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hidePivotFieldList="1" defaultThemeVersion="124226"/>
  <mc:AlternateContent xmlns:mc="http://schemas.openxmlformats.org/markup-compatibility/2006">
    <mc:Choice Requires="x15">
      <x15ac:absPath xmlns:x15ac="http://schemas.microsoft.com/office/spreadsheetml/2010/11/ac" url="D:\2.IGAC\2021\Admon Riesgos\Actualización Riesgos por Proceso\Mapa de riesgos final\"/>
    </mc:Choice>
  </mc:AlternateContent>
  <xr:revisionPtr revIDLastSave="0" documentId="13_ncr:1_{1781F16B-9187-4784-B2CF-EF8C808FED6B}" xr6:coauthVersionLast="47" xr6:coauthVersionMax="47" xr10:uidLastSave="{00000000-0000-0000-0000-000000000000}"/>
  <bookViews>
    <workbookView xWindow="-108" yWindow="-108" windowWidth="23256" windowHeight="12576" tabRatio="801" activeTab="4" xr2:uid="{00000000-000D-0000-FFFF-FFFF00000000}"/>
  </bookViews>
  <sheets>
    <sheet name="MENU" sheetId="33" r:id="rId1"/>
    <sheet name="OPCIONES" sheetId="34" r:id="rId2"/>
    <sheet name="Intructivo" sheetId="20" r:id="rId3"/>
    <sheet name="Procesos y Sub" sheetId="11" r:id="rId4"/>
    <sheet name="Mapa final" sheetId="1" r:id="rId5"/>
    <sheet name="MAPA DE CALOR INHERENTE " sheetId="32" r:id="rId6"/>
    <sheet name="Matriz Calor Inherente" sheetId="18" state="hidden" r:id="rId7"/>
    <sheet name="Matriz Calor Residual" sheetId="19" state="hidden" r:id="rId8"/>
    <sheet name="MAPA DE CALOR RESIDUAL" sheetId="30" r:id="rId9"/>
    <sheet name="Factor de Riesgo" sheetId="24" r:id="rId10"/>
    <sheet name="Clasif.Riesgo" sheetId="23" r:id="rId11"/>
    <sheet name="Tabla probabilidad" sheetId="12" r:id="rId12"/>
    <sheet name="Tabla Impacto" sheetId="13" r:id="rId13"/>
    <sheet name="Tabla Valoración controles" sheetId="15" r:id="rId14"/>
    <sheet name="Opciones Tratamiento" sheetId="16" state="hidden" r:id="rId15"/>
  </sheets>
  <externalReferences>
    <externalReference r:id="rId16"/>
    <externalReference r:id="rId17"/>
    <externalReference r:id="rId18"/>
  </externalReferences>
  <definedNames>
    <definedName name="_xlnm._FilterDatabase" localSheetId="5" hidden="1">'MAPA DE CALOR INHERENTE '!$A$8:$G$8</definedName>
    <definedName name="_xlnm._FilterDatabase" localSheetId="8" hidden="1">'MAPA DE CALOR RESIDUAL'!$A$8:$H$8</definedName>
    <definedName name="_xlnm._FilterDatabase" localSheetId="4" hidden="1">'Mapa final'!$A$7:$BI$394</definedName>
    <definedName name="_xlnm._FilterDatabase" localSheetId="3" hidden="1">'Procesos y Sub'!$H$1:$I$43</definedName>
    <definedName name="Afectación_Económica">'[1]3 PROBABIL E IMPACTO INHERENTE'!$Z$9:$Z$14</definedName>
    <definedName name="CALIFICACION" localSheetId="5">#REF!</definedName>
    <definedName name="CALIFICACION">#REF!</definedName>
    <definedName name="Dimensiones" localSheetId="5">#REF!</definedName>
    <definedName name="Dimensiones">#REF!</definedName>
    <definedName name="Estrategias" localSheetId="5">#REF!</definedName>
    <definedName name="Estrategias">#REF!</definedName>
    <definedName name="Lista_proceso">[2]PA_SERVCIUDA!$F$2</definedName>
    <definedName name="Lista_reporte">[2]REPORTE!$C$5</definedName>
    <definedName name="Objetivo_1" localSheetId="5">#REF!</definedName>
    <definedName name="Objetivo_1">#REF!</definedName>
    <definedName name="Objetivo_2" localSheetId="5">#REF!</definedName>
    <definedName name="Objetivo_2">#REF!</definedName>
    <definedName name="Objetivo_3" localSheetId="5">#REF!</definedName>
    <definedName name="Objetivo_3">#REF!</definedName>
    <definedName name="Objetivo_4" localSheetId="5">#REF!</definedName>
    <definedName name="Objetivo_4">#REF!</definedName>
    <definedName name="Objetivo_5" localSheetId="5">#REF!</definedName>
    <definedName name="Objetivo_5">#REF!</definedName>
    <definedName name="objetivos_institucionales" localSheetId="5">#REF!</definedName>
    <definedName name="objetivos_institucionales">#REF!</definedName>
    <definedName name="Planes_institucionales" localSheetId="5">#REF!</definedName>
    <definedName name="Planes_institucionales">#REF!</definedName>
    <definedName name="Politica" localSheetId="5">#REF!</definedName>
    <definedName name="Politica">#REF!</definedName>
    <definedName name="PROBABILIDAD" localSheetId="5">#REF!</definedName>
    <definedName name="PROBABILIDAD">#REF!</definedName>
    <definedName name="Proceso" localSheetId="5">#REF!</definedName>
    <definedName name="Proceso">#REF!</definedName>
    <definedName name="Recursos" localSheetId="5">#REF!</definedName>
    <definedName name="Recursos">#REF!</definedName>
    <definedName name="Reputacional">'[1]3 PROBABIL E IMPACTO INHERENTE'!$AA$9:$AA$14</definedName>
    <definedName name="SERVCIUDA" localSheetId="5">#REF!</definedName>
    <definedName name="SERVCIUDA">#REF!</definedName>
    <definedName name="SERVICIO_AL_CIUDADANO_Y_PARTICIPACION" localSheetId="5">#REF!</definedName>
    <definedName name="SERVICIO_AL_CIUDADANO_Y_PARTICIPACION">#REF!</definedName>
    <definedName name="Tipo_indicador" localSheetId="5">#REF!</definedName>
    <definedName name="Tipo_indicador">#REF!</definedName>
    <definedName name="TipoControl" localSheetId="5">#REF!</definedName>
    <definedName name="TipoControl">#REF!</definedName>
    <definedName name="Unidad_medida" localSheetId="5">#REF!</definedName>
    <definedName name="Unidad_medida">#REF!</definedName>
    <definedName name="Valores" localSheetId="5">#REF!</definedName>
    <definedName name="Valores">#REF!</definedName>
  </definedNames>
  <calcPr calcId="191029"/>
  <pivotCaches>
    <pivotCache cacheId="0" r:id="rId19"/>
  </pivotCache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G372" i="1" l="1"/>
  <c r="AG371" i="1"/>
  <c r="AG370" i="1"/>
  <c r="AG369" i="1"/>
  <c r="AG368" i="1"/>
  <c r="AG367" i="1"/>
  <c r="AG366" i="1"/>
  <c r="AG365" i="1"/>
  <c r="AG364" i="1"/>
  <c r="AG363" i="1"/>
  <c r="AG362" i="1"/>
  <c r="AG361" i="1"/>
  <c r="AG360" i="1"/>
  <c r="AG359" i="1"/>
  <c r="AG358" i="1"/>
  <c r="AG357" i="1"/>
  <c r="AG356" i="1"/>
  <c r="AG355" i="1"/>
  <c r="AG354" i="1"/>
  <c r="AG353" i="1"/>
  <c r="AG352" i="1"/>
  <c r="AG351" i="1"/>
  <c r="AG350" i="1"/>
  <c r="AG349" i="1"/>
  <c r="AG348" i="1"/>
  <c r="AG347" i="1"/>
  <c r="AG346" i="1"/>
  <c r="AG345" i="1"/>
  <c r="AG344" i="1"/>
  <c r="AG343" i="1"/>
  <c r="AG342" i="1"/>
  <c r="AG341" i="1"/>
  <c r="AG340" i="1"/>
  <c r="AG339" i="1"/>
  <c r="AG338" i="1"/>
  <c r="AG337" i="1"/>
  <c r="AG336" i="1"/>
  <c r="AG335" i="1"/>
  <c r="AG334" i="1"/>
  <c r="AG333" i="1"/>
  <c r="AG332" i="1"/>
  <c r="AG331" i="1"/>
  <c r="AG330" i="1"/>
  <c r="AG329" i="1"/>
  <c r="AG328" i="1"/>
  <c r="AG327" i="1"/>
  <c r="AG326" i="1"/>
  <c r="AG325" i="1"/>
  <c r="AG324" i="1"/>
  <c r="AG323" i="1"/>
  <c r="AG322" i="1"/>
  <c r="AG321" i="1"/>
  <c r="AG320" i="1"/>
  <c r="AG319" i="1"/>
  <c r="AG318" i="1"/>
  <c r="AG317" i="1"/>
  <c r="AG316" i="1"/>
  <c r="AG315" i="1"/>
  <c r="AG313" i="1"/>
  <c r="AG312" i="1"/>
  <c r="AG311" i="1"/>
  <c r="AG310" i="1"/>
  <c r="AG309" i="1"/>
  <c r="AG308" i="1"/>
  <c r="AG307" i="1"/>
  <c r="AG306" i="1"/>
  <c r="AG305" i="1"/>
  <c r="AG304" i="1"/>
  <c r="AG303" i="1"/>
  <c r="AG302" i="1"/>
  <c r="AG301" i="1"/>
  <c r="AG300" i="1"/>
  <c r="AG299" i="1"/>
  <c r="AG298" i="1"/>
  <c r="AG297" i="1"/>
  <c r="AG296" i="1"/>
  <c r="AG295" i="1"/>
  <c r="AG294" i="1"/>
  <c r="AG293" i="1"/>
  <c r="AG292" i="1"/>
  <c r="AG291" i="1"/>
  <c r="AG290" i="1"/>
  <c r="AG289" i="1"/>
  <c r="AG288" i="1"/>
  <c r="AG287" i="1"/>
  <c r="AG286" i="1"/>
  <c r="AG285" i="1"/>
  <c r="AG284" i="1"/>
  <c r="AG283" i="1"/>
  <c r="AG282" i="1"/>
  <c r="AG281" i="1"/>
  <c r="AG280" i="1"/>
  <c r="AG279" i="1"/>
  <c r="AG278" i="1"/>
  <c r="AG277" i="1"/>
  <c r="AG276" i="1"/>
  <c r="AG275" i="1"/>
  <c r="AG274" i="1"/>
  <c r="AG273" i="1"/>
  <c r="AG272" i="1"/>
  <c r="AG271" i="1"/>
  <c r="AG270" i="1"/>
  <c r="AG269" i="1"/>
  <c r="AG268" i="1"/>
  <c r="AG267" i="1"/>
  <c r="AG266" i="1"/>
  <c r="AG265" i="1"/>
  <c r="AG264" i="1"/>
  <c r="AG263" i="1"/>
  <c r="AG262" i="1"/>
  <c r="AG261" i="1"/>
  <c r="AG260" i="1"/>
  <c r="AG259" i="1"/>
  <c r="AG258" i="1"/>
  <c r="AG257" i="1"/>
  <c r="AG256" i="1"/>
  <c r="AG255" i="1"/>
  <c r="AG254" i="1"/>
  <c r="AG253" i="1"/>
  <c r="AG252" i="1"/>
  <c r="AG251" i="1"/>
  <c r="AG250" i="1"/>
  <c r="AG249" i="1"/>
  <c r="AG248" i="1"/>
  <c r="AG247" i="1"/>
  <c r="AG246" i="1"/>
  <c r="AG245" i="1"/>
  <c r="AG244" i="1"/>
  <c r="AG243" i="1"/>
  <c r="AG242" i="1"/>
  <c r="AG241" i="1"/>
  <c r="AG240" i="1"/>
  <c r="AG239" i="1"/>
  <c r="AG238" i="1"/>
  <c r="AG237" i="1"/>
  <c r="AG236" i="1"/>
  <c r="AG235" i="1"/>
  <c r="AG234" i="1"/>
  <c r="AG233" i="1"/>
  <c r="AG232" i="1"/>
  <c r="AG231" i="1"/>
  <c r="AG230" i="1"/>
  <c r="AG229" i="1"/>
  <c r="AG228" i="1"/>
  <c r="AG227" i="1"/>
  <c r="AG226" i="1"/>
  <c r="AG225" i="1"/>
  <c r="AG224" i="1"/>
  <c r="AG223" i="1"/>
  <c r="AG222" i="1"/>
  <c r="AG221" i="1"/>
  <c r="AG220" i="1"/>
  <c r="AG219" i="1"/>
  <c r="AG218" i="1"/>
  <c r="AG217" i="1"/>
  <c r="AG216" i="1"/>
  <c r="AG215" i="1"/>
  <c r="AG214" i="1"/>
  <c r="AG213" i="1"/>
  <c r="AG212" i="1"/>
  <c r="AG211" i="1"/>
  <c r="AG210" i="1"/>
  <c r="AG209" i="1"/>
  <c r="AG208" i="1"/>
  <c r="AG207" i="1"/>
  <c r="AG206" i="1"/>
  <c r="AG205" i="1"/>
  <c r="AG204" i="1"/>
  <c r="AG203" i="1"/>
  <c r="AG202" i="1"/>
  <c r="AG201" i="1"/>
  <c r="AG200" i="1"/>
  <c r="AG199" i="1"/>
  <c r="AG198" i="1"/>
  <c r="AG197" i="1"/>
  <c r="AG196" i="1"/>
  <c r="AG195" i="1"/>
  <c r="AG194" i="1"/>
  <c r="AG193" i="1"/>
  <c r="AG192" i="1"/>
  <c r="AG191" i="1"/>
  <c r="AG190" i="1"/>
  <c r="AG189" i="1"/>
  <c r="AG188" i="1"/>
  <c r="AG187" i="1"/>
  <c r="AG186" i="1"/>
  <c r="AG185" i="1"/>
  <c r="AG184" i="1"/>
  <c r="AG183" i="1"/>
  <c r="AG182" i="1"/>
  <c r="AG181" i="1"/>
  <c r="AG180" i="1"/>
  <c r="AG179" i="1"/>
  <c r="AG178" i="1"/>
  <c r="AG177" i="1"/>
  <c r="AG176" i="1"/>
  <c r="AG175" i="1"/>
  <c r="AG174" i="1"/>
  <c r="AG173" i="1"/>
  <c r="AG172" i="1"/>
  <c r="AG171" i="1"/>
  <c r="AG170" i="1"/>
  <c r="AG169" i="1"/>
  <c r="AG168" i="1"/>
  <c r="AG167" i="1"/>
  <c r="AG166" i="1"/>
  <c r="AG165" i="1"/>
  <c r="AG164" i="1"/>
  <c r="AG163" i="1"/>
  <c r="AG162" i="1"/>
  <c r="AG161" i="1"/>
  <c r="AG160" i="1"/>
  <c r="AG159" i="1"/>
  <c r="AG158" i="1"/>
  <c r="AG157" i="1"/>
  <c r="AG156" i="1"/>
  <c r="AG155" i="1"/>
  <c r="AG154" i="1"/>
  <c r="AG153" i="1"/>
  <c r="AG152" i="1"/>
  <c r="AG151" i="1"/>
  <c r="AG150" i="1"/>
  <c r="AG149" i="1"/>
  <c r="AG148" i="1"/>
  <c r="AG147" i="1"/>
  <c r="AG146" i="1"/>
  <c r="AG145" i="1"/>
  <c r="AG144" i="1"/>
  <c r="AG143" i="1"/>
  <c r="AG142" i="1"/>
  <c r="AG141" i="1"/>
  <c r="AG140" i="1"/>
  <c r="AG139" i="1"/>
  <c r="AG138" i="1"/>
  <c r="AG137" i="1"/>
  <c r="AG136" i="1"/>
  <c r="AG135" i="1"/>
  <c r="AG134" i="1"/>
  <c r="AG133" i="1"/>
  <c r="AG132" i="1"/>
  <c r="AG131" i="1"/>
  <c r="AG130" i="1"/>
  <c r="AG129" i="1"/>
  <c r="AG128" i="1"/>
  <c r="AG127" i="1"/>
  <c r="AG126" i="1"/>
  <c r="AG125" i="1"/>
  <c r="AG124" i="1"/>
  <c r="AG123" i="1"/>
  <c r="AG122" i="1"/>
  <c r="AG121" i="1"/>
  <c r="AG120" i="1"/>
  <c r="AG119" i="1"/>
  <c r="AG118" i="1"/>
  <c r="AG117" i="1"/>
  <c r="AG116" i="1"/>
  <c r="AG115" i="1"/>
  <c r="AG114" i="1"/>
  <c r="AG113" i="1"/>
  <c r="AG112" i="1"/>
  <c r="AG111" i="1"/>
  <c r="AG110" i="1"/>
  <c r="AG109" i="1"/>
  <c r="AG108" i="1"/>
  <c r="AG107" i="1"/>
  <c r="AG106" i="1"/>
  <c r="AG105" i="1"/>
  <c r="AG104" i="1"/>
  <c r="AG103" i="1"/>
  <c r="AG102" i="1"/>
  <c r="AG101" i="1"/>
  <c r="AG100" i="1"/>
  <c r="AG99" i="1"/>
  <c r="AG98" i="1"/>
  <c r="AG97" i="1"/>
  <c r="AG96" i="1"/>
  <c r="AG95" i="1"/>
  <c r="AG94" i="1"/>
  <c r="AG93" i="1"/>
  <c r="AG92" i="1"/>
  <c r="AG91" i="1"/>
  <c r="AG90" i="1"/>
  <c r="AG89" i="1"/>
  <c r="AG88" i="1"/>
  <c r="AG87" i="1"/>
  <c r="AG86" i="1"/>
  <c r="AG85" i="1"/>
  <c r="AG84" i="1"/>
  <c r="AG83" i="1"/>
  <c r="AG82" i="1"/>
  <c r="AG81" i="1"/>
  <c r="AG80" i="1"/>
  <c r="AG79" i="1"/>
  <c r="AG78" i="1"/>
  <c r="AG77" i="1"/>
  <c r="AG76" i="1"/>
  <c r="AG75" i="1"/>
  <c r="AG74" i="1"/>
  <c r="AG73" i="1"/>
  <c r="AG72" i="1"/>
  <c r="AG71" i="1"/>
  <c r="AG70" i="1"/>
  <c r="AG69" i="1"/>
  <c r="AG68" i="1"/>
  <c r="AG67" i="1"/>
  <c r="AG66" i="1"/>
  <c r="AG65" i="1"/>
  <c r="AG64" i="1"/>
  <c r="AG63" i="1"/>
  <c r="AG62" i="1"/>
  <c r="AG61" i="1"/>
  <c r="AG60" i="1"/>
  <c r="AG59" i="1"/>
  <c r="AG58" i="1"/>
  <c r="AG57" i="1"/>
  <c r="AG56" i="1"/>
  <c r="AG55" i="1"/>
  <c r="AG54" i="1"/>
  <c r="AG53" i="1"/>
  <c r="AG52" i="1"/>
  <c r="AG51" i="1"/>
  <c r="AG50" i="1"/>
  <c r="AG49" i="1"/>
  <c r="AG48" i="1"/>
  <c r="AG47" i="1"/>
  <c r="AG46" i="1"/>
  <c r="AG45" i="1"/>
  <c r="AG44" i="1"/>
  <c r="AG43" i="1"/>
  <c r="AG42" i="1"/>
  <c r="AG41" i="1"/>
  <c r="AG40" i="1"/>
  <c r="AG39" i="1"/>
  <c r="AG38" i="1"/>
  <c r="AG37" i="1"/>
  <c r="AG36" i="1"/>
  <c r="AG35" i="1"/>
  <c r="AG34" i="1"/>
  <c r="AG33" i="1"/>
  <c r="AG32" i="1"/>
  <c r="AG31" i="1"/>
  <c r="AG30" i="1"/>
  <c r="AG29" i="1"/>
  <c r="AG28" i="1"/>
  <c r="AG27" i="1"/>
  <c r="AG26" i="1"/>
  <c r="AG25" i="1"/>
  <c r="AG24" i="1"/>
  <c r="AG23" i="1"/>
  <c r="AG22" i="1"/>
  <c r="AG21" i="1"/>
  <c r="AG20" i="1"/>
  <c r="AG19" i="1"/>
  <c r="AG18" i="1"/>
  <c r="AG17" i="1"/>
  <c r="AG16" i="1"/>
  <c r="AG15" i="1"/>
  <c r="AG14" i="1"/>
  <c r="AG13" i="1"/>
  <c r="AG12" i="1"/>
  <c r="M301" i="1"/>
  <c r="M302" i="1"/>
  <c r="M303" i="1"/>
  <c r="M304" i="1"/>
  <c r="M305" i="1"/>
  <c r="AJ253" i="1" l="1"/>
  <c r="AJ249" i="1"/>
  <c r="AJ201" i="1"/>
  <c r="AJ204" i="1"/>
  <c r="AO98" i="1" l="1"/>
  <c r="D2" i="32" l="1"/>
  <c r="D3" i="32"/>
  <c r="A9" i="32"/>
  <c r="B9" i="32"/>
  <c r="C9" i="32"/>
  <c r="D9" i="32"/>
  <c r="E9" i="32"/>
  <c r="F9" i="32"/>
  <c r="A10" i="32"/>
  <c r="B10" i="32"/>
  <c r="C10" i="32"/>
  <c r="D10" i="32"/>
  <c r="E10" i="32"/>
  <c r="F10" i="32"/>
  <c r="A11" i="32"/>
  <c r="B11" i="32"/>
  <c r="C11" i="32"/>
  <c r="D11" i="32"/>
  <c r="E11" i="32"/>
  <c r="F11" i="32"/>
  <c r="A12" i="32"/>
  <c r="B12" i="32"/>
  <c r="C12" i="32"/>
  <c r="D12" i="32"/>
  <c r="E12" i="32"/>
  <c r="F12" i="32"/>
  <c r="A13" i="32"/>
  <c r="B13" i="32"/>
  <c r="C13" i="32"/>
  <c r="D13" i="32"/>
  <c r="E13" i="32"/>
  <c r="F13" i="32"/>
  <c r="A14" i="32"/>
  <c r="B14" i="32"/>
  <c r="C14" i="32"/>
  <c r="D14" i="32"/>
  <c r="E14" i="32"/>
  <c r="F14" i="32"/>
  <c r="A15" i="32"/>
  <c r="B15" i="32"/>
  <c r="C15" i="32"/>
  <c r="D15" i="32"/>
  <c r="E15" i="32"/>
  <c r="F15" i="32"/>
  <c r="A16" i="32"/>
  <c r="B16" i="32"/>
  <c r="C16" i="32"/>
  <c r="D16" i="32"/>
  <c r="E16" i="32"/>
  <c r="F16" i="32"/>
  <c r="A17" i="32"/>
  <c r="B17" i="32"/>
  <c r="C17" i="32"/>
  <c r="D17" i="32"/>
  <c r="E17" i="32"/>
  <c r="F17" i="32"/>
  <c r="A18" i="32"/>
  <c r="B18" i="32"/>
  <c r="C18" i="32"/>
  <c r="D18" i="32"/>
  <c r="E18" i="32"/>
  <c r="F18" i="32"/>
  <c r="A19" i="32"/>
  <c r="B19" i="32"/>
  <c r="C19" i="32"/>
  <c r="D19" i="32"/>
  <c r="E19" i="32"/>
  <c r="F19" i="32"/>
  <c r="A20" i="32"/>
  <c r="B20" i="32"/>
  <c r="C20" i="32"/>
  <c r="D20" i="32"/>
  <c r="E20" i="32"/>
  <c r="F20" i="32"/>
  <c r="A21" i="32"/>
  <c r="B21" i="32"/>
  <c r="C21" i="32"/>
  <c r="D21" i="32"/>
  <c r="E21" i="32"/>
  <c r="F21" i="32"/>
  <c r="A22" i="32"/>
  <c r="B22" i="32"/>
  <c r="C22" i="32"/>
  <c r="D22" i="32"/>
  <c r="E22" i="32"/>
  <c r="F22" i="32"/>
  <c r="A23" i="32"/>
  <c r="B23" i="32"/>
  <c r="C23" i="32"/>
  <c r="D23" i="32"/>
  <c r="E23" i="32"/>
  <c r="F23" i="32"/>
  <c r="A24" i="32"/>
  <c r="B24" i="32"/>
  <c r="C24" i="32"/>
  <c r="D24" i="32"/>
  <c r="E24" i="32"/>
  <c r="F24" i="32"/>
  <c r="A25" i="32"/>
  <c r="B25" i="32"/>
  <c r="C25" i="32"/>
  <c r="D25" i="32"/>
  <c r="E25" i="32"/>
  <c r="F25" i="32"/>
  <c r="A26" i="32"/>
  <c r="B26" i="32"/>
  <c r="C26" i="32"/>
  <c r="D26" i="32"/>
  <c r="E26" i="32"/>
  <c r="F26" i="32"/>
  <c r="A27" i="32"/>
  <c r="B27" i="32"/>
  <c r="C27" i="32"/>
  <c r="D27" i="32"/>
  <c r="E27" i="32"/>
  <c r="F27" i="32"/>
  <c r="A28" i="32"/>
  <c r="B28" i="32"/>
  <c r="C28" i="32"/>
  <c r="D28" i="32"/>
  <c r="E28" i="32"/>
  <c r="F28" i="32"/>
  <c r="A29" i="32"/>
  <c r="B29" i="32"/>
  <c r="C29" i="32"/>
  <c r="D29" i="32"/>
  <c r="E29" i="32"/>
  <c r="F29" i="32"/>
  <c r="A30" i="32"/>
  <c r="B30" i="32"/>
  <c r="C30" i="32"/>
  <c r="D30" i="32"/>
  <c r="E30" i="32"/>
  <c r="F30" i="32"/>
  <c r="A31" i="32"/>
  <c r="B31" i="32"/>
  <c r="C31" i="32"/>
  <c r="D31" i="32"/>
  <c r="E31" i="32"/>
  <c r="F31" i="32"/>
  <c r="A32" i="32"/>
  <c r="B32" i="32"/>
  <c r="C32" i="32"/>
  <c r="D32" i="32"/>
  <c r="E32" i="32"/>
  <c r="F32" i="32"/>
  <c r="A33" i="32"/>
  <c r="B33" i="32"/>
  <c r="C33" i="32"/>
  <c r="D33" i="32"/>
  <c r="E33" i="32"/>
  <c r="F33" i="32"/>
  <c r="A34" i="32"/>
  <c r="B34" i="32"/>
  <c r="C34" i="32"/>
  <c r="D34" i="32"/>
  <c r="E34" i="32"/>
  <c r="F34" i="32"/>
  <c r="A35" i="32"/>
  <c r="B35" i="32"/>
  <c r="C35" i="32"/>
  <c r="D35" i="32"/>
  <c r="E35" i="32"/>
  <c r="F35" i="32"/>
  <c r="A36" i="32"/>
  <c r="B36" i="32"/>
  <c r="C36" i="32"/>
  <c r="D36" i="32"/>
  <c r="E36" i="32"/>
  <c r="F36" i="32"/>
  <c r="A37" i="32"/>
  <c r="B37" i="32"/>
  <c r="C37" i="32"/>
  <c r="D37" i="32"/>
  <c r="E37" i="32"/>
  <c r="F37" i="32"/>
  <c r="A38" i="32"/>
  <c r="B38" i="32"/>
  <c r="C38" i="32"/>
  <c r="D38" i="32"/>
  <c r="E38" i="32"/>
  <c r="F38" i="32"/>
  <c r="A39" i="32"/>
  <c r="B39" i="32"/>
  <c r="C39" i="32"/>
  <c r="D39" i="32"/>
  <c r="E39" i="32"/>
  <c r="F39" i="32"/>
  <c r="A40" i="32"/>
  <c r="B40" i="32"/>
  <c r="C40" i="32"/>
  <c r="D40" i="32"/>
  <c r="E40" i="32"/>
  <c r="F40" i="32"/>
  <c r="A41" i="32"/>
  <c r="B41" i="32"/>
  <c r="C41" i="32"/>
  <c r="D41" i="32"/>
  <c r="E41" i="32"/>
  <c r="F41" i="32"/>
  <c r="A42" i="32"/>
  <c r="B42" i="32"/>
  <c r="C42" i="32"/>
  <c r="D42" i="32"/>
  <c r="E42" i="32"/>
  <c r="F42" i="32"/>
  <c r="A43" i="32"/>
  <c r="B43" i="32"/>
  <c r="C43" i="32"/>
  <c r="D43" i="32"/>
  <c r="E43" i="32"/>
  <c r="F43" i="32"/>
  <c r="A44" i="32"/>
  <c r="B44" i="32"/>
  <c r="C44" i="32"/>
  <c r="D44" i="32"/>
  <c r="E44" i="32"/>
  <c r="F44" i="32"/>
  <c r="A45" i="32"/>
  <c r="B45" i="32"/>
  <c r="C45" i="32"/>
  <c r="D45" i="32"/>
  <c r="E45" i="32"/>
  <c r="F45" i="32"/>
  <c r="A46" i="32"/>
  <c r="B46" i="32"/>
  <c r="C46" i="32"/>
  <c r="D46" i="32"/>
  <c r="E46" i="32"/>
  <c r="F46" i="32"/>
  <c r="A47" i="32"/>
  <c r="B47" i="32"/>
  <c r="C47" i="32"/>
  <c r="D47" i="32"/>
  <c r="E47" i="32"/>
  <c r="F47" i="32"/>
  <c r="A48" i="32"/>
  <c r="B48" i="32"/>
  <c r="C48" i="32"/>
  <c r="D48" i="32"/>
  <c r="E48" i="32"/>
  <c r="F48" i="32"/>
  <c r="A49" i="32"/>
  <c r="B49" i="32"/>
  <c r="C49" i="32"/>
  <c r="D49" i="32"/>
  <c r="E49" i="32"/>
  <c r="F49" i="32"/>
  <c r="A50" i="32"/>
  <c r="B50" i="32"/>
  <c r="C50" i="32"/>
  <c r="D50" i="32"/>
  <c r="E50" i="32"/>
  <c r="F50" i="32"/>
  <c r="A51" i="32"/>
  <c r="B51" i="32"/>
  <c r="C51" i="32"/>
  <c r="D51" i="32"/>
  <c r="E51" i="32"/>
  <c r="F51" i="32"/>
  <c r="A52" i="32"/>
  <c r="B52" i="32"/>
  <c r="C52" i="32"/>
  <c r="D52" i="32"/>
  <c r="E52" i="32"/>
  <c r="F52" i="32"/>
  <c r="A53" i="32"/>
  <c r="B53" i="32"/>
  <c r="C53" i="32"/>
  <c r="D53" i="32"/>
  <c r="E53" i="32"/>
  <c r="F53" i="32"/>
  <c r="A54" i="32"/>
  <c r="B54" i="32"/>
  <c r="C54" i="32"/>
  <c r="D54" i="32"/>
  <c r="E54" i="32"/>
  <c r="F54" i="32"/>
  <c r="A55" i="32"/>
  <c r="B55" i="32"/>
  <c r="C55" i="32"/>
  <c r="D55" i="32"/>
  <c r="E55" i="32"/>
  <c r="F55" i="32"/>
  <c r="A56" i="32"/>
  <c r="B56" i="32"/>
  <c r="C56" i="32"/>
  <c r="D56" i="32"/>
  <c r="E56" i="32"/>
  <c r="F56" i="32"/>
  <c r="A57" i="32"/>
  <c r="B57" i="32"/>
  <c r="C57" i="32"/>
  <c r="D57" i="32"/>
  <c r="E57" i="32"/>
  <c r="F57" i="32"/>
  <c r="A58" i="32"/>
  <c r="B58" i="32"/>
  <c r="C58" i="32"/>
  <c r="D58" i="32"/>
  <c r="E58" i="32"/>
  <c r="F58" i="32"/>
  <c r="A59" i="32"/>
  <c r="B59" i="32"/>
  <c r="C59" i="32"/>
  <c r="D59" i="32"/>
  <c r="E59" i="32"/>
  <c r="F59" i="32"/>
  <c r="A60" i="32"/>
  <c r="B60" i="32"/>
  <c r="C60" i="32"/>
  <c r="D60" i="32"/>
  <c r="E60" i="32"/>
  <c r="F60" i="32"/>
  <c r="A61" i="32"/>
  <c r="B61" i="32"/>
  <c r="C61" i="32"/>
  <c r="D61" i="32"/>
  <c r="E61" i="32"/>
  <c r="F61" i="32"/>
  <c r="A62" i="32"/>
  <c r="B62" i="32"/>
  <c r="C62" i="32"/>
  <c r="D62" i="32"/>
  <c r="E62" i="32"/>
  <c r="F62" i="32"/>
  <c r="A63" i="32"/>
  <c r="B63" i="32"/>
  <c r="C63" i="32"/>
  <c r="D63" i="32"/>
  <c r="E63" i="32"/>
  <c r="F63" i="32"/>
  <c r="A64" i="32"/>
  <c r="B64" i="32"/>
  <c r="C64" i="32"/>
  <c r="D64" i="32"/>
  <c r="E64" i="32"/>
  <c r="F64" i="32"/>
  <c r="A65" i="32"/>
  <c r="B65" i="32"/>
  <c r="C65" i="32"/>
  <c r="D65" i="32"/>
  <c r="E65" i="32"/>
  <c r="F65" i="32"/>
  <c r="A66" i="32"/>
  <c r="B66" i="32"/>
  <c r="C66" i="32"/>
  <c r="D66" i="32"/>
  <c r="E66" i="32"/>
  <c r="F66" i="32"/>
  <c r="A67" i="32"/>
  <c r="B67" i="32"/>
  <c r="C67" i="32"/>
  <c r="D67" i="32"/>
  <c r="E67" i="32"/>
  <c r="F67" i="32"/>
  <c r="A68" i="32"/>
  <c r="B68" i="32"/>
  <c r="C68" i="32"/>
  <c r="D68" i="32"/>
  <c r="E68" i="32"/>
  <c r="F68" i="32"/>
  <c r="A69" i="32"/>
  <c r="B69" i="32"/>
  <c r="C69" i="32"/>
  <c r="D69" i="32"/>
  <c r="E69" i="32"/>
  <c r="F69" i="32"/>
  <c r="A70" i="32"/>
  <c r="B70" i="32"/>
  <c r="C70" i="32"/>
  <c r="D70" i="32"/>
  <c r="E70" i="32"/>
  <c r="G70" i="32" s="1"/>
  <c r="F70" i="32"/>
  <c r="A71" i="32"/>
  <c r="B71" i="32"/>
  <c r="C71" i="32"/>
  <c r="D71" i="32"/>
  <c r="E71" i="32"/>
  <c r="G71" i="32" s="1"/>
  <c r="F71" i="32"/>
  <c r="A72" i="32"/>
  <c r="B72" i="32"/>
  <c r="C72" i="32"/>
  <c r="D72" i="32"/>
  <c r="E72" i="32"/>
  <c r="G72" i="32" s="1"/>
  <c r="F72" i="32"/>
  <c r="A73" i="32"/>
  <c r="B73" i="32"/>
  <c r="C73" i="32"/>
  <c r="D73" i="32"/>
  <c r="E73" i="32"/>
  <c r="G73" i="32" s="1"/>
  <c r="F73" i="32"/>
  <c r="G46" i="32" l="1"/>
  <c r="G62" i="32"/>
  <c r="G30" i="32"/>
  <c r="G14" i="32"/>
  <c r="G12" i="32"/>
  <c r="G10" i="32"/>
  <c r="G59" i="32"/>
  <c r="G60" i="32"/>
  <c r="G68" i="32"/>
  <c r="G53" i="32"/>
  <c r="G49" i="32"/>
  <c r="G47" i="32"/>
  <c r="G45" i="32"/>
  <c r="G43" i="32"/>
  <c r="G41" i="32"/>
  <c r="G35" i="32"/>
  <c r="G33" i="32"/>
  <c r="G31" i="32"/>
  <c r="G29" i="32"/>
  <c r="G27" i="32"/>
  <c r="G25" i="32"/>
  <c r="G19" i="32"/>
  <c r="G67" i="32"/>
  <c r="G65" i="32"/>
  <c r="G63" i="32"/>
  <c r="G58" i="32"/>
  <c r="G54" i="32"/>
  <c r="G52" i="32"/>
  <c r="G36" i="32"/>
  <c r="G17" i="32"/>
  <c r="G48" i="32"/>
  <c r="G15" i="32"/>
  <c r="G66" i="32"/>
  <c r="G57" i="32"/>
  <c r="G55" i="32"/>
  <c r="G51" i="32"/>
  <c r="G39" i="32"/>
  <c r="G32" i="32"/>
  <c r="G24" i="32"/>
  <c r="G20" i="32"/>
  <c r="G50" i="32"/>
  <c r="G40" i="32"/>
  <c r="G23" i="32"/>
  <c r="G16" i="32"/>
  <c r="G69" i="32"/>
  <c r="G64" i="32"/>
  <c r="G61" i="32"/>
  <c r="G56" i="32"/>
  <c r="G44" i="32"/>
  <c r="G42" i="32"/>
  <c r="G37" i="32"/>
  <c r="G28" i="32"/>
  <c r="G26" i="32"/>
  <c r="G21" i="32"/>
  <c r="G38" i="32"/>
  <c r="G22" i="32"/>
  <c r="G13" i="32"/>
  <c r="G11" i="32"/>
  <c r="G9" i="32"/>
  <c r="G34" i="32"/>
  <c r="G18" i="32"/>
  <c r="K9" i="32"/>
  <c r="M13" i="32"/>
  <c r="M12" i="32"/>
  <c r="M9" i="32"/>
  <c r="L13" i="32"/>
  <c r="L12" i="32"/>
  <c r="L11" i="32"/>
  <c r="L10" i="32"/>
  <c r="L9" i="32"/>
  <c r="M11" i="32"/>
  <c r="M10" i="32"/>
  <c r="O13" i="32"/>
  <c r="K13" i="32"/>
  <c r="O12" i="32"/>
  <c r="K12" i="32"/>
  <c r="O11" i="32"/>
  <c r="K11" i="32"/>
  <c r="O10" i="32"/>
  <c r="K10" i="32"/>
  <c r="O9" i="32"/>
  <c r="N13" i="32"/>
  <c r="N12" i="32"/>
  <c r="N11" i="32"/>
  <c r="N10" i="32"/>
  <c r="N9" i="32"/>
  <c r="AJ126" i="1" l="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2" i="1"/>
  <c r="AJ203"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50" i="1"/>
  <c r="AJ251" i="1"/>
  <c r="AJ252"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13" i="1"/>
  <c r="AJ14" i="1"/>
  <c r="AJ15" i="1"/>
  <c r="AJ16" i="1"/>
  <c r="AJ17" i="1"/>
  <c r="AJ18"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12" i="1"/>
  <c r="AR163" i="1"/>
  <c r="AQ163" i="1" s="1"/>
  <c r="AR374" i="1"/>
  <c r="AQ374" i="1" s="1"/>
  <c r="AR375" i="1"/>
  <c r="AQ375" i="1" s="1"/>
  <c r="AR376" i="1"/>
  <c r="AQ376" i="1" s="1"/>
  <c r="AR377" i="1"/>
  <c r="AQ377" i="1" s="1"/>
  <c r="AR378" i="1"/>
  <c r="AQ378" i="1" s="1"/>
  <c r="AR379" i="1"/>
  <c r="AQ379" i="1" s="1"/>
  <c r="AR380" i="1"/>
  <c r="AQ380" i="1" s="1"/>
  <c r="AR381" i="1"/>
  <c r="AQ381" i="1" s="1"/>
  <c r="AR382" i="1"/>
  <c r="AQ382" i="1" s="1"/>
  <c r="AR383" i="1"/>
  <c r="AQ383" i="1" s="1"/>
  <c r="AR384" i="1"/>
  <c r="AQ384" i="1" s="1"/>
  <c r="AR385" i="1"/>
  <c r="AQ385" i="1" s="1"/>
  <c r="AR386" i="1"/>
  <c r="AQ386" i="1" s="1"/>
  <c r="AR387" i="1"/>
  <c r="AQ387" i="1" s="1"/>
  <c r="AR388" i="1"/>
  <c r="AQ388" i="1" s="1"/>
  <c r="AR389" i="1"/>
  <c r="AQ389" i="1" s="1"/>
  <c r="AR390" i="1"/>
  <c r="AQ390" i="1" s="1"/>
  <c r="AR391" i="1"/>
  <c r="AQ391" i="1" s="1"/>
  <c r="AR392" i="1"/>
  <c r="AQ392" i="1" s="1"/>
  <c r="AR393" i="1"/>
  <c r="AQ393" i="1" s="1"/>
  <c r="AR394" i="1"/>
  <c r="AQ394" i="1" s="1"/>
  <c r="AR139" i="1" l="1"/>
  <c r="AQ139" i="1" s="1"/>
  <c r="S156" i="1" l="1"/>
  <c r="S12" i="1"/>
  <c r="AO272" i="1"/>
  <c r="AO373" i="1"/>
  <c r="AO374" i="1"/>
  <c r="AS374" i="1" s="1"/>
  <c r="AO375" i="1"/>
  <c r="AS375" i="1" s="1"/>
  <c r="AO376" i="1"/>
  <c r="AS376" i="1" s="1"/>
  <c r="AO377" i="1"/>
  <c r="AS377" i="1" s="1"/>
  <c r="AO378" i="1"/>
  <c r="AS378" i="1" s="1"/>
  <c r="AO379" i="1"/>
  <c r="AS379" i="1" s="1"/>
  <c r="AO380" i="1"/>
  <c r="AS380" i="1" s="1"/>
  <c r="AO381" i="1"/>
  <c r="AS381" i="1" s="1"/>
  <c r="AO382" i="1"/>
  <c r="AS382" i="1" s="1"/>
  <c r="AO383" i="1"/>
  <c r="AS383" i="1" s="1"/>
  <c r="AO384" i="1"/>
  <c r="AS384" i="1" s="1"/>
  <c r="AO385" i="1"/>
  <c r="AS385" i="1" s="1"/>
  <c r="AO386" i="1"/>
  <c r="AS386" i="1" s="1"/>
  <c r="AO387" i="1"/>
  <c r="AS387" i="1" s="1"/>
  <c r="AO388" i="1"/>
  <c r="AS388" i="1" s="1"/>
  <c r="AO389" i="1"/>
  <c r="AS389" i="1" s="1"/>
  <c r="AO390" i="1"/>
  <c r="AS390" i="1" s="1"/>
  <c r="AO391" i="1"/>
  <c r="AS391" i="1" s="1"/>
  <c r="AO392" i="1"/>
  <c r="AS392" i="1" s="1"/>
  <c r="AO393" i="1"/>
  <c r="AS393" i="1" s="1"/>
  <c r="AO55" i="1"/>
  <c r="AO56" i="1"/>
  <c r="E73" i="30"/>
  <c r="G73" i="30" s="1"/>
  <c r="D73" i="30"/>
  <c r="F73" i="30" s="1"/>
  <c r="H73" i="30" s="1"/>
  <c r="C73" i="30"/>
  <c r="B73" i="30"/>
  <c r="A73" i="30"/>
  <c r="E72" i="30"/>
  <c r="G72" i="30" s="1"/>
  <c r="D72" i="30"/>
  <c r="F72" i="30" s="1"/>
  <c r="H72" i="30" s="1"/>
  <c r="C72" i="30"/>
  <c r="B72" i="30"/>
  <c r="A72" i="30"/>
  <c r="E71" i="30"/>
  <c r="G71" i="30" s="1"/>
  <c r="D71" i="30"/>
  <c r="F71" i="30" s="1"/>
  <c r="H71" i="30" s="1"/>
  <c r="C71" i="30"/>
  <c r="B71" i="30"/>
  <c r="A71" i="30"/>
  <c r="E70" i="30"/>
  <c r="G70" i="30" s="1"/>
  <c r="D70" i="30"/>
  <c r="F70" i="30" s="1"/>
  <c r="H70" i="30" s="1"/>
  <c r="C70" i="30"/>
  <c r="B70" i="30"/>
  <c r="A70" i="30"/>
  <c r="E69" i="30"/>
  <c r="G69" i="30" s="1"/>
  <c r="D69" i="30"/>
  <c r="F69" i="30" s="1"/>
  <c r="C69" i="30"/>
  <c r="B69" i="30"/>
  <c r="A69" i="30"/>
  <c r="E68" i="30"/>
  <c r="G68" i="30" s="1"/>
  <c r="D68" i="30"/>
  <c r="F68" i="30" s="1"/>
  <c r="C68" i="30"/>
  <c r="B68" i="30"/>
  <c r="A68" i="30"/>
  <c r="E67" i="30"/>
  <c r="G67" i="30" s="1"/>
  <c r="D67" i="30"/>
  <c r="F67" i="30" s="1"/>
  <c r="C67" i="30"/>
  <c r="B67" i="30"/>
  <c r="A67" i="30"/>
  <c r="E66" i="30"/>
  <c r="G66" i="30" s="1"/>
  <c r="D66" i="30"/>
  <c r="F66" i="30" s="1"/>
  <c r="C66" i="30"/>
  <c r="B66" i="30"/>
  <c r="A66" i="30"/>
  <c r="E65" i="30"/>
  <c r="G65" i="30" s="1"/>
  <c r="D65" i="30"/>
  <c r="F65" i="30" s="1"/>
  <c r="C65" i="30"/>
  <c r="B65" i="30"/>
  <c r="A65" i="30"/>
  <c r="E64" i="30"/>
  <c r="G64" i="30" s="1"/>
  <c r="D64" i="30"/>
  <c r="F64" i="30" s="1"/>
  <c r="C64" i="30"/>
  <c r="B64" i="30"/>
  <c r="A64" i="30"/>
  <c r="E63" i="30"/>
  <c r="G63" i="30" s="1"/>
  <c r="D63" i="30"/>
  <c r="F63" i="30" s="1"/>
  <c r="C63" i="30"/>
  <c r="B63" i="30"/>
  <c r="A63" i="30"/>
  <c r="E62" i="30"/>
  <c r="G62" i="30" s="1"/>
  <c r="D62" i="30"/>
  <c r="F62" i="30" s="1"/>
  <c r="C62" i="30"/>
  <c r="B62" i="30"/>
  <c r="A62" i="30"/>
  <c r="E61" i="30"/>
  <c r="G61" i="30" s="1"/>
  <c r="D61" i="30"/>
  <c r="F61" i="30" s="1"/>
  <c r="C61" i="30"/>
  <c r="B61" i="30"/>
  <c r="A61" i="30"/>
  <c r="E60" i="30"/>
  <c r="G60" i="30" s="1"/>
  <c r="D60" i="30"/>
  <c r="F60" i="30" s="1"/>
  <c r="C60" i="30"/>
  <c r="B60" i="30"/>
  <c r="A60" i="30"/>
  <c r="E59" i="30"/>
  <c r="G59" i="30" s="1"/>
  <c r="D59" i="30"/>
  <c r="F59" i="30" s="1"/>
  <c r="C59" i="30"/>
  <c r="B59" i="30"/>
  <c r="A59" i="30"/>
  <c r="E58" i="30"/>
  <c r="G58" i="30" s="1"/>
  <c r="D58" i="30"/>
  <c r="F58" i="30" s="1"/>
  <c r="C58" i="30"/>
  <c r="B58" i="30"/>
  <c r="A58" i="30"/>
  <c r="E57" i="30"/>
  <c r="G57" i="30" s="1"/>
  <c r="D57" i="30"/>
  <c r="F57" i="30" s="1"/>
  <c r="C57" i="30"/>
  <c r="B57" i="30"/>
  <c r="A57" i="30"/>
  <c r="E56" i="30"/>
  <c r="G56" i="30" s="1"/>
  <c r="D56" i="30"/>
  <c r="F56" i="30" s="1"/>
  <c r="C56" i="30"/>
  <c r="B56" i="30"/>
  <c r="A56" i="30"/>
  <c r="E55" i="30"/>
  <c r="G55" i="30" s="1"/>
  <c r="D55" i="30"/>
  <c r="F55" i="30" s="1"/>
  <c r="C55" i="30"/>
  <c r="B55" i="30"/>
  <c r="A55" i="30"/>
  <c r="E54" i="30"/>
  <c r="G54" i="30" s="1"/>
  <c r="D54" i="30"/>
  <c r="F54" i="30" s="1"/>
  <c r="C54" i="30"/>
  <c r="B54" i="30"/>
  <c r="A54" i="30"/>
  <c r="E53" i="30"/>
  <c r="G53" i="30" s="1"/>
  <c r="D53" i="30"/>
  <c r="F53" i="30" s="1"/>
  <c r="C53" i="30"/>
  <c r="B53" i="30"/>
  <c r="A53" i="30"/>
  <c r="E52" i="30"/>
  <c r="G52" i="30" s="1"/>
  <c r="D52" i="30"/>
  <c r="F52" i="30" s="1"/>
  <c r="C52" i="30"/>
  <c r="B52" i="30"/>
  <c r="A52" i="30"/>
  <c r="E51" i="30"/>
  <c r="G51" i="30" s="1"/>
  <c r="D51" i="30"/>
  <c r="F51" i="30" s="1"/>
  <c r="C51" i="30"/>
  <c r="B51" i="30"/>
  <c r="A51" i="30"/>
  <c r="E50" i="30"/>
  <c r="G50" i="30" s="1"/>
  <c r="D50" i="30"/>
  <c r="F50" i="30" s="1"/>
  <c r="C50" i="30"/>
  <c r="B50" i="30"/>
  <c r="A50" i="30"/>
  <c r="E49" i="30"/>
  <c r="G49" i="30" s="1"/>
  <c r="D49" i="30"/>
  <c r="F49" i="30" s="1"/>
  <c r="C49" i="30"/>
  <c r="B49" i="30"/>
  <c r="A49" i="30"/>
  <c r="E48" i="30"/>
  <c r="G48" i="30" s="1"/>
  <c r="D48" i="30"/>
  <c r="F48" i="30" s="1"/>
  <c r="C48" i="30"/>
  <c r="B48" i="30"/>
  <c r="A48" i="30"/>
  <c r="E47" i="30"/>
  <c r="G47" i="30" s="1"/>
  <c r="D47" i="30"/>
  <c r="F47" i="30" s="1"/>
  <c r="C47" i="30"/>
  <c r="B47" i="30"/>
  <c r="A47" i="30"/>
  <c r="E46" i="30"/>
  <c r="G46" i="30" s="1"/>
  <c r="D46" i="30"/>
  <c r="F46" i="30" s="1"/>
  <c r="C46" i="30"/>
  <c r="B46" i="30"/>
  <c r="A46" i="30"/>
  <c r="E45" i="30"/>
  <c r="G45" i="30" s="1"/>
  <c r="D45" i="30"/>
  <c r="F45" i="30" s="1"/>
  <c r="C45" i="30"/>
  <c r="B45" i="30"/>
  <c r="A45" i="30"/>
  <c r="E44" i="30"/>
  <c r="G44" i="30" s="1"/>
  <c r="D44" i="30"/>
  <c r="F44" i="30" s="1"/>
  <c r="C44" i="30"/>
  <c r="B44" i="30"/>
  <c r="A44" i="30"/>
  <c r="E43" i="30"/>
  <c r="G43" i="30" s="1"/>
  <c r="D43" i="30"/>
  <c r="F43" i="30" s="1"/>
  <c r="C43" i="30"/>
  <c r="B43" i="30"/>
  <c r="A43" i="30"/>
  <c r="E42" i="30"/>
  <c r="G42" i="30" s="1"/>
  <c r="D42" i="30"/>
  <c r="F42" i="30" s="1"/>
  <c r="C42" i="30"/>
  <c r="B42" i="30"/>
  <c r="A42" i="30"/>
  <c r="E41" i="30"/>
  <c r="G41" i="30" s="1"/>
  <c r="D41" i="30"/>
  <c r="F41" i="30" s="1"/>
  <c r="C41" i="30"/>
  <c r="B41" i="30"/>
  <c r="A41" i="30"/>
  <c r="E40" i="30"/>
  <c r="G40" i="30" s="1"/>
  <c r="D40" i="30"/>
  <c r="F40" i="30" s="1"/>
  <c r="C40" i="30"/>
  <c r="B40" i="30"/>
  <c r="A40" i="30"/>
  <c r="E39" i="30"/>
  <c r="G39" i="30" s="1"/>
  <c r="D39" i="30"/>
  <c r="F39" i="30" s="1"/>
  <c r="C39" i="30"/>
  <c r="B39" i="30"/>
  <c r="A39" i="30"/>
  <c r="E38" i="30"/>
  <c r="G38" i="30" s="1"/>
  <c r="D38" i="30"/>
  <c r="F38" i="30" s="1"/>
  <c r="C38" i="30"/>
  <c r="B38" i="30"/>
  <c r="A38" i="30"/>
  <c r="E37" i="30"/>
  <c r="G37" i="30" s="1"/>
  <c r="D37" i="30"/>
  <c r="F37" i="30" s="1"/>
  <c r="C37" i="30"/>
  <c r="B37" i="30"/>
  <c r="A37" i="30"/>
  <c r="E36" i="30"/>
  <c r="G36" i="30" s="1"/>
  <c r="D36" i="30"/>
  <c r="F36" i="30" s="1"/>
  <c r="C36" i="30"/>
  <c r="B36" i="30"/>
  <c r="A36" i="30"/>
  <c r="E35" i="30"/>
  <c r="G35" i="30" s="1"/>
  <c r="D35" i="30"/>
  <c r="F35" i="30" s="1"/>
  <c r="C35" i="30"/>
  <c r="B35" i="30"/>
  <c r="A35" i="30"/>
  <c r="E34" i="30"/>
  <c r="G34" i="30" s="1"/>
  <c r="D34" i="30"/>
  <c r="F34" i="30" s="1"/>
  <c r="C34" i="30"/>
  <c r="B34" i="30"/>
  <c r="A34" i="30"/>
  <c r="E33" i="30"/>
  <c r="G33" i="30" s="1"/>
  <c r="D33" i="30"/>
  <c r="F33" i="30" s="1"/>
  <c r="C33" i="30"/>
  <c r="B33" i="30"/>
  <c r="A33" i="30"/>
  <c r="E32" i="30"/>
  <c r="G32" i="30" s="1"/>
  <c r="D32" i="30"/>
  <c r="F32" i="30" s="1"/>
  <c r="C32" i="30"/>
  <c r="B32" i="30"/>
  <c r="A32" i="30"/>
  <c r="E31" i="30"/>
  <c r="G31" i="30" s="1"/>
  <c r="D31" i="30"/>
  <c r="F31" i="30" s="1"/>
  <c r="C31" i="30"/>
  <c r="B31" i="30"/>
  <c r="A31" i="30"/>
  <c r="E30" i="30"/>
  <c r="G30" i="30" s="1"/>
  <c r="D30" i="30"/>
  <c r="F30" i="30" s="1"/>
  <c r="C30" i="30"/>
  <c r="B30" i="30"/>
  <c r="A30" i="30"/>
  <c r="E29" i="30"/>
  <c r="G29" i="30" s="1"/>
  <c r="D29" i="30"/>
  <c r="F29" i="30" s="1"/>
  <c r="C29" i="30"/>
  <c r="B29" i="30"/>
  <c r="A29" i="30"/>
  <c r="E28" i="30"/>
  <c r="G28" i="30" s="1"/>
  <c r="D28" i="30"/>
  <c r="F28" i="30" s="1"/>
  <c r="C28" i="30"/>
  <c r="B28" i="30"/>
  <c r="A28" i="30"/>
  <c r="E27" i="30"/>
  <c r="G27" i="30" s="1"/>
  <c r="D27" i="30"/>
  <c r="F27" i="30" s="1"/>
  <c r="C27" i="30"/>
  <c r="B27" i="30"/>
  <c r="A27" i="30"/>
  <c r="E26" i="30"/>
  <c r="G26" i="30" s="1"/>
  <c r="D26" i="30"/>
  <c r="F26" i="30" s="1"/>
  <c r="C26" i="30"/>
  <c r="B26" i="30"/>
  <c r="A26" i="30"/>
  <c r="E25" i="30"/>
  <c r="G25" i="30" s="1"/>
  <c r="D25" i="30"/>
  <c r="F25" i="30" s="1"/>
  <c r="C25" i="30"/>
  <c r="B25" i="30"/>
  <c r="A25" i="30"/>
  <c r="E24" i="30"/>
  <c r="G24" i="30" s="1"/>
  <c r="D24" i="30"/>
  <c r="F24" i="30" s="1"/>
  <c r="C24" i="30"/>
  <c r="B24" i="30"/>
  <c r="A24" i="30"/>
  <c r="E23" i="30"/>
  <c r="G23" i="30" s="1"/>
  <c r="D23" i="30"/>
  <c r="F23" i="30" s="1"/>
  <c r="C23" i="30"/>
  <c r="B23" i="30"/>
  <c r="A23" i="30"/>
  <c r="E22" i="30"/>
  <c r="G22" i="30" s="1"/>
  <c r="D22" i="30"/>
  <c r="F22" i="30" s="1"/>
  <c r="C22" i="30"/>
  <c r="B22" i="30"/>
  <c r="A22" i="30"/>
  <c r="E21" i="30"/>
  <c r="G21" i="30" s="1"/>
  <c r="D21" i="30"/>
  <c r="F21" i="30" s="1"/>
  <c r="C21" i="30"/>
  <c r="B21" i="30"/>
  <c r="A21" i="30"/>
  <c r="E20" i="30"/>
  <c r="G20" i="30" s="1"/>
  <c r="D20" i="30"/>
  <c r="F20" i="30" s="1"/>
  <c r="C20" i="30"/>
  <c r="B20" i="30"/>
  <c r="A20" i="30"/>
  <c r="E19" i="30"/>
  <c r="G19" i="30" s="1"/>
  <c r="D19" i="30"/>
  <c r="F19" i="30" s="1"/>
  <c r="C19" i="30"/>
  <c r="B19" i="30"/>
  <c r="A19" i="30"/>
  <c r="E18" i="30"/>
  <c r="G18" i="30" s="1"/>
  <c r="D18" i="30"/>
  <c r="F18" i="30" s="1"/>
  <c r="C18" i="30"/>
  <c r="B18" i="30"/>
  <c r="A18" i="30"/>
  <c r="E17" i="30"/>
  <c r="G17" i="30" s="1"/>
  <c r="D17" i="30"/>
  <c r="F17" i="30" s="1"/>
  <c r="C17" i="30"/>
  <c r="B17" i="30"/>
  <c r="A17" i="30"/>
  <c r="E16" i="30"/>
  <c r="G16" i="30" s="1"/>
  <c r="D16" i="30"/>
  <c r="F16" i="30" s="1"/>
  <c r="C16" i="30"/>
  <c r="B16" i="30"/>
  <c r="A16" i="30"/>
  <c r="E15" i="30"/>
  <c r="G15" i="30" s="1"/>
  <c r="D15" i="30"/>
  <c r="F15" i="30" s="1"/>
  <c r="C15" i="30"/>
  <c r="B15" i="30"/>
  <c r="A15" i="30"/>
  <c r="E14" i="30"/>
  <c r="G14" i="30" s="1"/>
  <c r="D14" i="30"/>
  <c r="F14" i="30" s="1"/>
  <c r="C14" i="30"/>
  <c r="B14" i="30"/>
  <c r="A14" i="30"/>
  <c r="E13" i="30"/>
  <c r="G13" i="30" s="1"/>
  <c r="D13" i="30"/>
  <c r="F13" i="30" s="1"/>
  <c r="C13" i="30"/>
  <c r="B13" i="30"/>
  <c r="A13" i="30"/>
  <c r="E12" i="30"/>
  <c r="G12" i="30" s="1"/>
  <c r="D12" i="30"/>
  <c r="F12" i="30" s="1"/>
  <c r="C12" i="30"/>
  <c r="B12" i="30"/>
  <c r="A12" i="30"/>
  <c r="E11" i="30"/>
  <c r="G11" i="30" s="1"/>
  <c r="D11" i="30"/>
  <c r="F11" i="30" s="1"/>
  <c r="C11" i="30"/>
  <c r="B11" i="30"/>
  <c r="A11" i="30"/>
  <c r="E10" i="30"/>
  <c r="G10" i="30" s="1"/>
  <c r="D10" i="30"/>
  <c r="F10" i="30" s="1"/>
  <c r="C10" i="30"/>
  <c r="B10" i="30"/>
  <c r="A10" i="30"/>
  <c r="E9" i="30"/>
  <c r="G9" i="30" s="1"/>
  <c r="D9" i="30"/>
  <c r="F9" i="30" s="1"/>
  <c r="C9" i="30"/>
  <c r="B9" i="30"/>
  <c r="A9" i="30"/>
  <c r="D3" i="30"/>
  <c r="D2" i="30"/>
  <c r="X16" i="18"/>
  <c r="H23" i="30" l="1"/>
  <c r="H27" i="30"/>
  <c r="H31" i="30"/>
  <c r="P11" i="30"/>
  <c r="H55" i="30"/>
  <c r="H59" i="30"/>
  <c r="H63" i="30"/>
  <c r="H11" i="30"/>
  <c r="H15" i="30"/>
  <c r="H39" i="30"/>
  <c r="H43" i="30"/>
  <c r="H47" i="30"/>
  <c r="H19" i="30"/>
  <c r="H35" i="30"/>
  <c r="H51" i="30"/>
  <c r="H67" i="30"/>
  <c r="H21" i="30"/>
  <c r="H29" i="30"/>
  <c r="H37" i="30"/>
  <c r="H45" i="30"/>
  <c r="H53" i="30"/>
  <c r="H61" i="30"/>
  <c r="H69" i="30"/>
  <c r="H17" i="30"/>
  <c r="H25" i="30"/>
  <c r="H33" i="30"/>
  <c r="H41" i="30"/>
  <c r="H49" i="30"/>
  <c r="H57" i="30"/>
  <c r="H65" i="30"/>
  <c r="H13" i="30"/>
  <c r="H10" i="30"/>
  <c r="H18" i="30"/>
  <c r="H22" i="30"/>
  <c r="H28" i="30"/>
  <c r="H34" i="30"/>
  <c r="H40" i="30"/>
  <c r="H44" i="30"/>
  <c r="H50" i="30"/>
  <c r="H56" i="30"/>
  <c r="H60" i="30"/>
  <c r="H64" i="30"/>
  <c r="H68" i="30"/>
  <c r="H16" i="30"/>
  <c r="H26" i="30"/>
  <c r="H32" i="30"/>
  <c r="H38" i="30"/>
  <c r="H46" i="30"/>
  <c r="H54" i="30"/>
  <c r="H66" i="30"/>
  <c r="H12" i="30"/>
  <c r="H14" i="30"/>
  <c r="H20" i="30"/>
  <c r="H24" i="30"/>
  <c r="H30" i="30"/>
  <c r="H36" i="30"/>
  <c r="H42" i="30"/>
  <c r="H48" i="30"/>
  <c r="H52" i="30"/>
  <c r="H58" i="30"/>
  <c r="H62" i="30"/>
  <c r="P13" i="30"/>
  <c r="M9" i="30"/>
  <c r="L10" i="30"/>
  <c r="O11" i="30"/>
  <c r="M13" i="30"/>
  <c r="N9" i="30"/>
  <c r="M10" i="30"/>
  <c r="L11" i="30"/>
  <c r="O12" i="30"/>
  <c r="N13" i="30"/>
  <c r="N10" i="30"/>
  <c r="L12" i="30"/>
  <c r="P12" i="30"/>
  <c r="P10" i="30"/>
  <c r="N12" i="30"/>
  <c r="H9" i="30"/>
  <c r="O9" i="30"/>
  <c r="M11" i="30"/>
  <c r="O13" i="30"/>
  <c r="L9" i="30"/>
  <c r="P9" i="30"/>
  <c r="O10" i="30"/>
  <c r="N11" i="30"/>
  <c r="M12" i="30"/>
  <c r="L13" i="30"/>
  <c r="AO394" i="1" l="1"/>
  <c r="AS394" i="1" s="1"/>
  <c r="V12" i="1"/>
  <c r="W12" i="1" s="1"/>
  <c r="V18" i="1"/>
  <c r="W18" i="1" s="1"/>
  <c r="V24" i="1"/>
  <c r="W24" i="1" s="1"/>
  <c r="V30" i="1"/>
  <c r="W30" i="1" s="1"/>
  <c r="V36" i="1"/>
  <c r="W36" i="1" s="1"/>
  <c r="V42" i="1"/>
  <c r="W42" i="1" s="1"/>
  <c r="V48" i="1"/>
  <c r="W48" i="1" s="1"/>
  <c r="V54" i="1"/>
  <c r="W54" i="1" s="1"/>
  <c r="V60" i="1"/>
  <c r="W60" i="1" s="1"/>
  <c r="V66" i="1"/>
  <c r="W66" i="1" s="1"/>
  <c r="V72" i="1"/>
  <c r="W72" i="1" s="1"/>
  <c r="V78" i="1"/>
  <c r="W78" i="1" s="1"/>
  <c r="V84" i="1"/>
  <c r="W84" i="1" s="1"/>
  <c r="V90" i="1"/>
  <c r="W90" i="1" s="1"/>
  <c r="V96" i="1"/>
  <c r="W96" i="1" s="1"/>
  <c r="V102" i="1"/>
  <c r="W102" i="1" s="1"/>
  <c r="V108" i="1"/>
  <c r="W108" i="1" s="1"/>
  <c r="V114" i="1"/>
  <c r="W114" i="1" s="1"/>
  <c r="V120" i="1"/>
  <c r="W120" i="1" s="1"/>
  <c r="V126" i="1"/>
  <c r="W126" i="1" s="1"/>
  <c r="V132" i="1"/>
  <c r="W132" i="1" s="1"/>
  <c r="V138" i="1"/>
  <c r="W138" i="1" s="1"/>
  <c r="V144" i="1"/>
  <c r="W144" i="1" s="1"/>
  <c r="V150" i="1"/>
  <c r="W150" i="1" s="1"/>
  <c r="V156" i="1"/>
  <c r="W156" i="1" s="1"/>
  <c r="V162" i="1"/>
  <c r="W162" i="1" s="1"/>
  <c r="V168" i="1"/>
  <c r="W168" i="1" s="1"/>
  <c r="V174" i="1"/>
  <c r="W174" i="1" s="1"/>
  <c r="V180" i="1"/>
  <c r="W180" i="1" s="1"/>
  <c r="V186" i="1"/>
  <c r="W186" i="1" s="1"/>
  <c r="V192" i="1"/>
  <c r="W192" i="1" s="1"/>
  <c r="V198" i="1"/>
  <c r="W198" i="1" s="1"/>
  <c r="V204" i="1"/>
  <c r="W204" i="1" s="1"/>
  <c r="V210" i="1"/>
  <c r="W210" i="1" s="1"/>
  <c r="V216" i="1"/>
  <c r="W216" i="1" s="1"/>
  <c r="V222" i="1"/>
  <c r="W222" i="1" s="1"/>
  <c r="V228" i="1"/>
  <c r="W228" i="1" s="1"/>
  <c r="V234" i="1"/>
  <c r="W234" i="1" s="1"/>
  <c r="V240" i="1"/>
  <c r="W240" i="1" s="1"/>
  <c r="V246" i="1"/>
  <c r="W246" i="1" s="1"/>
  <c r="V252" i="1"/>
  <c r="W252" i="1" s="1"/>
  <c r="V258" i="1"/>
  <c r="W258" i="1" s="1"/>
  <c r="V264" i="1"/>
  <c r="W264" i="1" s="1"/>
  <c r="V270" i="1"/>
  <c r="W270" i="1" s="1"/>
  <c r="V276" i="1"/>
  <c r="W276" i="1" s="1"/>
  <c r="V282" i="1"/>
  <c r="W282" i="1" s="1"/>
  <c r="V288" i="1"/>
  <c r="W288" i="1" s="1"/>
  <c r="V294" i="1"/>
  <c r="W294" i="1" s="1"/>
  <c r="V300" i="1"/>
  <c r="W300" i="1" s="1"/>
  <c r="V306" i="1"/>
  <c r="W306" i="1" s="1"/>
  <c r="V312" i="1"/>
  <c r="W312" i="1" s="1"/>
  <c r="V318" i="1"/>
  <c r="W318" i="1" s="1"/>
  <c r="V324" i="1"/>
  <c r="W324" i="1" s="1"/>
  <c r="V330" i="1"/>
  <c r="W330" i="1" s="1"/>
  <c r="V336" i="1"/>
  <c r="W336" i="1" s="1"/>
  <c r="V342" i="1"/>
  <c r="W342" i="1" s="1"/>
  <c r="V348" i="1"/>
  <c r="W348" i="1" s="1"/>
  <c r="V354" i="1"/>
  <c r="W354" i="1" s="1"/>
  <c r="V360" i="1"/>
  <c r="W360" i="1" s="1"/>
  <c r="V366" i="1"/>
  <c r="W366" i="1" s="1"/>
  <c r="V372" i="1"/>
  <c r="W372" i="1" s="1"/>
  <c r="V377" i="1"/>
  <c r="W377" i="1" s="1"/>
  <c r="V383" i="1"/>
  <c r="W383" i="1" s="1"/>
  <c r="V389" i="1"/>
  <c r="W389" i="1" s="1"/>
  <c r="S36" i="1"/>
  <c r="T36" i="1" s="1"/>
  <c r="S42" i="1"/>
  <c r="T42" i="1" s="1"/>
  <c r="S48" i="1"/>
  <c r="T48" i="1" s="1"/>
  <c r="S54" i="1"/>
  <c r="T54" i="1" s="1"/>
  <c r="S78" i="1"/>
  <c r="T78" i="1" s="1"/>
  <c r="S90" i="1"/>
  <c r="T90" i="1" s="1"/>
  <c r="S96" i="1"/>
  <c r="T96" i="1" s="1"/>
  <c r="S102" i="1"/>
  <c r="T102" i="1" s="1"/>
  <c r="S108" i="1"/>
  <c r="T108" i="1" s="1"/>
  <c r="S114" i="1"/>
  <c r="T114" i="1" s="1"/>
  <c r="S120" i="1"/>
  <c r="T120" i="1" s="1"/>
  <c r="S126" i="1"/>
  <c r="T126" i="1" s="1"/>
  <c r="S132" i="1"/>
  <c r="T132" i="1" s="1"/>
  <c r="S138" i="1"/>
  <c r="T138" i="1" s="1"/>
  <c r="S144" i="1"/>
  <c r="T144" i="1" s="1"/>
  <c r="S150" i="1"/>
  <c r="T150" i="1" s="1"/>
  <c r="T156" i="1"/>
  <c r="S162" i="1"/>
  <c r="T162" i="1" s="1"/>
  <c r="S168" i="1"/>
  <c r="T168" i="1" s="1"/>
  <c r="S174" i="1"/>
  <c r="T174" i="1" s="1"/>
  <c r="S180" i="1"/>
  <c r="T180" i="1" s="1"/>
  <c r="S186" i="1"/>
  <c r="T186" i="1" s="1"/>
  <c r="S192" i="1"/>
  <c r="T192" i="1" s="1"/>
  <c r="S198" i="1"/>
  <c r="T198" i="1" s="1"/>
  <c r="S204" i="1"/>
  <c r="T204" i="1" s="1"/>
  <c r="S210" i="1"/>
  <c r="T210" i="1" s="1"/>
  <c r="S216" i="1"/>
  <c r="T216" i="1" s="1"/>
  <c r="S222" i="1"/>
  <c r="T222" i="1" s="1"/>
  <c r="S228" i="1"/>
  <c r="T228" i="1" s="1"/>
  <c r="S234" i="1"/>
  <c r="T234" i="1" s="1"/>
  <c r="S240" i="1"/>
  <c r="T240" i="1" s="1"/>
  <c r="S246" i="1"/>
  <c r="T246" i="1" s="1"/>
  <c r="S252" i="1"/>
  <c r="T252" i="1" s="1"/>
  <c r="S258" i="1"/>
  <c r="T258" i="1" s="1"/>
  <c r="S264" i="1"/>
  <c r="T264" i="1" s="1"/>
  <c r="S270" i="1"/>
  <c r="T270" i="1" s="1"/>
  <c r="S276" i="1"/>
  <c r="T276" i="1" s="1"/>
  <c r="S282" i="1"/>
  <c r="T282" i="1" s="1"/>
  <c r="S288" i="1"/>
  <c r="T288" i="1" s="1"/>
  <c r="S294" i="1"/>
  <c r="T294" i="1" s="1"/>
  <c r="S300" i="1"/>
  <c r="T300" i="1" s="1"/>
  <c r="S306" i="1"/>
  <c r="T306" i="1" s="1"/>
  <c r="S312" i="1"/>
  <c r="T312" i="1" s="1"/>
  <c r="S318" i="1"/>
  <c r="T318" i="1" s="1"/>
  <c r="S324" i="1"/>
  <c r="T324" i="1" s="1"/>
  <c r="S330" i="1"/>
  <c r="T330" i="1" s="1"/>
  <c r="S336" i="1"/>
  <c r="T336" i="1" s="1"/>
  <c r="S342" i="1"/>
  <c r="T342" i="1" s="1"/>
  <c r="S348" i="1"/>
  <c r="T348" i="1" s="1"/>
  <c r="S354" i="1"/>
  <c r="T354" i="1" s="1"/>
  <c r="S360" i="1"/>
  <c r="T360" i="1" s="1"/>
  <c r="S366" i="1"/>
  <c r="T366" i="1" s="1"/>
  <c r="S372" i="1"/>
  <c r="T372" i="1" s="1"/>
  <c r="S377" i="1"/>
  <c r="T377" i="1" s="1"/>
  <c r="S383" i="1"/>
  <c r="T383" i="1" s="1"/>
  <c r="S389" i="1"/>
  <c r="T389" i="1" s="1"/>
  <c r="L6" i="18"/>
  <c r="Y36" i="1" l="1"/>
  <c r="AR36" i="1" s="1"/>
  <c r="AQ36" i="1" s="1"/>
  <c r="Y252" i="1"/>
  <c r="Y228" i="1"/>
  <c r="Y372" i="1"/>
  <c r="Y348" i="1"/>
  <c r="Y324" i="1"/>
  <c r="Y300" i="1"/>
  <c r="Y276" i="1"/>
  <c r="Y240" i="1"/>
  <c r="Y383" i="1"/>
  <c r="X383" i="1" s="1"/>
  <c r="Y360" i="1"/>
  <c r="Y120" i="1"/>
  <c r="Y288" i="1"/>
  <c r="Y336" i="1"/>
  <c r="Y312" i="1"/>
  <c r="Y264" i="1"/>
  <c r="Y144" i="1"/>
  <c r="Y126" i="1"/>
  <c r="Y108" i="1"/>
  <c r="Y318" i="1"/>
  <c r="Y354" i="1"/>
  <c r="Y48" i="1"/>
  <c r="Y246" i="1"/>
  <c r="Y168" i="1"/>
  <c r="Y90" i="1"/>
  <c r="Y330" i="1"/>
  <c r="Y258" i="1"/>
  <c r="Y222" i="1"/>
  <c r="Y204" i="1"/>
  <c r="Y186" i="1"/>
  <c r="Y162" i="1"/>
  <c r="Y102" i="1"/>
  <c r="Y42" i="1"/>
  <c r="Y389" i="1"/>
  <c r="X389" i="1" s="1"/>
  <c r="Y216" i="1"/>
  <c r="Y198" i="1"/>
  <c r="Y180" i="1"/>
  <c r="Y156" i="1"/>
  <c r="Y138" i="1"/>
  <c r="Y96" i="1"/>
  <c r="Y78" i="1"/>
  <c r="Y342" i="1"/>
  <c r="Y306" i="1"/>
  <c r="Y294" i="1"/>
  <c r="Y192" i="1"/>
  <c r="Y174" i="1"/>
  <c r="Y377" i="1"/>
  <c r="X377" i="1" s="1"/>
  <c r="Y366" i="1"/>
  <c r="Y282" i="1"/>
  <c r="Y270" i="1"/>
  <c r="Y210" i="1"/>
  <c r="Y150" i="1"/>
  <c r="Y132" i="1"/>
  <c r="Y114" i="1"/>
  <c r="Y54" i="1"/>
  <c r="Y234" i="1"/>
  <c r="X36" i="1" l="1"/>
  <c r="AR37" i="1"/>
  <c r="AR38" i="1" s="1"/>
  <c r="X210" i="1"/>
  <c r="AR210" i="1"/>
  <c r="X216" i="1"/>
  <c r="AR216" i="1"/>
  <c r="X258" i="1"/>
  <c r="AR258" i="1"/>
  <c r="X312" i="1"/>
  <c r="AR312" i="1"/>
  <c r="AU312" i="1" s="1"/>
  <c r="X228" i="1"/>
  <c r="AR228" i="1"/>
  <c r="X114" i="1"/>
  <c r="AR114" i="1"/>
  <c r="X270" i="1"/>
  <c r="AR270" i="1"/>
  <c r="AU270" i="1" s="1"/>
  <c r="X174" i="1"/>
  <c r="AR174" i="1"/>
  <c r="X342" i="1"/>
  <c r="AR342" i="1"/>
  <c r="X156" i="1"/>
  <c r="AR156" i="1"/>
  <c r="X186" i="1"/>
  <c r="AR186" i="1"/>
  <c r="X330" i="1"/>
  <c r="AR330" i="1"/>
  <c r="X48" i="1"/>
  <c r="AR48" i="1"/>
  <c r="X126" i="1"/>
  <c r="AR126" i="1"/>
  <c r="X336" i="1"/>
  <c r="AR336" i="1"/>
  <c r="X324" i="1"/>
  <c r="AR324" i="1"/>
  <c r="X138" i="1"/>
  <c r="AR138" i="1"/>
  <c r="X162" i="1"/>
  <c r="AR162" i="1"/>
  <c r="X246" i="1"/>
  <c r="AR246" i="1"/>
  <c r="X108" i="1"/>
  <c r="AR108" i="1"/>
  <c r="X300" i="1"/>
  <c r="AR300" i="1"/>
  <c r="AR301" i="1" s="1"/>
  <c r="X234" i="1"/>
  <c r="AR234" i="1"/>
  <c r="X132" i="1"/>
  <c r="AR132" i="1"/>
  <c r="X282" i="1"/>
  <c r="AR282" i="1"/>
  <c r="X192" i="1"/>
  <c r="AR192" i="1"/>
  <c r="X78" i="1"/>
  <c r="AR78" i="1"/>
  <c r="X180" i="1"/>
  <c r="AR180" i="1"/>
  <c r="X42" i="1"/>
  <c r="AR42" i="1"/>
  <c r="X204" i="1"/>
  <c r="AR204" i="1"/>
  <c r="X90" i="1"/>
  <c r="AR90" i="1"/>
  <c r="X354" i="1"/>
  <c r="AR354" i="1"/>
  <c r="X288" i="1"/>
  <c r="AR288" i="1"/>
  <c r="X240" i="1"/>
  <c r="AR240" i="1"/>
  <c r="X348" i="1"/>
  <c r="AR348" i="1"/>
  <c r="X54" i="1"/>
  <c r="AR54" i="1"/>
  <c r="X306" i="1"/>
  <c r="AR306" i="1"/>
  <c r="X360" i="1"/>
  <c r="AR360" i="1"/>
  <c r="X150" i="1"/>
  <c r="AR150" i="1"/>
  <c r="X366" i="1"/>
  <c r="AR366" i="1"/>
  <c r="X294" i="1"/>
  <c r="AR294" i="1"/>
  <c r="X96" i="1"/>
  <c r="AR96" i="1"/>
  <c r="X198" i="1"/>
  <c r="AR198" i="1"/>
  <c r="X102" i="1"/>
  <c r="AR102" i="1"/>
  <c r="X222" i="1"/>
  <c r="AR222" i="1"/>
  <c r="X168" i="1"/>
  <c r="AR168" i="1"/>
  <c r="X318" i="1"/>
  <c r="AR318" i="1"/>
  <c r="X264" i="1"/>
  <c r="AR264" i="1"/>
  <c r="AU264" i="1" s="1"/>
  <c r="X120" i="1"/>
  <c r="AR120" i="1"/>
  <c r="X276" i="1"/>
  <c r="AR276" i="1"/>
  <c r="X372" i="1"/>
  <c r="AR372" i="1"/>
  <c r="X252" i="1"/>
  <c r="AR252" i="1"/>
  <c r="AU252" i="1" s="1"/>
  <c r="X144" i="1"/>
  <c r="AR144" i="1"/>
  <c r="AR145" i="1" s="1"/>
  <c r="AU144" i="1" s="1"/>
  <c r="AR98" i="1"/>
  <c r="AQ98" i="1" s="1"/>
  <c r="AS98" i="1" s="1"/>
  <c r="AG314" i="1"/>
  <c r="AO345" i="1"/>
  <c r="T12" i="1"/>
  <c r="Y12" i="1" s="1"/>
  <c r="AY158" i="1"/>
  <c r="AY157" i="1"/>
  <c r="AY156" i="1"/>
  <c r="AY151" i="1"/>
  <c r="AY150" i="1"/>
  <c r="AY145" i="1"/>
  <c r="AY144" i="1"/>
  <c r="AY138" i="1"/>
  <c r="S84" i="1"/>
  <c r="T84" i="1" s="1"/>
  <c r="Y84" i="1" s="1"/>
  <c r="S72" i="1"/>
  <c r="T72" i="1" s="1"/>
  <c r="Y72" i="1" s="1"/>
  <c r="S66" i="1"/>
  <c r="T66" i="1" s="1"/>
  <c r="Y66" i="1" s="1"/>
  <c r="S60" i="1"/>
  <c r="T60" i="1" s="1"/>
  <c r="Y60" i="1" s="1"/>
  <c r="AQ301" i="1" l="1"/>
  <c r="AU300" i="1"/>
  <c r="AQ372" i="1"/>
  <c r="AU372" i="1"/>
  <c r="AQ37" i="1"/>
  <c r="AQ252" i="1"/>
  <c r="AR253" i="1"/>
  <c r="AR277" i="1"/>
  <c r="AQ276" i="1"/>
  <c r="AQ264" i="1"/>
  <c r="AR265" i="1"/>
  <c r="AU168" i="1"/>
  <c r="AQ168" i="1"/>
  <c r="AR103" i="1"/>
  <c r="AQ102" i="1"/>
  <c r="AQ96" i="1"/>
  <c r="AR97" i="1"/>
  <c r="AQ366" i="1"/>
  <c r="AU366" i="1"/>
  <c r="AQ360" i="1"/>
  <c r="AU360" i="1"/>
  <c r="AQ54" i="1"/>
  <c r="AU54" i="1"/>
  <c r="AR241" i="1"/>
  <c r="AQ240" i="1"/>
  <c r="AQ354" i="1"/>
  <c r="AR355" i="1"/>
  <c r="AQ204" i="1"/>
  <c r="AU204" i="1"/>
  <c r="AQ180" i="1"/>
  <c r="AU180" i="1"/>
  <c r="AQ192" i="1"/>
  <c r="AR193" i="1"/>
  <c r="AQ132" i="1"/>
  <c r="AR133" i="1"/>
  <c r="AQ300" i="1"/>
  <c r="AQ246" i="1"/>
  <c r="AR247" i="1"/>
  <c r="AU138" i="1"/>
  <c r="AQ138" i="1"/>
  <c r="AQ324" i="1"/>
  <c r="AR325" i="1"/>
  <c r="AQ126" i="1"/>
  <c r="AR127" i="1"/>
  <c r="AQ330" i="1"/>
  <c r="AU330" i="1"/>
  <c r="AQ156" i="1"/>
  <c r="AR157" i="1"/>
  <c r="AQ174" i="1"/>
  <c r="AU174" i="1"/>
  <c r="AQ114" i="1"/>
  <c r="AU114" i="1"/>
  <c r="AQ312" i="1"/>
  <c r="AU216" i="1"/>
  <c r="AQ216" i="1"/>
  <c r="X66" i="1"/>
  <c r="AR66" i="1"/>
  <c r="X72" i="1"/>
  <c r="AR72" i="1"/>
  <c r="X84" i="1"/>
  <c r="AR84" i="1"/>
  <c r="AR121" i="1"/>
  <c r="AQ120" i="1"/>
  <c r="AQ318" i="1"/>
  <c r="AU318" i="1"/>
  <c r="AQ222" i="1"/>
  <c r="AR223" i="1"/>
  <c r="AQ198" i="1"/>
  <c r="AR199" i="1"/>
  <c r="AQ294" i="1"/>
  <c r="AR295" i="1"/>
  <c r="AQ150" i="1"/>
  <c r="AR151" i="1"/>
  <c r="AQ306" i="1"/>
  <c r="AR307" i="1"/>
  <c r="AQ348" i="1"/>
  <c r="AR349" i="1"/>
  <c r="AR289" i="1"/>
  <c r="AQ288" i="1"/>
  <c r="AR91" i="1"/>
  <c r="AQ90" i="1"/>
  <c r="AQ42" i="1"/>
  <c r="AU42" i="1"/>
  <c r="AQ78" i="1"/>
  <c r="AU78" i="1"/>
  <c r="AR283" i="1"/>
  <c r="AQ282" i="1"/>
  <c r="AQ234" i="1"/>
  <c r="AR235" i="1"/>
  <c r="AQ108" i="1"/>
  <c r="AR109" i="1"/>
  <c r="AU162" i="1"/>
  <c r="AQ162" i="1"/>
  <c r="AQ38" i="1"/>
  <c r="AU36" i="1"/>
  <c r="AQ336" i="1"/>
  <c r="AU336" i="1"/>
  <c r="AQ48" i="1"/>
  <c r="AU48" i="1"/>
  <c r="AR187" i="1"/>
  <c r="AQ186" i="1"/>
  <c r="AQ342" i="1"/>
  <c r="AU342" i="1"/>
  <c r="AQ270" i="1"/>
  <c r="AR271" i="1"/>
  <c r="AQ228" i="1"/>
  <c r="AU228" i="1"/>
  <c r="AQ258" i="1"/>
  <c r="AR259" i="1"/>
  <c r="AQ210" i="1"/>
  <c r="AU210" i="1"/>
  <c r="X60" i="1"/>
  <c r="AR60" i="1"/>
  <c r="AR171" i="1"/>
  <c r="AQ171" i="1" s="1"/>
  <c r="AR88" i="1"/>
  <c r="AQ88" i="1" s="1"/>
  <c r="AR82" i="1"/>
  <c r="AQ82" i="1" s="1"/>
  <c r="AR77" i="1"/>
  <c r="AQ77" i="1" s="1"/>
  <c r="AQ144" i="1"/>
  <c r="AQ145" i="1"/>
  <c r="AR117" i="1"/>
  <c r="AQ117" i="1" s="1"/>
  <c r="AR298" i="1"/>
  <c r="AQ298" i="1" s="1"/>
  <c r="AR215" i="1"/>
  <c r="AQ215" i="1" s="1"/>
  <c r="AR65" i="1"/>
  <c r="AQ65" i="1" s="1"/>
  <c r="AR59" i="1"/>
  <c r="AQ59" i="1" s="1"/>
  <c r="AR45" i="1"/>
  <c r="AQ45" i="1" s="1"/>
  <c r="AR370" i="1"/>
  <c r="AQ370" i="1" s="1"/>
  <c r="AR365" i="1"/>
  <c r="AQ365" i="1" s="1"/>
  <c r="AR353" i="1"/>
  <c r="AQ353" i="1" s="1"/>
  <c r="AR347" i="1"/>
  <c r="AQ347" i="1" s="1"/>
  <c r="AR190" i="1"/>
  <c r="AQ190" i="1" s="1"/>
  <c r="AR149" i="1"/>
  <c r="AQ149" i="1" s="1"/>
  <c r="AR143" i="1"/>
  <c r="AQ143" i="1" s="1"/>
  <c r="AR137" i="1"/>
  <c r="AQ137" i="1" s="1"/>
  <c r="AR81" i="1"/>
  <c r="AQ81" i="1" s="1"/>
  <c r="AR71" i="1"/>
  <c r="AQ71" i="1" s="1"/>
  <c r="AR58" i="1"/>
  <c r="AQ58" i="1" s="1"/>
  <c r="AR53" i="1"/>
  <c r="AQ53" i="1" s="1"/>
  <c r="X12" i="1"/>
  <c r="AR12" i="1"/>
  <c r="AO327" i="1"/>
  <c r="AR323" i="1"/>
  <c r="AQ323" i="1" s="1"/>
  <c r="AR281" i="1"/>
  <c r="AQ281" i="1" s="1"/>
  <c r="AR275" i="1"/>
  <c r="AQ275" i="1" s="1"/>
  <c r="AR269" i="1"/>
  <c r="AQ269" i="1" s="1"/>
  <c r="AR207" i="1"/>
  <c r="AQ207" i="1" s="1"/>
  <c r="AR184" i="1"/>
  <c r="AQ184" i="1" s="1"/>
  <c r="AR328" i="1"/>
  <c r="AQ328" i="1" s="1"/>
  <c r="AR371" i="1"/>
  <c r="AQ371" i="1" s="1"/>
  <c r="AR345" i="1"/>
  <c r="AQ345" i="1" s="1"/>
  <c r="AS345" i="1" s="1"/>
  <c r="AO340" i="1"/>
  <c r="AR335" i="1"/>
  <c r="AQ335" i="1" s="1"/>
  <c r="AR233" i="1"/>
  <c r="AQ233" i="1" s="1"/>
  <c r="AR219" i="1"/>
  <c r="AQ219" i="1" s="1"/>
  <c r="AR167" i="1"/>
  <c r="AQ167" i="1" s="1"/>
  <c r="AR154" i="1"/>
  <c r="AQ154" i="1" s="1"/>
  <c r="AR364" i="1"/>
  <c r="AQ364" i="1" s="1"/>
  <c r="AR352" i="1"/>
  <c r="AQ352" i="1" s="1"/>
  <c r="AR339" i="1"/>
  <c r="AQ339" i="1" s="1"/>
  <c r="AR322" i="1"/>
  <c r="AQ322" i="1" s="1"/>
  <c r="AR274" i="1"/>
  <c r="AQ274" i="1" s="1"/>
  <c r="AR218" i="1"/>
  <c r="AQ218" i="1" s="1"/>
  <c r="AR217" i="1"/>
  <c r="AQ217" i="1" s="1"/>
  <c r="AR214" i="1"/>
  <c r="AQ214" i="1" s="1"/>
  <c r="AR205" i="1"/>
  <c r="AQ205" i="1" s="1"/>
  <c r="AR206" i="1"/>
  <c r="AQ206" i="1" s="1"/>
  <c r="AR194" i="1"/>
  <c r="AQ194" i="1" s="1"/>
  <c r="AR195" i="1"/>
  <c r="AQ195" i="1" s="1"/>
  <c r="AR188" i="1"/>
  <c r="AQ188" i="1" s="1"/>
  <c r="AR189" i="1"/>
  <c r="AQ189" i="1" s="1"/>
  <c r="AR179" i="1"/>
  <c r="AQ179" i="1" s="1"/>
  <c r="AR170" i="1"/>
  <c r="AQ170" i="1" s="1"/>
  <c r="AR169" i="1"/>
  <c r="AQ169" i="1" s="1"/>
  <c r="AR166" i="1"/>
  <c r="AQ166" i="1" s="1"/>
  <c r="AR161" i="1"/>
  <c r="AQ161" i="1" s="1"/>
  <c r="AR160" i="1"/>
  <c r="AQ160" i="1" s="1"/>
  <c r="AR153" i="1"/>
  <c r="AQ153" i="1" s="1"/>
  <c r="AR152" i="1"/>
  <c r="AQ152" i="1" s="1"/>
  <c r="AR148" i="1"/>
  <c r="AQ148" i="1" s="1"/>
  <c r="AR142" i="1"/>
  <c r="AQ142" i="1" s="1"/>
  <c r="AR131" i="1"/>
  <c r="AQ131" i="1" s="1"/>
  <c r="AR125" i="1"/>
  <c r="AQ125" i="1" s="1"/>
  <c r="AR119" i="1"/>
  <c r="AQ119" i="1" s="1"/>
  <c r="AR116" i="1"/>
  <c r="AQ116" i="1" s="1"/>
  <c r="AR115" i="1"/>
  <c r="AQ115" i="1" s="1"/>
  <c r="AO95" i="1"/>
  <c r="AR86" i="1"/>
  <c r="AQ86" i="1" s="1"/>
  <c r="AR87" i="1"/>
  <c r="AQ87" i="1" s="1"/>
  <c r="AR64" i="1"/>
  <c r="AQ64" i="1" s="1"/>
  <c r="AR44" i="1"/>
  <c r="AQ44" i="1" s="1"/>
  <c r="AR43" i="1"/>
  <c r="AQ43" i="1" s="1"/>
  <c r="AR22" i="1"/>
  <c r="AQ22" i="1" s="1"/>
  <c r="AR21" i="1"/>
  <c r="AQ21" i="1" s="1"/>
  <c r="AR344" i="1"/>
  <c r="AQ344" i="1" s="1"/>
  <c r="AR343" i="1"/>
  <c r="AQ343" i="1" s="1"/>
  <c r="AO331" i="1"/>
  <c r="AR331" i="1"/>
  <c r="AQ331" i="1" s="1"/>
  <c r="AR332" i="1"/>
  <c r="AQ332" i="1" s="1"/>
  <c r="AR334" i="1"/>
  <c r="AQ334" i="1" s="1"/>
  <c r="AO329" i="1"/>
  <c r="AR317" i="1"/>
  <c r="AQ317" i="1" s="1"/>
  <c r="AR305" i="1"/>
  <c r="AQ305" i="1" s="1"/>
  <c r="AR287" i="1"/>
  <c r="AQ287" i="1" s="1"/>
  <c r="AO280" i="1"/>
  <c r="AR280" i="1"/>
  <c r="AQ280" i="1" s="1"/>
  <c r="AR268" i="1"/>
  <c r="AQ268" i="1" s="1"/>
  <c r="AR263" i="1"/>
  <c r="AQ263" i="1" s="1"/>
  <c r="AR239" i="1"/>
  <c r="AQ239" i="1" s="1"/>
  <c r="AR367" i="1"/>
  <c r="AQ367" i="1" s="1"/>
  <c r="AR368" i="1"/>
  <c r="AQ368" i="1" s="1"/>
  <c r="AR363" i="1"/>
  <c r="AQ363" i="1" s="1"/>
  <c r="AR357" i="1"/>
  <c r="AQ357" i="1" s="1"/>
  <c r="AR358" i="1"/>
  <c r="AQ358" i="1" s="1"/>
  <c r="AR350" i="1"/>
  <c r="AQ350" i="1" s="1"/>
  <c r="AR351" i="1"/>
  <c r="AQ351" i="1" s="1"/>
  <c r="AR346" i="1"/>
  <c r="AQ346" i="1" s="1"/>
  <c r="AR337" i="1"/>
  <c r="AQ337" i="1" s="1"/>
  <c r="AR338" i="1"/>
  <c r="AQ338" i="1" s="1"/>
  <c r="AO332" i="1"/>
  <c r="AO328" i="1"/>
  <c r="AR326" i="1"/>
  <c r="AQ326" i="1" s="1"/>
  <c r="AR327" i="1"/>
  <c r="AQ327" i="1" s="1"/>
  <c r="AR321" i="1"/>
  <c r="AQ321" i="1" s="1"/>
  <c r="AR316" i="1"/>
  <c r="AQ316" i="1" s="1"/>
  <c r="AR310" i="1"/>
  <c r="AQ310" i="1" s="1"/>
  <c r="AR304" i="1"/>
  <c r="AQ304" i="1" s="1"/>
  <c r="AR299" i="1"/>
  <c r="AQ299" i="1" s="1"/>
  <c r="AR293" i="1"/>
  <c r="AQ293" i="1" s="1"/>
  <c r="AR285" i="1"/>
  <c r="AQ285" i="1" s="1"/>
  <c r="AR286" i="1"/>
  <c r="AQ286" i="1" s="1"/>
  <c r="AR278" i="1"/>
  <c r="AQ278" i="1" s="1"/>
  <c r="AR279" i="1"/>
  <c r="AQ279" i="1" s="1"/>
  <c r="AR272" i="1"/>
  <c r="AQ272" i="1" s="1"/>
  <c r="AS272" i="1" s="1"/>
  <c r="AR273" i="1"/>
  <c r="AQ273" i="1" s="1"/>
  <c r="AR266" i="1"/>
  <c r="AQ266" i="1" s="1"/>
  <c r="AR267" i="1"/>
  <c r="AQ267" i="1" s="1"/>
  <c r="AR262" i="1"/>
  <c r="AQ262" i="1" s="1"/>
  <c r="AR257" i="1"/>
  <c r="AQ257" i="1" s="1"/>
  <c r="AR251" i="1"/>
  <c r="AQ251" i="1" s="1"/>
  <c r="AR245" i="1"/>
  <c r="AQ245" i="1" s="1"/>
  <c r="AR237" i="1"/>
  <c r="AQ237" i="1" s="1"/>
  <c r="AR238" i="1"/>
  <c r="AQ238" i="1" s="1"/>
  <c r="AR232" i="1"/>
  <c r="AQ232" i="1" s="1"/>
  <c r="AR227" i="1"/>
  <c r="AQ227" i="1" s="1"/>
  <c r="AR221" i="1"/>
  <c r="AQ221" i="1" s="1"/>
  <c r="AR209" i="1"/>
  <c r="AQ209" i="1" s="1"/>
  <c r="AR183" i="1"/>
  <c r="AQ183" i="1" s="1"/>
  <c r="AR178" i="1"/>
  <c r="AQ178" i="1" s="1"/>
  <c r="AR173" i="1"/>
  <c r="AQ173" i="1" s="1"/>
  <c r="AR147" i="1"/>
  <c r="AQ147" i="1" s="1"/>
  <c r="AR146" i="1"/>
  <c r="AQ146" i="1" s="1"/>
  <c r="AR141" i="1"/>
  <c r="AQ141" i="1" s="1"/>
  <c r="AR140" i="1"/>
  <c r="AQ140" i="1" s="1"/>
  <c r="AR136" i="1"/>
  <c r="AQ136" i="1" s="1"/>
  <c r="AR130" i="1"/>
  <c r="AQ130" i="1" s="1"/>
  <c r="AR123" i="1"/>
  <c r="AQ123" i="1" s="1"/>
  <c r="AR124" i="1"/>
  <c r="AQ124" i="1" s="1"/>
  <c r="AR118" i="1"/>
  <c r="AQ118" i="1" s="1"/>
  <c r="AR107" i="1"/>
  <c r="AQ107" i="1" s="1"/>
  <c r="AR101" i="1"/>
  <c r="AQ101" i="1" s="1"/>
  <c r="AR95" i="1"/>
  <c r="AQ95" i="1" s="1"/>
  <c r="AR89" i="1"/>
  <c r="AQ89" i="1" s="1"/>
  <c r="AR79" i="1"/>
  <c r="AQ79" i="1" s="1"/>
  <c r="AR80" i="1"/>
  <c r="AQ80" i="1" s="1"/>
  <c r="AR76" i="1"/>
  <c r="AQ76" i="1" s="1"/>
  <c r="AR69" i="1"/>
  <c r="AQ69" i="1" s="1"/>
  <c r="AR70" i="1"/>
  <c r="AQ70" i="1" s="1"/>
  <c r="AR62" i="1"/>
  <c r="AQ62" i="1" s="1"/>
  <c r="AR63" i="1"/>
  <c r="AQ63" i="1" s="1"/>
  <c r="AR57" i="1"/>
  <c r="AQ57" i="1" s="1"/>
  <c r="AR52" i="1"/>
  <c r="AQ52" i="1" s="1"/>
  <c r="AR47" i="1"/>
  <c r="AQ47" i="1" s="1"/>
  <c r="AR34" i="1"/>
  <c r="AQ34" i="1" s="1"/>
  <c r="AR35" i="1"/>
  <c r="AQ35" i="1" s="1"/>
  <c r="AR27" i="1"/>
  <c r="AQ27" i="1" s="1"/>
  <c r="AR28" i="1"/>
  <c r="AQ28" i="1" s="1"/>
  <c r="AR369" i="1"/>
  <c r="AQ369" i="1" s="1"/>
  <c r="AR359" i="1"/>
  <c r="AQ359" i="1" s="1"/>
  <c r="AR311" i="1"/>
  <c r="AQ311" i="1" s="1"/>
  <c r="AR362" i="1"/>
  <c r="AQ362" i="1" s="1"/>
  <c r="AR361" i="1"/>
  <c r="AQ361" i="1" s="1"/>
  <c r="AR341" i="1"/>
  <c r="AQ341" i="1" s="1"/>
  <c r="AR333" i="1"/>
  <c r="AQ333" i="1" s="1"/>
  <c r="AR329" i="1"/>
  <c r="AQ329" i="1" s="1"/>
  <c r="AR319" i="1"/>
  <c r="AQ319" i="1" s="1"/>
  <c r="AR320" i="1"/>
  <c r="AQ320" i="1" s="1"/>
  <c r="AR314" i="1"/>
  <c r="AQ314" i="1" s="1"/>
  <c r="AR315" i="1"/>
  <c r="AQ315" i="1" s="1"/>
  <c r="AR308" i="1"/>
  <c r="AQ308" i="1" s="1"/>
  <c r="AR309" i="1"/>
  <c r="AQ309" i="1" s="1"/>
  <c r="AR302" i="1"/>
  <c r="AQ302" i="1" s="1"/>
  <c r="AR303" i="1"/>
  <c r="AQ303" i="1" s="1"/>
  <c r="AR291" i="1"/>
  <c r="AQ291" i="1" s="1"/>
  <c r="AR292" i="1"/>
  <c r="AQ292" i="1" s="1"/>
  <c r="AR256" i="1"/>
  <c r="AQ256" i="1" s="1"/>
  <c r="AR250" i="1"/>
  <c r="AQ250" i="1" s="1"/>
  <c r="AR244" i="1"/>
  <c r="AQ244" i="1" s="1"/>
  <c r="AR243" i="1"/>
  <c r="AQ243" i="1" s="1"/>
  <c r="AR231" i="1"/>
  <c r="AQ231" i="1" s="1"/>
  <c r="AR226" i="1"/>
  <c r="AQ226" i="1" s="1"/>
  <c r="AR220" i="1"/>
  <c r="AQ220" i="1" s="1"/>
  <c r="AR213" i="1"/>
  <c r="AQ213" i="1" s="1"/>
  <c r="AR208" i="1"/>
  <c r="AQ208" i="1" s="1"/>
  <c r="AR203" i="1"/>
  <c r="AQ203" i="1" s="1"/>
  <c r="AR197" i="1"/>
  <c r="AQ197" i="1" s="1"/>
  <c r="AR191" i="1"/>
  <c r="AQ191" i="1" s="1"/>
  <c r="AR185" i="1"/>
  <c r="AQ185" i="1" s="1"/>
  <c r="AR181" i="1"/>
  <c r="AQ181" i="1" s="1"/>
  <c r="AR182" i="1"/>
  <c r="AQ182" i="1" s="1"/>
  <c r="AR177" i="1"/>
  <c r="AQ177" i="1" s="1"/>
  <c r="AR172" i="1"/>
  <c r="AQ172" i="1" s="1"/>
  <c r="AR165" i="1"/>
  <c r="AQ165" i="1" s="1"/>
  <c r="AR164" i="1"/>
  <c r="AQ164" i="1" s="1"/>
  <c r="AR155" i="1"/>
  <c r="AQ155" i="1" s="1"/>
  <c r="AR135" i="1"/>
  <c r="AQ135" i="1" s="1"/>
  <c r="AR134" i="1"/>
  <c r="AQ134" i="1" s="1"/>
  <c r="AR129" i="1"/>
  <c r="AQ129" i="1" s="1"/>
  <c r="AR128" i="1"/>
  <c r="AQ128" i="1" s="1"/>
  <c r="AR113" i="1"/>
  <c r="AR105" i="1"/>
  <c r="AQ105" i="1" s="1"/>
  <c r="AR106" i="1"/>
  <c r="AQ106" i="1" s="1"/>
  <c r="AR100" i="1"/>
  <c r="AQ100" i="1" s="1"/>
  <c r="AR94" i="1"/>
  <c r="AQ94" i="1" s="1"/>
  <c r="AR83" i="1"/>
  <c r="AQ83" i="1" s="1"/>
  <c r="AR74" i="1"/>
  <c r="AQ74" i="1" s="1"/>
  <c r="AR75" i="1"/>
  <c r="AQ75" i="1" s="1"/>
  <c r="AR55" i="1"/>
  <c r="AQ55" i="1" s="1"/>
  <c r="AS55" i="1" s="1"/>
  <c r="AR56" i="1"/>
  <c r="AQ56" i="1" s="1"/>
  <c r="AS56" i="1" s="1"/>
  <c r="AR51" i="1"/>
  <c r="AQ51" i="1" s="1"/>
  <c r="AR46" i="1"/>
  <c r="AQ46" i="1" s="1"/>
  <c r="AR41" i="1"/>
  <c r="AQ41" i="1" s="1"/>
  <c r="AR17" i="1"/>
  <c r="AQ17" i="1" s="1"/>
  <c r="AO339" i="1"/>
  <c r="AR340" i="1"/>
  <c r="AQ340" i="1" s="1"/>
  <c r="AR297" i="1"/>
  <c r="AQ297" i="1" s="1"/>
  <c r="AR296" i="1"/>
  <c r="AQ296" i="1" s="1"/>
  <c r="AR260" i="1"/>
  <c r="AQ260" i="1" s="1"/>
  <c r="AR261" i="1"/>
  <c r="AQ261" i="1" s="1"/>
  <c r="AR254" i="1"/>
  <c r="AQ254" i="1" s="1"/>
  <c r="AR255" i="1"/>
  <c r="AQ255" i="1" s="1"/>
  <c r="AR230" i="1"/>
  <c r="AQ230" i="1" s="1"/>
  <c r="AR229" i="1"/>
  <c r="AQ229" i="1" s="1"/>
  <c r="AR225" i="1"/>
  <c r="AQ225" i="1" s="1"/>
  <c r="AR224" i="1"/>
  <c r="AQ224" i="1" s="1"/>
  <c r="AR211" i="1"/>
  <c r="AQ211" i="1" s="1"/>
  <c r="AR212" i="1"/>
  <c r="AQ212" i="1" s="1"/>
  <c r="AR202" i="1"/>
  <c r="AQ202" i="1" s="1"/>
  <c r="AR196" i="1"/>
  <c r="AQ196" i="1" s="1"/>
  <c r="AR176" i="1"/>
  <c r="AQ176" i="1" s="1"/>
  <c r="AR175" i="1"/>
  <c r="AQ175" i="1" s="1"/>
  <c r="AO111" i="1"/>
  <c r="AR111" i="1"/>
  <c r="AQ111" i="1" s="1"/>
  <c r="AR112" i="1"/>
  <c r="AQ112" i="1" s="1"/>
  <c r="AR99" i="1"/>
  <c r="AQ99" i="1" s="1"/>
  <c r="AR92" i="1"/>
  <c r="AQ92" i="1" s="1"/>
  <c r="AR93" i="1"/>
  <c r="AQ93" i="1" s="1"/>
  <c r="AR50" i="1"/>
  <c r="AQ50" i="1" s="1"/>
  <c r="AR49" i="1"/>
  <c r="AQ49" i="1" s="1"/>
  <c r="AR40" i="1"/>
  <c r="AQ40" i="1" s="1"/>
  <c r="AR39" i="1"/>
  <c r="AQ39" i="1" s="1"/>
  <c r="AR29" i="1"/>
  <c r="AR23" i="1"/>
  <c r="AQ23" i="1" s="1"/>
  <c r="AR15" i="1"/>
  <c r="AQ15" i="1" s="1"/>
  <c r="AR16" i="1"/>
  <c r="AQ16" i="1" s="1"/>
  <c r="AR373" i="1"/>
  <c r="AQ373" i="1" s="1"/>
  <c r="AS373" i="1" s="1"/>
  <c r="AO361" i="1"/>
  <c r="AO136" i="1"/>
  <c r="AO44" i="1"/>
  <c r="AO40" i="1"/>
  <c r="AO219" i="1"/>
  <c r="AO203" i="1"/>
  <c r="AO177" i="1"/>
  <c r="AO172" i="1"/>
  <c r="AO124" i="1"/>
  <c r="AO123" i="1"/>
  <c r="AO112" i="1"/>
  <c r="AO92" i="1"/>
  <c r="AO76" i="1"/>
  <c r="AO64" i="1"/>
  <c r="AO43" i="1"/>
  <c r="AO47" i="1"/>
  <c r="AO28" i="1"/>
  <c r="AO107" i="1"/>
  <c r="AO255" i="1"/>
  <c r="AO239" i="1"/>
  <c r="AO207" i="1"/>
  <c r="AO191" i="1"/>
  <c r="AO175" i="1"/>
  <c r="AO143" i="1"/>
  <c r="AS143" i="1" s="1"/>
  <c r="AO83" i="1"/>
  <c r="AO51" i="1"/>
  <c r="AO15" i="1"/>
  <c r="AO260" i="1"/>
  <c r="AO244" i="1"/>
  <c r="AO243" i="1"/>
  <c r="AO232" i="1"/>
  <c r="AO227" i="1"/>
  <c r="AO212" i="1"/>
  <c r="AO211" i="1"/>
  <c r="AO196" i="1"/>
  <c r="AO195" i="1"/>
  <c r="AO184" i="1"/>
  <c r="AO179" i="1"/>
  <c r="AO178" i="1"/>
  <c r="AO169" i="1"/>
  <c r="AO164" i="1"/>
  <c r="AO163" i="1"/>
  <c r="AS163" i="1" s="1"/>
  <c r="AO148" i="1"/>
  <c r="AO147" i="1"/>
  <c r="AO131" i="1"/>
  <c r="AO116" i="1"/>
  <c r="AO115" i="1"/>
  <c r="AO100" i="1"/>
  <c r="AO99" i="1"/>
  <c r="AO88" i="1"/>
  <c r="AO27" i="1"/>
  <c r="AO263" i="1"/>
  <c r="AO231" i="1"/>
  <c r="AO215" i="1"/>
  <c r="AO183" i="1"/>
  <c r="AO167" i="1"/>
  <c r="AO135" i="1"/>
  <c r="AO119" i="1"/>
  <c r="AO87" i="1"/>
  <c r="AO79" i="1"/>
  <c r="AO75" i="1"/>
  <c r="AO63" i="1"/>
  <c r="AO35" i="1"/>
  <c r="AO23" i="1"/>
  <c r="AO367" i="1"/>
  <c r="AO364" i="1"/>
  <c r="AO359" i="1"/>
  <c r="AO351" i="1"/>
  <c r="AO347" i="1"/>
  <c r="AO319" i="1"/>
  <c r="AO303" i="1"/>
  <c r="AO287" i="1"/>
  <c r="AO344" i="1"/>
  <c r="AO315" i="1"/>
  <c r="AO299" i="1"/>
  <c r="AN16" i="1"/>
  <c r="AO293" i="1"/>
  <c r="AO338" i="1"/>
  <c r="AO326" i="1"/>
  <c r="AO317" i="1"/>
  <c r="AO286" i="1"/>
  <c r="AO285" i="1"/>
  <c r="AO370" i="1"/>
  <c r="AO362" i="1"/>
  <c r="AO350" i="1"/>
  <c r="AO346" i="1"/>
  <c r="AO310" i="1"/>
  <c r="AO309" i="1"/>
  <c r="AO302" i="1"/>
  <c r="AO278" i="1"/>
  <c r="AO358" i="1"/>
  <c r="AO337" i="1"/>
  <c r="AO322" i="1"/>
  <c r="AO321" i="1"/>
  <c r="AO314" i="1"/>
  <c r="AO305" i="1"/>
  <c r="AO298" i="1"/>
  <c r="AO297" i="1"/>
  <c r="AO281" i="1"/>
  <c r="AO274" i="1"/>
  <c r="AO273" i="1"/>
  <c r="AO341" i="1"/>
  <c r="AO334" i="1"/>
  <c r="AN17" i="1"/>
  <c r="P180" i="1"/>
  <c r="P186" i="1"/>
  <c r="P192" i="1"/>
  <c r="P198" i="1"/>
  <c r="P204" i="1"/>
  <c r="P210" i="1"/>
  <c r="P216" i="1"/>
  <c r="P228" i="1"/>
  <c r="P234" i="1"/>
  <c r="P240" i="1"/>
  <c r="P246" i="1"/>
  <c r="P252" i="1"/>
  <c r="P258" i="1"/>
  <c r="P270" i="1"/>
  <c r="P276" i="1"/>
  <c r="P282" i="1"/>
  <c r="P288" i="1"/>
  <c r="P294" i="1"/>
  <c r="P300" i="1"/>
  <c r="P306" i="1"/>
  <c r="P312" i="1"/>
  <c r="P318" i="1"/>
  <c r="P324" i="1"/>
  <c r="P330" i="1"/>
  <c r="P336" i="1"/>
  <c r="P342" i="1"/>
  <c r="P348" i="1"/>
  <c r="P354" i="1"/>
  <c r="P360" i="1"/>
  <c r="Z360" i="1" s="1"/>
  <c r="P366" i="1"/>
  <c r="Z366" i="1" s="1"/>
  <c r="P372" i="1"/>
  <c r="Z372" i="1" s="1"/>
  <c r="P377" i="1"/>
  <c r="Z377" i="1" s="1"/>
  <c r="P383" i="1"/>
  <c r="Z383" i="1" s="1"/>
  <c r="P389" i="1"/>
  <c r="Z389" i="1" s="1"/>
  <c r="P174" i="1"/>
  <c r="M388" i="1"/>
  <c r="M387" i="1"/>
  <c r="M386" i="1"/>
  <c r="M385" i="1"/>
  <c r="M384"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8" i="1"/>
  <c r="M326" i="1"/>
  <c r="M324" i="1"/>
  <c r="M323" i="1"/>
  <c r="M322" i="1"/>
  <c r="M321" i="1"/>
  <c r="M320" i="1"/>
  <c r="M319" i="1"/>
  <c r="M318" i="1"/>
  <c r="M317" i="1"/>
  <c r="M316" i="1"/>
  <c r="M315" i="1"/>
  <c r="M314" i="1"/>
  <c r="M313" i="1"/>
  <c r="M312" i="1"/>
  <c r="M310" i="1"/>
  <c r="M308" i="1"/>
  <c r="M306" i="1"/>
  <c r="M300" i="1"/>
  <c r="M299" i="1"/>
  <c r="M298" i="1"/>
  <c r="M297" i="1"/>
  <c r="M296" i="1"/>
  <c r="M295" i="1"/>
  <c r="M294" i="1"/>
  <c r="M293" i="1"/>
  <c r="M292" i="1"/>
  <c r="M291" i="1"/>
  <c r="M290" i="1"/>
  <c r="M289" i="1"/>
  <c r="M288" i="1"/>
  <c r="M287" i="1"/>
  <c r="M286" i="1"/>
  <c r="M285" i="1"/>
  <c r="M284" i="1"/>
  <c r="M283" i="1"/>
  <c r="M282" i="1"/>
  <c r="M281" i="1"/>
  <c r="M280" i="1"/>
  <c r="M279" i="1"/>
  <c r="M278" i="1"/>
  <c r="M277" i="1"/>
  <c r="M276" i="1"/>
  <c r="M274" i="1"/>
  <c r="M272" i="1"/>
  <c r="M270" i="1"/>
  <c r="O269" i="1"/>
  <c r="M269" i="1"/>
  <c r="O268" i="1"/>
  <c r="M268" i="1"/>
  <c r="O267" i="1"/>
  <c r="M267" i="1"/>
  <c r="O266" i="1"/>
  <c r="M266" i="1"/>
  <c r="O265" i="1"/>
  <c r="M265" i="1"/>
  <c r="P264"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O226" i="1"/>
  <c r="M226" i="1"/>
  <c r="O224" i="1"/>
  <c r="M224" i="1"/>
  <c r="O222" i="1"/>
  <c r="P222" i="1" s="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6" i="1"/>
  <c r="M194" i="1"/>
  <c r="M192" i="1"/>
  <c r="M190" i="1"/>
  <c r="M188" i="1"/>
  <c r="M186" i="1"/>
  <c r="M185" i="1"/>
  <c r="M184" i="1"/>
  <c r="M183" i="1"/>
  <c r="M182" i="1"/>
  <c r="M181" i="1"/>
  <c r="M180" i="1"/>
  <c r="M179" i="1"/>
  <c r="M178" i="1"/>
  <c r="M177" i="1"/>
  <c r="M176" i="1"/>
  <c r="M175" i="1"/>
  <c r="M174" i="1"/>
  <c r="P96" i="1"/>
  <c r="P102" i="1"/>
  <c r="P108" i="1"/>
  <c r="P114" i="1"/>
  <c r="P120" i="1"/>
  <c r="P126" i="1"/>
  <c r="P132" i="1"/>
  <c r="P138" i="1"/>
  <c r="P144" i="1"/>
  <c r="P150" i="1"/>
  <c r="P156" i="1"/>
  <c r="P162" i="1"/>
  <c r="P168"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P48" i="1"/>
  <c r="P54" i="1"/>
  <c r="P60" i="1"/>
  <c r="Q60" i="1" s="1"/>
  <c r="AN60" i="1" s="1"/>
  <c r="P66" i="1"/>
  <c r="Q66" i="1" s="1"/>
  <c r="AN66" i="1" s="1"/>
  <c r="P72" i="1"/>
  <c r="Q72" i="1" s="1"/>
  <c r="AN72" i="1" s="1"/>
  <c r="P78" i="1"/>
  <c r="P84" i="1"/>
  <c r="Q84" i="1" s="1"/>
  <c r="AN84" i="1" s="1"/>
  <c r="P90"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4" i="1"/>
  <c r="M62" i="1"/>
  <c r="M60" i="1"/>
  <c r="M59" i="1"/>
  <c r="M58" i="1"/>
  <c r="M57" i="1"/>
  <c r="M56" i="1"/>
  <c r="M55" i="1"/>
  <c r="M54" i="1"/>
  <c r="M53" i="1"/>
  <c r="M52" i="1"/>
  <c r="M51" i="1"/>
  <c r="M50" i="1"/>
  <c r="M49" i="1"/>
  <c r="M48" i="1"/>
  <c r="O47" i="1"/>
  <c r="M47" i="1"/>
  <c r="O46" i="1"/>
  <c r="M46" i="1"/>
  <c r="O45" i="1"/>
  <c r="M45" i="1"/>
  <c r="O44" i="1"/>
  <c r="M44" i="1"/>
  <c r="O43" i="1"/>
  <c r="M43" i="1"/>
  <c r="O42" i="1"/>
  <c r="M42" i="1"/>
  <c r="P36" i="1"/>
  <c r="M41" i="1"/>
  <c r="M40" i="1"/>
  <c r="M39" i="1"/>
  <c r="M38" i="1"/>
  <c r="M37" i="1"/>
  <c r="M36" i="1"/>
  <c r="M35" i="1"/>
  <c r="M34" i="1"/>
  <c r="M33" i="1"/>
  <c r="M32" i="1"/>
  <c r="M31" i="1"/>
  <c r="M30" i="1"/>
  <c r="AS169" i="1" l="1"/>
  <c r="AS115" i="1"/>
  <c r="AS123" i="1"/>
  <c r="AS88" i="1"/>
  <c r="AS28" i="1"/>
  <c r="AS27" i="1"/>
  <c r="AS327" i="1"/>
  <c r="AS340" i="1"/>
  <c r="AS44" i="1"/>
  <c r="AO66" i="1"/>
  <c r="AP66" i="1"/>
  <c r="AN67" i="1" s="1"/>
  <c r="AQ60" i="1"/>
  <c r="AR61" i="1"/>
  <c r="AQ259" i="1"/>
  <c r="AU258" i="1"/>
  <c r="AQ271" i="1"/>
  <c r="AR236" i="1"/>
  <c r="AQ235" i="1"/>
  <c r="AQ349" i="1"/>
  <c r="AU348" i="1"/>
  <c r="AQ151" i="1"/>
  <c r="AU150" i="1"/>
  <c r="AQ199" i="1"/>
  <c r="AR200" i="1"/>
  <c r="AQ84" i="1"/>
  <c r="AR85" i="1"/>
  <c r="AQ66" i="1"/>
  <c r="AR67" i="1"/>
  <c r="AQ325" i="1"/>
  <c r="AU324" i="1"/>
  <c r="AQ247" i="1"/>
  <c r="AR248" i="1"/>
  <c r="AQ133" i="1"/>
  <c r="AU132" i="1"/>
  <c r="AQ355" i="1"/>
  <c r="AR356" i="1"/>
  <c r="AQ265" i="1"/>
  <c r="AQ253" i="1"/>
  <c r="AO84" i="1"/>
  <c r="AP84" i="1"/>
  <c r="AN85" i="1" s="1"/>
  <c r="AU186" i="1"/>
  <c r="AQ187" i="1"/>
  <c r="AQ91" i="1"/>
  <c r="AU90" i="1"/>
  <c r="AQ313" i="1"/>
  <c r="AQ103" i="1"/>
  <c r="AR104" i="1"/>
  <c r="AP60" i="1"/>
  <c r="AN61" i="1" s="1"/>
  <c r="AO60" i="1"/>
  <c r="AR110" i="1"/>
  <c r="AQ109" i="1"/>
  <c r="AQ307" i="1"/>
  <c r="AU306" i="1"/>
  <c r="AQ295" i="1"/>
  <c r="AU294" i="1"/>
  <c r="AU222" i="1"/>
  <c r="AQ223" i="1"/>
  <c r="AQ72" i="1"/>
  <c r="AR73" i="1"/>
  <c r="AQ157" i="1"/>
  <c r="AR158" i="1"/>
  <c r="AQ127" i="1"/>
  <c r="AU126" i="1"/>
  <c r="AU192" i="1"/>
  <c r="AQ193" i="1"/>
  <c r="AQ97" i="1"/>
  <c r="AU96" i="1"/>
  <c r="AO72" i="1"/>
  <c r="AP72" i="1"/>
  <c r="AN73" i="1" s="1"/>
  <c r="AQ283" i="1"/>
  <c r="AR284" i="1"/>
  <c r="AR290" i="1"/>
  <c r="AU288" i="1" s="1"/>
  <c r="AQ289" i="1"/>
  <c r="AR122" i="1"/>
  <c r="AQ121" i="1"/>
  <c r="AQ241" i="1"/>
  <c r="AR242" i="1"/>
  <c r="AQ277" i="1"/>
  <c r="AU276" i="1"/>
  <c r="AS274" i="1"/>
  <c r="AS293" i="1"/>
  <c r="AS227" i="1"/>
  <c r="AS298" i="1"/>
  <c r="AS310" i="1"/>
  <c r="AS347" i="1"/>
  <c r="AS337" i="1"/>
  <c r="AS367" i="1"/>
  <c r="AS207" i="1"/>
  <c r="AS215" i="1"/>
  <c r="AS370" i="1"/>
  <c r="AS346" i="1"/>
  <c r="AS131" i="1"/>
  <c r="AS317" i="1"/>
  <c r="AS196" i="1"/>
  <c r="AS319" i="1"/>
  <c r="AS203" i="1"/>
  <c r="AS79" i="1"/>
  <c r="AS136" i="1"/>
  <c r="AS321" i="1"/>
  <c r="AS322" i="1"/>
  <c r="AS315" i="1"/>
  <c r="AS303" i="1"/>
  <c r="AS147" i="1"/>
  <c r="AS285" i="1"/>
  <c r="AS359" i="1"/>
  <c r="AS63" i="1"/>
  <c r="AS263" i="1"/>
  <c r="AS99" i="1"/>
  <c r="AS184" i="1"/>
  <c r="AS358" i="1"/>
  <c r="AS309" i="1"/>
  <c r="AS35" i="1"/>
  <c r="AS100" i="1"/>
  <c r="AS211" i="1"/>
  <c r="AS260" i="1"/>
  <c r="AS361" i="1"/>
  <c r="AS334" i="1"/>
  <c r="AS350" i="1"/>
  <c r="AS286" i="1"/>
  <c r="AS167" i="1"/>
  <c r="AS179" i="1"/>
  <c r="AS255" i="1"/>
  <c r="AS338" i="1"/>
  <c r="AS287" i="1"/>
  <c r="AS273" i="1"/>
  <c r="AS119" i="1"/>
  <c r="AS23" i="1"/>
  <c r="AS135" i="1"/>
  <c r="AS95" i="1"/>
  <c r="AS341" i="1"/>
  <c r="AS243" i="1"/>
  <c r="AS362" i="1"/>
  <c r="AS75" i="1"/>
  <c r="AS212" i="1"/>
  <c r="AS124" i="1"/>
  <c r="AS111" i="1"/>
  <c r="AS364" i="1"/>
  <c r="AS164" i="1"/>
  <c r="AS219" i="1"/>
  <c r="AS297" i="1"/>
  <c r="AS299" i="1"/>
  <c r="AS148" i="1"/>
  <c r="AO59" i="1"/>
  <c r="AS59" i="1" s="1"/>
  <c r="AS232" i="1"/>
  <c r="AS244" i="1"/>
  <c r="AS51" i="1"/>
  <c r="AS191" i="1"/>
  <c r="AS64" i="1"/>
  <c r="AS177" i="1"/>
  <c r="Q377" i="1"/>
  <c r="AS281" i="1"/>
  <c r="AS314" i="1"/>
  <c r="AS278" i="1"/>
  <c r="AS351" i="1"/>
  <c r="AS178" i="1"/>
  <c r="AS195" i="1"/>
  <c r="AS239" i="1"/>
  <c r="AR13" i="1"/>
  <c r="AQ12" i="1"/>
  <c r="AS107" i="1"/>
  <c r="AS47" i="1"/>
  <c r="AS76" i="1"/>
  <c r="AS40" i="1"/>
  <c r="AS172" i="1"/>
  <c r="AS280" i="1"/>
  <c r="AS112" i="1"/>
  <c r="AS305" i="1"/>
  <c r="AS326" i="1"/>
  <c r="AS87" i="1"/>
  <c r="AS183" i="1"/>
  <c r="AS339" i="1"/>
  <c r="AS328" i="1"/>
  <c r="AS302" i="1"/>
  <c r="AS344" i="1"/>
  <c r="AS231" i="1"/>
  <c r="AS116" i="1"/>
  <c r="AS83" i="1"/>
  <c r="AS43" i="1"/>
  <c r="Q389" i="1"/>
  <c r="AO170" i="1"/>
  <c r="AS170" i="1" s="1"/>
  <c r="AS175" i="1"/>
  <c r="AS92" i="1"/>
  <c r="AQ113" i="1"/>
  <c r="Q366" i="1"/>
  <c r="AN366" i="1" s="1"/>
  <c r="AQ29" i="1"/>
  <c r="Z72" i="1"/>
  <c r="AS15" i="1"/>
  <c r="AS332" i="1"/>
  <c r="AS329" i="1"/>
  <c r="AS331" i="1"/>
  <c r="AO275" i="1"/>
  <c r="AS275" i="1" s="1"/>
  <c r="AO139" i="1"/>
  <c r="AS139" i="1" s="1"/>
  <c r="AO279" i="1"/>
  <c r="AS279" i="1" s="1"/>
  <c r="AO266" i="1"/>
  <c r="AS266" i="1" s="1"/>
  <c r="AO140" i="1"/>
  <c r="AS140" i="1" s="1"/>
  <c r="AO128" i="1"/>
  <c r="AS128" i="1" s="1"/>
  <c r="AO80" i="1"/>
  <c r="AS80" i="1" s="1"/>
  <c r="AO71" i="1"/>
  <c r="AS71" i="1" s="1"/>
  <c r="AO39" i="1"/>
  <c r="AS39" i="1" s="1"/>
  <c r="AO316" i="1"/>
  <c r="AS316" i="1" s="1"/>
  <c r="AO292" i="1"/>
  <c r="AS292" i="1" s="1"/>
  <c r="AO368" i="1"/>
  <c r="AS368" i="1" s="1"/>
  <c r="AO311" i="1"/>
  <c r="AS311" i="1" s="1"/>
  <c r="AO323" i="1"/>
  <c r="AS323" i="1" s="1"/>
  <c r="AO365" i="1"/>
  <c r="AS365" i="1" s="1"/>
  <c r="AO371" i="1"/>
  <c r="AS371" i="1" s="1"/>
  <c r="AO291" i="1"/>
  <c r="AS291" i="1" s="1"/>
  <c r="AO308" i="1"/>
  <c r="AS308" i="1" s="1"/>
  <c r="AO343" i="1"/>
  <c r="AS343" i="1" s="1"/>
  <c r="AO357" i="1"/>
  <c r="AS357" i="1" s="1"/>
  <c r="AO363" i="1"/>
  <c r="AS363" i="1" s="1"/>
  <c r="AO369" i="1"/>
  <c r="AS369" i="1" s="1"/>
  <c r="AO304" i="1"/>
  <c r="AS304" i="1" s="1"/>
  <c r="AO296" i="1"/>
  <c r="AS296" i="1" s="1"/>
  <c r="AO335" i="1"/>
  <c r="AS335" i="1" s="1"/>
  <c r="AO352" i="1"/>
  <c r="AS352" i="1" s="1"/>
  <c r="AO333" i="1"/>
  <c r="AS333" i="1" s="1"/>
  <c r="AO320" i="1"/>
  <c r="AS320" i="1" s="1"/>
  <c r="AO353" i="1"/>
  <c r="AS353" i="1" s="1"/>
  <c r="AO269" i="1"/>
  <c r="AS269" i="1" s="1"/>
  <c r="AO267" i="1"/>
  <c r="AS267" i="1" s="1"/>
  <c r="AO268" i="1"/>
  <c r="AS268" i="1" s="1"/>
  <c r="AO224" i="1"/>
  <c r="AS224" i="1" s="1"/>
  <c r="AO160" i="1"/>
  <c r="AS160" i="1" s="1"/>
  <c r="AO220" i="1"/>
  <c r="AS220" i="1" s="1"/>
  <c r="AO155" i="1"/>
  <c r="AS155" i="1" s="1"/>
  <c r="AO171" i="1"/>
  <c r="AS171" i="1" s="1"/>
  <c r="AO188" i="1"/>
  <c r="AS188" i="1" s="1"/>
  <c r="AO208" i="1"/>
  <c r="AS208" i="1" s="1"/>
  <c r="AO152" i="1"/>
  <c r="AS152" i="1" s="1"/>
  <c r="AO251" i="1"/>
  <c r="AS251" i="1" s="1"/>
  <c r="AO256" i="1"/>
  <c r="AS256" i="1" s="1"/>
  <c r="Q312" i="1"/>
  <c r="AN312" i="1" s="1"/>
  <c r="Z312" i="1"/>
  <c r="Q180" i="1"/>
  <c r="AN180" i="1" s="1"/>
  <c r="Z180" i="1"/>
  <c r="Q126" i="1"/>
  <c r="AN126" i="1" s="1"/>
  <c r="Z126" i="1"/>
  <c r="Q354" i="1"/>
  <c r="AN354" i="1" s="1"/>
  <c r="Z354" i="1"/>
  <c r="Q108" i="1"/>
  <c r="AN108" i="1" s="1"/>
  <c r="Z108" i="1"/>
  <c r="Q174" i="1"/>
  <c r="AN174" i="1" s="1"/>
  <c r="Z174" i="1"/>
  <c r="Q336" i="1"/>
  <c r="AN336" i="1" s="1"/>
  <c r="Z336" i="1"/>
  <c r="Q258" i="1"/>
  <c r="AN258" i="1" s="1"/>
  <c r="Z258" i="1"/>
  <c r="Q102" i="1"/>
  <c r="AN102" i="1" s="1"/>
  <c r="Z102" i="1"/>
  <c r="Q306" i="1"/>
  <c r="AN306" i="1" s="1"/>
  <c r="Z306" i="1"/>
  <c r="Q252" i="1"/>
  <c r="AN252" i="1" s="1"/>
  <c r="Z252" i="1"/>
  <c r="Q78" i="1"/>
  <c r="AN78" i="1" s="1"/>
  <c r="Z78" i="1"/>
  <c r="Q54" i="1"/>
  <c r="AN54" i="1" s="1"/>
  <c r="Z54" i="1"/>
  <c r="Q144" i="1"/>
  <c r="AN144" i="1" s="1"/>
  <c r="Z144" i="1"/>
  <c r="Q96" i="1"/>
  <c r="AN96" i="1" s="1"/>
  <c r="Z96" i="1"/>
  <c r="Q222" i="1"/>
  <c r="AN222" i="1" s="1"/>
  <c r="Z222" i="1"/>
  <c r="Q324" i="1"/>
  <c r="AN324" i="1" s="1"/>
  <c r="Z324" i="1"/>
  <c r="Q276" i="1"/>
  <c r="AN276" i="1" s="1"/>
  <c r="Z276" i="1"/>
  <c r="Q216" i="1"/>
  <c r="AN216" i="1" s="1"/>
  <c r="Z216" i="1"/>
  <c r="Z84" i="1"/>
  <c r="Q90" i="1"/>
  <c r="AN90" i="1" s="1"/>
  <c r="Z90" i="1"/>
  <c r="Q156" i="1"/>
  <c r="AN156" i="1" s="1"/>
  <c r="Z156" i="1"/>
  <c r="Q132" i="1"/>
  <c r="AN132" i="1" s="1"/>
  <c r="Z132" i="1"/>
  <c r="Q264" i="1"/>
  <c r="AN264" i="1" s="1"/>
  <c r="Z264" i="1"/>
  <c r="Q288" i="1"/>
  <c r="AN288" i="1" s="1"/>
  <c r="Z288" i="1"/>
  <c r="Q204" i="1"/>
  <c r="AN204" i="1" s="1"/>
  <c r="Z204" i="1"/>
  <c r="Q150" i="1"/>
  <c r="AN150" i="1" s="1"/>
  <c r="Z150" i="1"/>
  <c r="Q330" i="1"/>
  <c r="AN330" i="1" s="1"/>
  <c r="Z330" i="1"/>
  <c r="Q282" i="1"/>
  <c r="AN282" i="1" s="1"/>
  <c r="Z282" i="1"/>
  <c r="Q198" i="1"/>
  <c r="AN198" i="1" s="1"/>
  <c r="Z198" i="1"/>
  <c r="Q36" i="1"/>
  <c r="AN36" i="1" s="1"/>
  <c r="Z36" i="1"/>
  <c r="Q168" i="1"/>
  <c r="AN168" i="1" s="1"/>
  <c r="Z168" i="1"/>
  <c r="Q120" i="1"/>
  <c r="AN120" i="1" s="1"/>
  <c r="Z120" i="1"/>
  <c r="Q348" i="1"/>
  <c r="AN348" i="1" s="1"/>
  <c r="Z348" i="1"/>
  <c r="Q300" i="1"/>
  <c r="AN300" i="1" s="1"/>
  <c r="Z300" i="1"/>
  <c r="Q246" i="1"/>
  <c r="AN246" i="1" s="1"/>
  <c r="Z246" i="1"/>
  <c r="Q192" i="1"/>
  <c r="AN192" i="1" s="1"/>
  <c r="Z192" i="1"/>
  <c r="Q48" i="1"/>
  <c r="AN48" i="1" s="1"/>
  <c r="Z48" i="1"/>
  <c r="Q162" i="1"/>
  <c r="AN162" i="1" s="1"/>
  <c r="Z162" i="1"/>
  <c r="Q138" i="1"/>
  <c r="AN138" i="1" s="1"/>
  <c r="Z138" i="1"/>
  <c r="Q114" i="1"/>
  <c r="AN114" i="1" s="1"/>
  <c r="Z114" i="1"/>
  <c r="Q383" i="1"/>
  <c r="Q372" i="1"/>
  <c r="AN372" i="1" s="1"/>
  <c r="Q360" i="1"/>
  <c r="AN360" i="1" s="1"/>
  <c r="Q342" i="1"/>
  <c r="AN342" i="1" s="1"/>
  <c r="Z342" i="1"/>
  <c r="Q318" i="1"/>
  <c r="AN318" i="1" s="1"/>
  <c r="Z318" i="1"/>
  <c r="Q294" i="1"/>
  <c r="AN294" i="1" s="1"/>
  <c r="Z294" i="1"/>
  <c r="Q270" i="1"/>
  <c r="AN270" i="1" s="1"/>
  <c r="Z270" i="1"/>
  <c r="Q240" i="1"/>
  <c r="AN240" i="1" s="1"/>
  <c r="Z240" i="1"/>
  <c r="Q210" i="1"/>
  <c r="AN210" i="1" s="1"/>
  <c r="Z210" i="1"/>
  <c r="Q186" i="1"/>
  <c r="AN186" i="1" s="1"/>
  <c r="Z186" i="1"/>
  <c r="Z66" i="1"/>
  <c r="Z60" i="1"/>
  <c r="Q234" i="1"/>
  <c r="AN234" i="1" s="1"/>
  <c r="Z234" i="1"/>
  <c r="Q228" i="1"/>
  <c r="AN228" i="1" s="1"/>
  <c r="Z228" i="1"/>
  <c r="AO29" i="1"/>
  <c r="AO237" i="1"/>
  <c r="AS237" i="1" s="1"/>
  <c r="AO217" i="1"/>
  <c r="AS217" i="1" s="1"/>
  <c r="AO257" i="1"/>
  <c r="AS257" i="1" s="1"/>
  <c r="AO166" i="1"/>
  <c r="AS166" i="1" s="1"/>
  <c r="AO262" i="1"/>
  <c r="AS262" i="1" s="1"/>
  <c r="AO45" i="1"/>
  <c r="AS45" i="1" s="1"/>
  <c r="AO189" i="1"/>
  <c r="AS189" i="1" s="1"/>
  <c r="AO34" i="1"/>
  <c r="AS34" i="1" s="1"/>
  <c r="AO89" i="1"/>
  <c r="AS89" i="1" s="1"/>
  <c r="AO105" i="1"/>
  <c r="AS105" i="1" s="1"/>
  <c r="AO137" i="1"/>
  <c r="AS137" i="1" s="1"/>
  <c r="AO153" i="1"/>
  <c r="AS153" i="1" s="1"/>
  <c r="AO185" i="1"/>
  <c r="AS185" i="1" s="1"/>
  <c r="AO57" i="1"/>
  <c r="AS57" i="1" s="1"/>
  <c r="AO86" i="1"/>
  <c r="AS86" i="1" s="1"/>
  <c r="AO182" i="1"/>
  <c r="AS182" i="1" s="1"/>
  <c r="AO238" i="1"/>
  <c r="AS238" i="1" s="1"/>
  <c r="AO254" i="1"/>
  <c r="AS254" i="1" s="1"/>
  <c r="AO218" i="1"/>
  <c r="AS218" i="1" s="1"/>
  <c r="AO125" i="1"/>
  <c r="AS125" i="1" s="1"/>
  <c r="AO141" i="1"/>
  <c r="AS141" i="1" s="1"/>
  <c r="AO205" i="1"/>
  <c r="AS205" i="1" s="1"/>
  <c r="AO221" i="1"/>
  <c r="AS221" i="1" s="1"/>
  <c r="AO46" i="1"/>
  <c r="AS46" i="1" s="1"/>
  <c r="AO94" i="1"/>
  <c r="AS94" i="1" s="1"/>
  <c r="AO190" i="1"/>
  <c r="AS190" i="1" s="1"/>
  <c r="AO146" i="1"/>
  <c r="AS146" i="1" s="1"/>
  <c r="AO149" i="1"/>
  <c r="AS149" i="1" s="1"/>
  <c r="AO17" i="1"/>
  <c r="AS17" i="1" s="1"/>
  <c r="AP17" i="1"/>
  <c r="AO154" i="1"/>
  <c r="AS154" i="1" s="1"/>
  <c r="AO202" i="1"/>
  <c r="AS202" i="1" s="1"/>
  <c r="AO58" i="1"/>
  <c r="AS58" i="1" s="1"/>
  <c r="AO245" i="1"/>
  <c r="AS245" i="1" s="1"/>
  <c r="AO53" i="1"/>
  <c r="AS53" i="1" s="1"/>
  <c r="AO225" i="1"/>
  <c r="AS225" i="1" s="1"/>
  <c r="AO206" i="1"/>
  <c r="AS206" i="1" s="1"/>
  <c r="AO69" i="1"/>
  <c r="AS69" i="1" s="1"/>
  <c r="AO197" i="1"/>
  <c r="AS197" i="1" s="1"/>
  <c r="AO176" i="1"/>
  <c r="AS176" i="1" s="1"/>
  <c r="AO173" i="1"/>
  <c r="AS173" i="1" s="1"/>
  <c r="AO181" i="1"/>
  <c r="AS181" i="1" s="1"/>
  <c r="AO49" i="1"/>
  <c r="AS49" i="1" s="1"/>
  <c r="AO106" i="1"/>
  <c r="AS106" i="1" s="1"/>
  <c r="AO77" i="1"/>
  <c r="AS77" i="1" s="1"/>
  <c r="AO229" i="1"/>
  <c r="AS229" i="1" s="1"/>
  <c r="AO21" i="1"/>
  <c r="AS21" i="1" s="1"/>
  <c r="AO62" i="1"/>
  <c r="AS62" i="1" s="1"/>
  <c r="AO142" i="1"/>
  <c r="AS142" i="1" s="1"/>
  <c r="AO117" i="1"/>
  <c r="AS117" i="1" s="1"/>
  <c r="AO16" i="1"/>
  <c r="AS16" i="1" s="1"/>
  <c r="AP16" i="1"/>
  <c r="AO50" i="1"/>
  <c r="AS50" i="1" s="1"/>
  <c r="AO81" i="1"/>
  <c r="AS81" i="1" s="1"/>
  <c r="AO113" i="1"/>
  <c r="AO129" i="1"/>
  <c r="AS129" i="1" s="1"/>
  <c r="AO161" i="1"/>
  <c r="AS161" i="1" s="1"/>
  <c r="AO209" i="1"/>
  <c r="AS209" i="1" s="1"/>
  <c r="AO230" i="1"/>
  <c r="AS230" i="1" s="1"/>
  <c r="AO22" i="1"/>
  <c r="AS22" i="1" s="1"/>
  <c r="AO74" i="1"/>
  <c r="AS74" i="1" s="1"/>
  <c r="AO226" i="1"/>
  <c r="AS226" i="1" s="1"/>
  <c r="AO250" i="1"/>
  <c r="AS250" i="1" s="1"/>
  <c r="AO41" i="1"/>
  <c r="AS41" i="1" s="1"/>
  <c r="AO101" i="1"/>
  <c r="AS101" i="1" s="1"/>
  <c r="AO165" i="1"/>
  <c r="AS165" i="1" s="1"/>
  <c r="AO213" i="1"/>
  <c r="AS213" i="1" s="1"/>
  <c r="AO261" i="1"/>
  <c r="AS261" i="1" s="1"/>
  <c r="AO70" i="1"/>
  <c r="AS70" i="1" s="1"/>
  <c r="AO118" i="1"/>
  <c r="AS118" i="1" s="1"/>
  <c r="AO52" i="1"/>
  <c r="AS52" i="1" s="1"/>
  <c r="AO82" i="1"/>
  <c r="AS82" i="1" s="1"/>
  <c r="AO130" i="1"/>
  <c r="AS130" i="1" s="1"/>
  <c r="AO194" i="1"/>
  <c r="AS194" i="1" s="1"/>
  <c r="AO65" i="1"/>
  <c r="AS65" i="1" s="1"/>
  <c r="AO233" i="1"/>
  <c r="AS233" i="1" s="1"/>
  <c r="AO134" i="1"/>
  <c r="AS134" i="1" s="1"/>
  <c r="AO214" i="1"/>
  <c r="AS214" i="1" s="1"/>
  <c r="AO93" i="1"/>
  <c r="AS93" i="1" s="1"/>
  <c r="P42" i="1"/>
  <c r="S30" i="1"/>
  <c r="T30" i="1" s="1"/>
  <c r="Y30" i="1" s="1"/>
  <c r="P30" i="1"/>
  <c r="Q30" i="1" s="1"/>
  <c r="AN30" i="1" s="1"/>
  <c r="AP30" i="1" s="1"/>
  <c r="AN31" i="1" s="1"/>
  <c r="P24" i="1"/>
  <c r="Q24" i="1" s="1"/>
  <c r="AN24" i="1" s="1"/>
  <c r="S24" i="1"/>
  <c r="T24" i="1" s="1"/>
  <c r="Y24" i="1" s="1"/>
  <c r="M24" i="1"/>
  <c r="P18" i="1"/>
  <c r="Q18" i="1" s="1"/>
  <c r="AN18" i="1" s="1"/>
  <c r="AP18" i="1" s="1"/>
  <c r="AN19" i="1" s="1"/>
  <c r="S18" i="1"/>
  <c r="T18" i="1" s="1"/>
  <c r="Y18" i="1" s="1"/>
  <c r="M18" i="1"/>
  <c r="P12" i="1"/>
  <c r="M12" i="1"/>
  <c r="AS72" i="1" l="1"/>
  <c r="AS84" i="1"/>
  <c r="AS60" i="1"/>
  <c r="AS29" i="1"/>
  <c r="AP31" i="1"/>
  <c r="AN32" i="1" s="1"/>
  <c r="AO31" i="1"/>
  <c r="X24" i="1"/>
  <c r="Z24" i="1" s="1"/>
  <c r="AR24" i="1"/>
  <c r="AQ24" i="1" s="1"/>
  <c r="AO24" i="1"/>
  <c r="AP24" i="1"/>
  <c r="AN25" i="1" s="1"/>
  <c r="AO30" i="1"/>
  <c r="AO228" i="1"/>
  <c r="AS228" i="1" s="1"/>
  <c r="AP228" i="1"/>
  <c r="AT228" i="1" s="1"/>
  <c r="AO210" i="1"/>
  <c r="AS210" i="1" s="1"/>
  <c r="AP210" i="1"/>
  <c r="AT210" i="1" s="1"/>
  <c r="AO270" i="1"/>
  <c r="AS270" i="1" s="1"/>
  <c r="AP270" i="1"/>
  <c r="AO318" i="1"/>
  <c r="AS318" i="1" s="1"/>
  <c r="AT318" i="1"/>
  <c r="AP318" i="1"/>
  <c r="AO372" i="1"/>
  <c r="AS372" i="1" s="1"/>
  <c r="AP372" i="1"/>
  <c r="AT372" i="1" s="1"/>
  <c r="AO192" i="1"/>
  <c r="AS192" i="1" s="1"/>
  <c r="AP192" i="1"/>
  <c r="AN193" i="1" s="1"/>
  <c r="AO300" i="1"/>
  <c r="AS300" i="1" s="1"/>
  <c r="AP300" i="1"/>
  <c r="AN301" i="1" s="1"/>
  <c r="AO120" i="1"/>
  <c r="AS120" i="1" s="1"/>
  <c r="AP120" i="1"/>
  <c r="AN121" i="1" s="1"/>
  <c r="AP36" i="1"/>
  <c r="AN37" i="1" s="1"/>
  <c r="AO36" i="1"/>
  <c r="AS36" i="1" s="1"/>
  <c r="AO282" i="1"/>
  <c r="AS282" i="1" s="1"/>
  <c r="AP282" i="1"/>
  <c r="AN283" i="1" s="1"/>
  <c r="AP150" i="1"/>
  <c r="AN151" i="1" s="1"/>
  <c r="AO150" i="1"/>
  <c r="AS150" i="1" s="1"/>
  <c r="AO288" i="1"/>
  <c r="AS288" i="1" s="1"/>
  <c r="AP288" i="1"/>
  <c r="AO132" i="1"/>
  <c r="AS132" i="1" s="1"/>
  <c r="AP132" i="1"/>
  <c r="AN133" i="1" s="1"/>
  <c r="AO90" i="1"/>
  <c r="AS90" i="1" s="1"/>
  <c r="AP90" i="1"/>
  <c r="AN91" i="1" s="1"/>
  <c r="AQ242" i="1"/>
  <c r="AU240" i="1"/>
  <c r="AQ356" i="1"/>
  <c r="AU354" i="1"/>
  <c r="AQ248" i="1"/>
  <c r="AR249" i="1"/>
  <c r="AQ67" i="1"/>
  <c r="AR68" i="1"/>
  <c r="AQ200" i="1"/>
  <c r="AU198" i="1"/>
  <c r="AR201" i="1"/>
  <c r="AQ201" i="1" s="1"/>
  <c r="AQ61" i="1"/>
  <c r="AU60" i="1"/>
  <c r="AO138" i="1"/>
  <c r="AS138" i="1" s="1"/>
  <c r="AP138" i="1"/>
  <c r="AT138" i="1" s="1"/>
  <c r="AP48" i="1"/>
  <c r="AT48" i="1" s="1"/>
  <c r="AO48" i="1"/>
  <c r="AS48" i="1" s="1"/>
  <c r="AO276" i="1"/>
  <c r="AS276" i="1" s="1"/>
  <c r="AP276" i="1"/>
  <c r="AN277" i="1" s="1"/>
  <c r="AO222" i="1"/>
  <c r="AS222" i="1" s="1"/>
  <c r="AP222" i="1"/>
  <c r="AN223" i="1" s="1"/>
  <c r="AP144" i="1"/>
  <c r="AN145" i="1" s="1"/>
  <c r="AO144" i="1"/>
  <c r="AS144" i="1" s="1"/>
  <c r="AO78" i="1"/>
  <c r="AS78" i="1" s="1"/>
  <c r="AP78" i="1"/>
  <c r="AT78" i="1" s="1"/>
  <c r="AO306" i="1"/>
  <c r="AS306" i="1" s="1"/>
  <c r="AP306" i="1"/>
  <c r="AN307" i="1" s="1"/>
  <c r="AO258" i="1"/>
  <c r="AS258" i="1" s="1"/>
  <c r="AP258" i="1"/>
  <c r="AN259" i="1" s="1"/>
  <c r="AO174" i="1"/>
  <c r="AS174" i="1" s="1"/>
  <c r="AP174" i="1"/>
  <c r="AT174" i="1" s="1"/>
  <c r="AO354" i="1"/>
  <c r="AS354" i="1" s="1"/>
  <c r="AP354" i="1"/>
  <c r="AN355" i="1" s="1"/>
  <c r="AP180" i="1"/>
  <c r="AT180" i="1" s="1"/>
  <c r="AO180" i="1"/>
  <c r="AS180" i="1" s="1"/>
  <c r="AO366" i="1"/>
  <c r="AS366" i="1" s="1"/>
  <c r="AP366" i="1"/>
  <c r="AT366" i="1" s="1"/>
  <c r="AQ290" i="1"/>
  <c r="AO73" i="1"/>
  <c r="AP73" i="1"/>
  <c r="AT72" i="1" s="1"/>
  <c r="AQ73" i="1"/>
  <c r="AU72" i="1"/>
  <c r="AO61" i="1"/>
  <c r="AP61" i="1"/>
  <c r="AT60" i="1" s="1"/>
  <c r="X30" i="1"/>
  <c r="Z30" i="1" s="1"/>
  <c r="AR30" i="1"/>
  <c r="AR31" i="1" s="1"/>
  <c r="AO234" i="1"/>
  <c r="AS234" i="1" s="1"/>
  <c r="AP234" i="1"/>
  <c r="AN235" i="1" s="1"/>
  <c r="AO186" i="1"/>
  <c r="AS186" i="1" s="1"/>
  <c r="AP186" i="1"/>
  <c r="AN187" i="1" s="1"/>
  <c r="AO240" i="1"/>
  <c r="AS240" i="1" s="1"/>
  <c r="AP240" i="1"/>
  <c r="AN241" i="1" s="1"/>
  <c r="AP294" i="1"/>
  <c r="AN295" i="1" s="1"/>
  <c r="AO294" i="1"/>
  <c r="AS294" i="1" s="1"/>
  <c r="AO342" i="1"/>
  <c r="AS342" i="1" s="1"/>
  <c r="AP342" i="1"/>
  <c r="AT342" i="1" s="1"/>
  <c r="AO246" i="1"/>
  <c r="AS246" i="1" s="1"/>
  <c r="AP246" i="1"/>
  <c r="AN247" i="1" s="1"/>
  <c r="AO348" i="1"/>
  <c r="AS348" i="1" s="1"/>
  <c r="AP348" i="1"/>
  <c r="AN349" i="1" s="1"/>
  <c r="AP168" i="1"/>
  <c r="AT168" i="1" s="1"/>
  <c r="AO168" i="1"/>
  <c r="AS168" i="1" s="1"/>
  <c r="AO198" i="1"/>
  <c r="AS198" i="1" s="1"/>
  <c r="AP198" i="1"/>
  <c r="AN199" i="1" s="1"/>
  <c r="AO330" i="1"/>
  <c r="AS330" i="1" s="1"/>
  <c r="AP330" i="1"/>
  <c r="AT330" i="1" s="1"/>
  <c r="AP204" i="1"/>
  <c r="AT204" i="1" s="1"/>
  <c r="AO204" i="1"/>
  <c r="AS204" i="1" s="1"/>
  <c r="AO264" i="1"/>
  <c r="AS264" i="1" s="1"/>
  <c r="AP264" i="1"/>
  <c r="AO156" i="1"/>
  <c r="AS156" i="1" s="1"/>
  <c r="AP156" i="1"/>
  <c r="AN157" i="1" s="1"/>
  <c r="AQ284" i="1"/>
  <c r="AU282" i="1"/>
  <c r="AQ110" i="1"/>
  <c r="AU108" i="1"/>
  <c r="AQ104" i="1"/>
  <c r="AU102" i="1"/>
  <c r="AO85" i="1"/>
  <c r="AP85" i="1"/>
  <c r="AT84" i="1" s="1"/>
  <c r="AQ85" i="1"/>
  <c r="AU84" i="1"/>
  <c r="AO67" i="1"/>
  <c r="AP67" i="1"/>
  <c r="AN68" i="1" s="1"/>
  <c r="AO360" i="1"/>
  <c r="AS360" i="1" s="1"/>
  <c r="AP360" i="1"/>
  <c r="AT360" i="1" s="1"/>
  <c r="AO114" i="1"/>
  <c r="AS114" i="1" s="1"/>
  <c r="AP114" i="1"/>
  <c r="AT114" i="1" s="1"/>
  <c r="AO162" i="1"/>
  <c r="AS162" i="1" s="1"/>
  <c r="AP162" i="1"/>
  <c r="AT162" i="1" s="1"/>
  <c r="AO216" i="1"/>
  <c r="AS216" i="1" s="1"/>
  <c r="AP216" i="1"/>
  <c r="AT216" i="1" s="1"/>
  <c r="AO324" i="1"/>
  <c r="AS324" i="1" s="1"/>
  <c r="AP324" i="1"/>
  <c r="AN325" i="1" s="1"/>
  <c r="AO96" i="1"/>
  <c r="AS96" i="1" s="1"/>
  <c r="AP96" i="1"/>
  <c r="AN97" i="1" s="1"/>
  <c r="AO54" i="1"/>
  <c r="AS54" i="1" s="1"/>
  <c r="AP54" i="1"/>
  <c r="AT54" i="1" s="1"/>
  <c r="AO252" i="1"/>
  <c r="AS252" i="1" s="1"/>
  <c r="AP252" i="1"/>
  <c r="AP102" i="1"/>
  <c r="AN103" i="1" s="1"/>
  <c r="AO102" i="1"/>
  <c r="AS102" i="1" s="1"/>
  <c r="AO336" i="1"/>
  <c r="AS336" i="1" s="1"/>
  <c r="AP336" i="1"/>
  <c r="AT336" i="1" s="1"/>
  <c r="AP108" i="1"/>
  <c r="AN109" i="1" s="1"/>
  <c r="AO108" i="1"/>
  <c r="AS108" i="1" s="1"/>
  <c r="AO126" i="1"/>
  <c r="AS126" i="1" s="1"/>
  <c r="AP126" i="1"/>
  <c r="AN127" i="1" s="1"/>
  <c r="AP312" i="1"/>
  <c r="AO312" i="1"/>
  <c r="AS312" i="1" s="1"/>
  <c r="AQ122" i="1"/>
  <c r="AU120" i="1"/>
  <c r="AQ158" i="1"/>
  <c r="AR159" i="1"/>
  <c r="AQ236" i="1"/>
  <c r="AU234" i="1"/>
  <c r="AS66" i="1"/>
  <c r="AO18" i="1"/>
  <c r="AP19" i="1"/>
  <c r="AN20" i="1" s="1"/>
  <c r="AO19" i="1"/>
  <c r="X18" i="1"/>
  <c r="Z18" i="1" s="1"/>
  <c r="AR18" i="1"/>
  <c r="AR19" i="1" s="1"/>
  <c r="AR20" i="1" s="1"/>
  <c r="AU18" i="1" s="1"/>
  <c r="AR14" i="1"/>
  <c r="AQ13" i="1"/>
  <c r="AS113" i="1"/>
  <c r="Q12" i="1"/>
  <c r="AN12" i="1" s="1"/>
  <c r="Z12" i="1"/>
  <c r="Q42" i="1"/>
  <c r="AN42" i="1" s="1"/>
  <c r="Z42" i="1"/>
  <c r="AN313" i="1" l="1"/>
  <c r="AO313" i="1" s="1"/>
  <c r="AS313" i="1" s="1"/>
  <c r="AT312" i="1"/>
  <c r="AP301" i="1"/>
  <c r="AT300" i="1" s="1"/>
  <c r="AO301" i="1"/>
  <c r="AS301" i="1" s="1"/>
  <c r="AN253" i="1"/>
  <c r="AP253" i="1" s="1"/>
  <c r="AT252" i="1"/>
  <c r="AN271" i="1"/>
  <c r="AT270" i="1"/>
  <c r="AN265" i="1"/>
  <c r="AO265" i="1" s="1"/>
  <c r="AS265" i="1" s="1"/>
  <c r="AT264" i="1"/>
  <c r="AN289" i="1"/>
  <c r="AR25" i="1"/>
  <c r="AR26" i="1" s="1"/>
  <c r="AS67" i="1"/>
  <c r="AS24" i="1"/>
  <c r="AQ30" i="1"/>
  <c r="AS30" i="1" s="1"/>
  <c r="AS73" i="1"/>
  <c r="AS85" i="1"/>
  <c r="AS61" i="1"/>
  <c r="AQ159" i="1"/>
  <c r="AU156" i="1"/>
  <c r="AO325" i="1"/>
  <c r="AS325" i="1" s="1"/>
  <c r="AP325" i="1"/>
  <c r="AT324" i="1" s="1"/>
  <c r="AO247" i="1"/>
  <c r="AS247" i="1" s="1"/>
  <c r="AP247" i="1"/>
  <c r="AN248" i="1" s="1"/>
  <c r="AO187" i="1"/>
  <c r="AS187" i="1" s="1"/>
  <c r="AP187" i="1"/>
  <c r="AT186" i="1" s="1"/>
  <c r="AO307" i="1"/>
  <c r="AS307" i="1" s="1"/>
  <c r="AP307" i="1"/>
  <c r="AT306" i="1" s="1"/>
  <c r="AP277" i="1"/>
  <c r="AT276" i="1" s="1"/>
  <c r="AO277" i="1"/>
  <c r="AS277" i="1" s="1"/>
  <c r="AQ68" i="1"/>
  <c r="AU66" i="1"/>
  <c r="AP283" i="1"/>
  <c r="AN284" i="1" s="1"/>
  <c r="AO283" i="1"/>
  <c r="AS283" i="1" s="1"/>
  <c r="AP193" i="1"/>
  <c r="AT192" i="1" s="1"/>
  <c r="AO193" i="1"/>
  <c r="AS193" i="1" s="1"/>
  <c r="AQ18" i="1"/>
  <c r="AS18" i="1" s="1"/>
  <c r="AQ14" i="1"/>
  <c r="AU12" i="1"/>
  <c r="AO145" i="1"/>
  <c r="AS145" i="1" s="1"/>
  <c r="AP145" i="1"/>
  <c r="AT144" i="1" s="1"/>
  <c r="AQ249" i="1"/>
  <c r="AU246" i="1"/>
  <c r="AO133" i="1"/>
  <c r="AS133" i="1" s="1"/>
  <c r="AP133" i="1"/>
  <c r="AT132" i="1" s="1"/>
  <c r="AO25" i="1"/>
  <c r="AP25" i="1"/>
  <c r="AN26" i="1" s="1"/>
  <c r="AO91" i="1"/>
  <c r="AS91" i="1" s="1"/>
  <c r="AP91" i="1"/>
  <c r="AT90" i="1" s="1"/>
  <c r="AO289" i="1"/>
  <c r="AS289" i="1" s="1"/>
  <c r="AP289" i="1"/>
  <c r="AN290" i="1" s="1"/>
  <c r="AO121" i="1"/>
  <c r="AS121" i="1" s="1"/>
  <c r="AP121" i="1"/>
  <c r="AN122" i="1" s="1"/>
  <c r="AP109" i="1"/>
  <c r="AN110" i="1" s="1"/>
  <c r="AO109" i="1"/>
  <c r="AS109" i="1" s="1"/>
  <c r="AP103" i="1"/>
  <c r="AN104" i="1" s="1"/>
  <c r="AO103" i="1"/>
  <c r="AS103" i="1" s="1"/>
  <c r="AP295" i="1"/>
  <c r="AT294" i="1" s="1"/>
  <c r="AO295" i="1"/>
  <c r="AS295" i="1" s="1"/>
  <c r="AP42" i="1"/>
  <c r="AT42" i="1" s="1"/>
  <c r="AO42" i="1"/>
  <c r="AS42" i="1" s="1"/>
  <c r="AO127" i="1"/>
  <c r="AS127" i="1" s="1"/>
  <c r="AP127" i="1"/>
  <c r="AT126" i="1" s="1"/>
  <c r="AO97" i="1"/>
  <c r="AS97" i="1" s="1"/>
  <c r="AP97" i="1"/>
  <c r="AT96" i="1" s="1"/>
  <c r="AP68" i="1"/>
  <c r="AT66" i="1" s="1"/>
  <c r="AO68" i="1"/>
  <c r="AP157" i="1"/>
  <c r="AN158" i="1" s="1"/>
  <c r="AO157" i="1"/>
  <c r="AS157" i="1" s="1"/>
  <c r="AO199" i="1"/>
  <c r="AS199" i="1" s="1"/>
  <c r="AP199" i="1"/>
  <c r="AN200" i="1" s="1"/>
  <c r="AO349" i="1"/>
  <c r="AS349" i="1" s="1"/>
  <c r="AP349" i="1"/>
  <c r="AT348" i="1" s="1"/>
  <c r="AO241" i="1"/>
  <c r="AS241" i="1" s="1"/>
  <c r="AP241" i="1"/>
  <c r="AN242" i="1" s="1"/>
  <c r="AO235" i="1"/>
  <c r="AS235" i="1" s="1"/>
  <c r="AP235" i="1"/>
  <c r="AN236" i="1" s="1"/>
  <c r="AO355" i="1"/>
  <c r="AS355" i="1" s="1"/>
  <c r="AP355" i="1"/>
  <c r="AN356" i="1" s="1"/>
  <c r="AO259" i="1"/>
  <c r="AS259" i="1" s="1"/>
  <c r="AP259" i="1"/>
  <c r="AT258" i="1" s="1"/>
  <c r="AO223" i="1"/>
  <c r="AS223" i="1" s="1"/>
  <c r="AP223" i="1"/>
  <c r="AT222" i="1" s="1"/>
  <c r="AO151" i="1"/>
  <c r="AS151" i="1" s="1"/>
  <c r="AP151" i="1"/>
  <c r="AT150" i="1" s="1"/>
  <c r="AP37" i="1"/>
  <c r="AN38" i="1" s="1"/>
  <c r="AO37" i="1"/>
  <c r="AS37" i="1" s="1"/>
  <c r="AO271" i="1"/>
  <c r="AS271" i="1" s="1"/>
  <c r="AP271" i="1"/>
  <c r="AO32" i="1"/>
  <c r="AP32" i="1"/>
  <c r="AN33" i="1" s="1"/>
  <c r="AP20" i="1"/>
  <c r="AT18" i="1" s="1"/>
  <c r="AO20" i="1"/>
  <c r="AP12" i="1"/>
  <c r="AN13" i="1" s="1"/>
  <c r="AO12" i="1"/>
  <c r="AS12" i="1" s="1"/>
  <c r="AQ19" i="1"/>
  <c r="AS19" i="1" s="1"/>
  <c r="AQ20" i="1"/>
  <c r="AQ31" i="1"/>
  <c r="AS31" i="1" s="1"/>
  <c r="AR32" i="1"/>
  <c r="AQ25" i="1"/>
  <c r="N55" i="19"/>
  <c r="M55" i="19"/>
  <c r="L55" i="19"/>
  <c r="K55" i="19"/>
  <c r="N54" i="19"/>
  <c r="M54" i="19"/>
  <c r="L54" i="19"/>
  <c r="K54" i="19"/>
  <c r="N53" i="19"/>
  <c r="M53" i="19"/>
  <c r="L53" i="19"/>
  <c r="K53" i="19"/>
  <c r="N52" i="19"/>
  <c r="M52" i="19"/>
  <c r="L52" i="19"/>
  <c r="K52" i="19"/>
  <c r="N51" i="19"/>
  <c r="M51" i="19"/>
  <c r="L51" i="19"/>
  <c r="K51" i="19"/>
  <c r="N50" i="19"/>
  <c r="M50" i="19"/>
  <c r="L50" i="19"/>
  <c r="K50" i="19"/>
  <c r="N49" i="19"/>
  <c r="M49" i="19"/>
  <c r="L49" i="19"/>
  <c r="K49" i="19"/>
  <c r="N48" i="19"/>
  <c r="M48" i="19"/>
  <c r="L48" i="19"/>
  <c r="K48" i="19"/>
  <c r="N47" i="19"/>
  <c r="M47" i="19"/>
  <c r="L47" i="19"/>
  <c r="K47" i="19"/>
  <c r="N46" i="19"/>
  <c r="M46" i="19"/>
  <c r="N45" i="19"/>
  <c r="M45" i="19"/>
  <c r="L45" i="19"/>
  <c r="K45" i="19"/>
  <c r="N44" i="19"/>
  <c r="M44" i="19"/>
  <c r="L44" i="19"/>
  <c r="K44" i="19"/>
  <c r="N43" i="19"/>
  <c r="M43" i="19"/>
  <c r="L43" i="19"/>
  <c r="K43" i="19"/>
  <c r="N42" i="19"/>
  <c r="M42" i="19"/>
  <c r="L42" i="19"/>
  <c r="K42" i="19"/>
  <c r="N41" i="19"/>
  <c r="M41" i="19"/>
  <c r="L41" i="19"/>
  <c r="K41" i="19"/>
  <c r="N40" i="19"/>
  <c r="M40" i="19"/>
  <c r="L40" i="19"/>
  <c r="K40" i="19"/>
  <c r="N39" i="19"/>
  <c r="M39" i="19"/>
  <c r="L39" i="19"/>
  <c r="K39" i="19"/>
  <c r="N38" i="19"/>
  <c r="M38" i="19"/>
  <c r="L38" i="19"/>
  <c r="K38" i="19"/>
  <c r="N37" i="19"/>
  <c r="M37" i="19"/>
  <c r="L37" i="19"/>
  <c r="K37" i="19"/>
  <c r="N36" i="19"/>
  <c r="M36" i="19"/>
  <c r="N35" i="19"/>
  <c r="M35" i="19"/>
  <c r="L35" i="19"/>
  <c r="K35" i="19"/>
  <c r="N34" i="19"/>
  <c r="M34" i="19"/>
  <c r="L34" i="19"/>
  <c r="K34" i="19"/>
  <c r="N33" i="19"/>
  <c r="M33" i="19"/>
  <c r="L33" i="19"/>
  <c r="K33" i="19"/>
  <c r="N32" i="19"/>
  <c r="M32" i="19"/>
  <c r="L32" i="19"/>
  <c r="K32" i="19"/>
  <c r="N31" i="19"/>
  <c r="M31" i="19"/>
  <c r="L31" i="19"/>
  <c r="K31" i="19"/>
  <c r="N30" i="19"/>
  <c r="M30" i="19"/>
  <c r="L30" i="19"/>
  <c r="K30" i="19"/>
  <c r="N29" i="19"/>
  <c r="M29" i="19"/>
  <c r="L29" i="19"/>
  <c r="K29" i="19"/>
  <c r="N28" i="19"/>
  <c r="M28" i="19"/>
  <c r="L28" i="19"/>
  <c r="K28" i="19"/>
  <c r="N27" i="19"/>
  <c r="M27" i="19"/>
  <c r="L27" i="19"/>
  <c r="K27" i="19"/>
  <c r="N26" i="19"/>
  <c r="M26" i="19"/>
  <c r="N25" i="19"/>
  <c r="M25" i="19"/>
  <c r="L25" i="19"/>
  <c r="K25" i="19"/>
  <c r="N24" i="19"/>
  <c r="M24" i="19"/>
  <c r="L24" i="19"/>
  <c r="K24" i="19"/>
  <c r="N23" i="19"/>
  <c r="M23" i="19"/>
  <c r="L23" i="19"/>
  <c r="K23" i="19"/>
  <c r="N22" i="19"/>
  <c r="M22" i="19"/>
  <c r="L22" i="19"/>
  <c r="K22" i="19"/>
  <c r="N21" i="19"/>
  <c r="M21" i="19"/>
  <c r="L21" i="19"/>
  <c r="K21" i="19"/>
  <c r="N20" i="19"/>
  <c r="M20" i="19"/>
  <c r="L20" i="19"/>
  <c r="K20" i="19"/>
  <c r="N19" i="19"/>
  <c r="M19" i="19"/>
  <c r="L19" i="19"/>
  <c r="K19" i="19"/>
  <c r="N18" i="19"/>
  <c r="M18" i="19"/>
  <c r="L18" i="19"/>
  <c r="K18" i="19"/>
  <c r="N17" i="19"/>
  <c r="M17" i="19"/>
  <c r="L17" i="19"/>
  <c r="K17" i="19"/>
  <c r="N16" i="19"/>
  <c r="M16" i="19"/>
  <c r="N15" i="19"/>
  <c r="M15" i="19"/>
  <c r="L15" i="19"/>
  <c r="K15" i="19"/>
  <c r="N14" i="19"/>
  <c r="M14" i="19"/>
  <c r="L14" i="19"/>
  <c r="K14" i="19"/>
  <c r="N13" i="19"/>
  <c r="M13" i="19"/>
  <c r="L13" i="19"/>
  <c r="K13" i="19"/>
  <c r="N12" i="19"/>
  <c r="M12" i="19"/>
  <c r="L12" i="19"/>
  <c r="K12" i="19"/>
  <c r="N11" i="19"/>
  <c r="M11" i="19"/>
  <c r="L11" i="19"/>
  <c r="K11" i="19"/>
  <c r="N10" i="19"/>
  <c r="M10" i="19"/>
  <c r="L10" i="19"/>
  <c r="K10" i="19"/>
  <c r="N9" i="19"/>
  <c r="M9" i="19"/>
  <c r="L9" i="19"/>
  <c r="K9" i="19"/>
  <c r="N8" i="19"/>
  <c r="M8" i="19"/>
  <c r="L8" i="19"/>
  <c r="K8" i="19"/>
  <c r="N7" i="19"/>
  <c r="M7" i="19"/>
  <c r="L7" i="19"/>
  <c r="K7" i="19"/>
  <c r="AO253" i="1" l="1"/>
  <c r="AS253" i="1" s="1"/>
  <c r="AP313" i="1"/>
  <c r="AP265" i="1"/>
  <c r="AS20" i="1"/>
  <c r="AS25" i="1"/>
  <c r="AO236" i="1"/>
  <c r="AS236" i="1" s="1"/>
  <c r="AP236" i="1"/>
  <c r="AT234" i="1" s="1"/>
  <c r="AO158" i="1"/>
  <c r="AS158" i="1" s="1"/>
  <c r="AP158" i="1"/>
  <c r="AN159" i="1" s="1"/>
  <c r="AP110" i="1"/>
  <c r="AT108" i="1" s="1"/>
  <c r="AO110" i="1"/>
  <c r="AS110" i="1" s="1"/>
  <c r="AO33" i="1"/>
  <c r="AP33" i="1"/>
  <c r="AT30" i="1" s="1"/>
  <c r="AO356" i="1"/>
  <c r="AS356" i="1" s="1"/>
  <c r="AP356" i="1"/>
  <c r="AT354" i="1" s="1"/>
  <c r="AP242" i="1"/>
  <c r="AT240" i="1" s="1"/>
  <c r="AO242" i="1"/>
  <c r="AS242" i="1" s="1"/>
  <c r="AO200" i="1"/>
  <c r="AS200" i="1" s="1"/>
  <c r="AP200" i="1"/>
  <c r="AS68" i="1"/>
  <c r="AP290" i="1"/>
  <c r="AT288" i="1" s="1"/>
  <c r="AO290" i="1"/>
  <c r="AS290" i="1" s="1"/>
  <c r="AO26" i="1"/>
  <c r="AP26" i="1"/>
  <c r="AT24" i="1" s="1"/>
  <c r="AO284" i="1"/>
  <c r="AS284" i="1" s="1"/>
  <c r="AP284" i="1"/>
  <c r="AT282" i="1" s="1"/>
  <c r="AP122" i="1"/>
  <c r="AT120" i="1" s="1"/>
  <c r="AO122" i="1"/>
  <c r="AS122" i="1" s="1"/>
  <c r="AO248" i="1"/>
  <c r="AS248" i="1" s="1"/>
  <c r="AP248" i="1"/>
  <c r="AN249" i="1" s="1"/>
  <c r="AQ26" i="1"/>
  <c r="AU24" i="1"/>
  <c r="AP38" i="1"/>
  <c r="AT36" i="1" s="1"/>
  <c r="AO38" i="1"/>
  <c r="AS38" i="1" s="1"/>
  <c r="AP104" i="1"/>
  <c r="AT102" i="1" s="1"/>
  <c r="AO104" i="1"/>
  <c r="AS104" i="1" s="1"/>
  <c r="AP13" i="1"/>
  <c r="AN14" i="1" s="1"/>
  <c r="AP14" i="1" s="1"/>
  <c r="AT12" i="1" s="1"/>
  <c r="AO13" i="1"/>
  <c r="AS13" i="1" s="1"/>
  <c r="AQ32" i="1"/>
  <c r="AS32" i="1" s="1"/>
  <c r="AR33" i="1"/>
  <c r="J7" i="19"/>
  <c r="O7" i="19"/>
  <c r="P7" i="19"/>
  <c r="Q7" i="19"/>
  <c r="R7" i="19"/>
  <c r="S7" i="19"/>
  <c r="J8" i="19"/>
  <c r="O8" i="19"/>
  <c r="P8" i="19"/>
  <c r="Q8" i="19"/>
  <c r="R8" i="19"/>
  <c r="S8" i="19"/>
  <c r="J9" i="19"/>
  <c r="O9" i="19"/>
  <c r="P9" i="19"/>
  <c r="Q9" i="19"/>
  <c r="R9" i="19"/>
  <c r="S9" i="19"/>
  <c r="J10" i="19"/>
  <c r="O10" i="19"/>
  <c r="P10" i="19"/>
  <c r="Q10" i="19"/>
  <c r="R10" i="19"/>
  <c r="S10" i="19"/>
  <c r="J11" i="19"/>
  <c r="O11" i="19"/>
  <c r="P11" i="19"/>
  <c r="Q11" i="19"/>
  <c r="R11" i="19"/>
  <c r="S11" i="19"/>
  <c r="J12" i="19"/>
  <c r="O12" i="19"/>
  <c r="P12" i="19"/>
  <c r="Q12" i="19"/>
  <c r="R12" i="19"/>
  <c r="S12" i="19"/>
  <c r="J13" i="19"/>
  <c r="O13" i="19"/>
  <c r="P13" i="19"/>
  <c r="Q13" i="19"/>
  <c r="R13" i="19"/>
  <c r="S13" i="19"/>
  <c r="J14" i="19"/>
  <c r="O14" i="19"/>
  <c r="P14" i="19"/>
  <c r="Q14" i="19"/>
  <c r="R14" i="19"/>
  <c r="S14" i="19"/>
  <c r="J15" i="19"/>
  <c r="O15" i="19"/>
  <c r="P15" i="19"/>
  <c r="Q15" i="19"/>
  <c r="R15" i="19"/>
  <c r="S15" i="19"/>
  <c r="AQ49" i="19"/>
  <c r="AP49" i="19"/>
  <c r="AO49" i="19"/>
  <c r="AN49" i="19"/>
  <c r="AM49" i="19"/>
  <c r="AL49" i="19"/>
  <c r="AK49" i="19"/>
  <c r="AJ49" i="19"/>
  <c r="AI49" i="19"/>
  <c r="AH49" i="19"/>
  <c r="AG49" i="19"/>
  <c r="AF49" i="19"/>
  <c r="AE49" i="19"/>
  <c r="AD49" i="19"/>
  <c r="AC49" i="19"/>
  <c r="AB49" i="19"/>
  <c r="AA49" i="19"/>
  <c r="Z49" i="19"/>
  <c r="Y49" i="19"/>
  <c r="X49" i="19"/>
  <c r="W49" i="19"/>
  <c r="V49" i="19"/>
  <c r="U49" i="19"/>
  <c r="T49" i="19"/>
  <c r="S49" i="19"/>
  <c r="R49" i="19"/>
  <c r="Q49" i="19"/>
  <c r="P49" i="19"/>
  <c r="O49" i="19"/>
  <c r="J49" i="19"/>
  <c r="AQ48" i="19"/>
  <c r="AP48" i="19"/>
  <c r="AO48" i="19"/>
  <c r="AN48" i="19"/>
  <c r="AM48" i="19"/>
  <c r="AL48" i="19"/>
  <c r="AK48" i="19"/>
  <c r="AJ48" i="19"/>
  <c r="AI48" i="19"/>
  <c r="AH48" i="19"/>
  <c r="AG48" i="19"/>
  <c r="AF48" i="19"/>
  <c r="AE48" i="19"/>
  <c r="AD48" i="19"/>
  <c r="AC48" i="19"/>
  <c r="AB48" i="19"/>
  <c r="AA48" i="19"/>
  <c r="Z48" i="19"/>
  <c r="Y48" i="19"/>
  <c r="X48" i="19"/>
  <c r="W48" i="19"/>
  <c r="V48" i="19"/>
  <c r="U48" i="19"/>
  <c r="T48" i="19"/>
  <c r="S48" i="19"/>
  <c r="R48" i="19"/>
  <c r="Q48" i="19"/>
  <c r="P48" i="19"/>
  <c r="O48" i="19"/>
  <c r="J48" i="19"/>
  <c r="AQ39" i="19"/>
  <c r="AP39" i="19"/>
  <c r="AO39" i="19"/>
  <c r="AN39" i="19"/>
  <c r="AM39" i="19"/>
  <c r="AL39" i="19"/>
  <c r="AK39" i="19"/>
  <c r="AJ39" i="19"/>
  <c r="AI39" i="19"/>
  <c r="AH39" i="19"/>
  <c r="AG39" i="19"/>
  <c r="AF39" i="19"/>
  <c r="AE39" i="19"/>
  <c r="AD39" i="19"/>
  <c r="AC39" i="19"/>
  <c r="AB39" i="19"/>
  <c r="AA39" i="19"/>
  <c r="Z39" i="19"/>
  <c r="Y39" i="19"/>
  <c r="X39" i="19"/>
  <c r="W39" i="19"/>
  <c r="V39" i="19"/>
  <c r="U39" i="19"/>
  <c r="T39" i="19"/>
  <c r="S39" i="19"/>
  <c r="R39" i="19"/>
  <c r="Q39" i="19"/>
  <c r="P39" i="19"/>
  <c r="O39" i="19"/>
  <c r="J39" i="19"/>
  <c r="AQ38" i="19"/>
  <c r="AP38" i="19"/>
  <c r="AO38" i="19"/>
  <c r="AN38" i="19"/>
  <c r="AM38" i="19"/>
  <c r="AL38" i="19"/>
  <c r="AK38" i="19"/>
  <c r="AJ38" i="19"/>
  <c r="AI38" i="19"/>
  <c r="AH38" i="19"/>
  <c r="AG38" i="19"/>
  <c r="AF38" i="19"/>
  <c r="AE38" i="19"/>
  <c r="AD38" i="19"/>
  <c r="AC38" i="19"/>
  <c r="AB38" i="19"/>
  <c r="AA38" i="19"/>
  <c r="Z38" i="19"/>
  <c r="Y38" i="19"/>
  <c r="X38" i="19"/>
  <c r="W38" i="19"/>
  <c r="V38" i="19"/>
  <c r="U38" i="19"/>
  <c r="T38" i="19"/>
  <c r="S38" i="19"/>
  <c r="R38" i="19"/>
  <c r="Q38" i="19"/>
  <c r="P38" i="19"/>
  <c r="O38" i="19"/>
  <c r="J38" i="19"/>
  <c r="AQ29" i="19"/>
  <c r="AP29" i="19"/>
  <c r="AO29" i="19"/>
  <c r="AN29" i="19"/>
  <c r="AM29" i="19"/>
  <c r="AL29" i="19"/>
  <c r="AK29" i="19"/>
  <c r="AJ29" i="19"/>
  <c r="AI29" i="19"/>
  <c r="AH29" i="19"/>
  <c r="AG29" i="19"/>
  <c r="AF29" i="19"/>
  <c r="AE29" i="19"/>
  <c r="AD29" i="19"/>
  <c r="AC29" i="19"/>
  <c r="AB29" i="19"/>
  <c r="AA29" i="19"/>
  <c r="Z29" i="19"/>
  <c r="Y29" i="19"/>
  <c r="X29" i="19"/>
  <c r="W29" i="19"/>
  <c r="V29" i="19"/>
  <c r="U29" i="19"/>
  <c r="T29" i="19"/>
  <c r="S29" i="19"/>
  <c r="R29" i="19"/>
  <c r="Q29" i="19"/>
  <c r="P29" i="19"/>
  <c r="O29" i="19"/>
  <c r="J29" i="19"/>
  <c r="AQ28" i="19"/>
  <c r="AP28" i="19"/>
  <c r="AO28" i="19"/>
  <c r="AN28" i="19"/>
  <c r="AM28" i="19"/>
  <c r="AL28" i="19"/>
  <c r="AK28" i="19"/>
  <c r="AJ28" i="19"/>
  <c r="AI28" i="19"/>
  <c r="AH28" i="19"/>
  <c r="AG28" i="19"/>
  <c r="AF28" i="19"/>
  <c r="AE28" i="19"/>
  <c r="AD28" i="19"/>
  <c r="AC28" i="19"/>
  <c r="AB28" i="19"/>
  <c r="AA28" i="19"/>
  <c r="Z28" i="19"/>
  <c r="Y28" i="19"/>
  <c r="X28" i="19"/>
  <c r="W28" i="19"/>
  <c r="V28" i="19"/>
  <c r="U28" i="19"/>
  <c r="T28" i="19"/>
  <c r="S28" i="19"/>
  <c r="R28" i="19"/>
  <c r="Q28" i="19"/>
  <c r="P28" i="19"/>
  <c r="O28" i="19"/>
  <c r="J28" i="19"/>
  <c r="AQ19" i="19"/>
  <c r="AP19" i="19"/>
  <c r="AO19" i="19"/>
  <c r="AN19" i="19"/>
  <c r="AM19" i="19"/>
  <c r="AL19" i="19"/>
  <c r="AK19" i="19"/>
  <c r="AJ19" i="19"/>
  <c r="AI19" i="19"/>
  <c r="AH19" i="19"/>
  <c r="AG19" i="19"/>
  <c r="AF19" i="19"/>
  <c r="AE19" i="19"/>
  <c r="AD19" i="19"/>
  <c r="AC19" i="19"/>
  <c r="AB19" i="19"/>
  <c r="AA19" i="19"/>
  <c r="Z19" i="19"/>
  <c r="Y19" i="19"/>
  <c r="X19" i="19"/>
  <c r="W19" i="19"/>
  <c r="V19" i="19"/>
  <c r="U19" i="19"/>
  <c r="T19" i="19"/>
  <c r="S19" i="19"/>
  <c r="R19" i="19"/>
  <c r="Q19" i="19"/>
  <c r="P19" i="19"/>
  <c r="O19" i="19"/>
  <c r="J19" i="19"/>
  <c r="AQ18" i="19"/>
  <c r="AP18" i="19"/>
  <c r="AO18" i="19"/>
  <c r="AN18" i="19"/>
  <c r="AM18" i="19"/>
  <c r="AL18" i="19"/>
  <c r="AK18" i="19"/>
  <c r="AJ18" i="19"/>
  <c r="AI18" i="19"/>
  <c r="AH18" i="19"/>
  <c r="AG18" i="19"/>
  <c r="AF18" i="19"/>
  <c r="AE18" i="19"/>
  <c r="AD18" i="19"/>
  <c r="AC18" i="19"/>
  <c r="AB18" i="19"/>
  <c r="AA18" i="19"/>
  <c r="Z18" i="19"/>
  <c r="Y18" i="19"/>
  <c r="X18" i="19"/>
  <c r="W18" i="19"/>
  <c r="V18" i="19"/>
  <c r="U18" i="19"/>
  <c r="T18" i="19"/>
  <c r="S18" i="19"/>
  <c r="R18" i="19"/>
  <c r="Q18" i="19"/>
  <c r="P18" i="19"/>
  <c r="O18" i="19"/>
  <c r="J18" i="19"/>
  <c r="AQ11" i="19"/>
  <c r="AP11" i="19"/>
  <c r="AO11" i="19"/>
  <c r="AN11" i="19"/>
  <c r="AM11" i="19"/>
  <c r="AL11" i="19"/>
  <c r="AK11" i="19"/>
  <c r="AJ11" i="19"/>
  <c r="AI11" i="19"/>
  <c r="AH11" i="19"/>
  <c r="AG11" i="19"/>
  <c r="AF11" i="19"/>
  <c r="AE11" i="19"/>
  <c r="AD11" i="19"/>
  <c r="AC11" i="19"/>
  <c r="AB11" i="19"/>
  <c r="AA11" i="19"/>
  <c r="Z11" i="19"/>
  <c r="Y11" i="19"/>
  <c r="X11" i="19"/>
  <c r="W11" i="19"/>
  <c r="V11" i="19"/>
  <c r="U11" i="19"/>
  <c r="T11" i="19"/>
  <c r="AQ10" i="19"/>
  <c r="AP10" i="19"/>
  <c r="AO10" i="19"/>
  <c r="AN10" i="19"/>
  <c r="AM10" i="19"/>
  <c r="AL10" i="19"/>
  <c r="AK10" i="19"/>
  <c r="AJ10" i="19"/>
  <c r="AI10" i="19"/>
  <c r="AH10" i="19"/>
  <c r="AG10" i="19"/>
  <c r="AF10" i="19"/>
  <c r="AE10" i="19"/>
  <c r="AD10" i="19"/>
  <c r="AC10" i="19"/>
  <c r="AB10" i="19"/>
  <c r="AA10" i="19"/>
  <c r="Z10" i="19"/>
  <c r="Y10" i="19"/>
  <c r="X10" i="19"/>
  <c r="W10" i="19"/>
  <c r="V10" i="19"/>
  <c r="U10" i="19"/>
  <c r="T10" i="19"/>
  <c r="AS26" i="1" l="1"/>
  <c r="AO159" i="1"/>
  <c r="AS159" i="1" s="1"/>
  <c r="AP159" i="1"/>
  <c r="AT156" i="1" s="1"/>
  <c r="AQ33" i="1"/>
  <c r="AS33" i="1" s="1"/>
  <c r="AU30" i="1"/>
  <c r="AT198" i="1"/>
  <c r="AN201" i="1"/>
  <c r="AO249" i="1"/>
  <c r="AS249" i="1" s="1"/>
  <c r="AP249" i="1"/>
  <c r="AT246" i="1" s="1"/>
  <c r="AO14" i="1"/>
  <c r="AS14" i="1" s="1"/>
  <c r="R55" i="19"/>
  <c r="Q55" i="19"/>
  <c r="R54" i="19"/>
  <c r="Q54" i="19"/>
  <c r="R53" i="19"/>
  <c r="Q53" i="19"/>
  <c r="R52" i="19"/>
  <c r="Q52" i="19"/>
  <c r="R51" i="19"/>
  <c r="Q51" i="19"/>
  <c r="R50" i="19"/>
  <c r="Q50" i="19"/>
  <c r="R47" i="19"/>
  <c r="Q47" i="19"/>
  <c r="R46" i="19"/>
  <c r="Q46" i="19"/>
  <c r="R45" i="19"/>
  <c r="Q45" i="19"/>
  <c r="R44" i="19"/>
  <c r="Q44" i="19"/>
  <c r="R43" i="19"/>
  <c r="Q43" i="19"/>
  <c r="R42" i="19"/>
  <c r="Q42" i="19"/>
  <c r="R41" i="19"/>
  <c r="Q41" i="19"/>
  <c r="R40" i="19"/>
  <c r="Q40" i="19"/>
  <c r="R37" i="19"/>
  <c r="Q37" i="19"/>
  <c r="R36" i="19"/>
  <c r="Q36" i="19"/>
  <c r="R35" i="19"/>
  <c r="Q35" i="19"/>
  <c r="R34" i="19"/>
  <c r="Q34" i="19"/>
  <c r="R33" i="19"/>
  <c r="Q33" i="19"/>
  <c r="R32" i="19"/>
  <c r="Q32" i="19"/>
  <c r="R31" i="19"/>
  <c r="Q31" i="19"/>
  <c r="R30" i="19"/>
  <c r="Q30" i="19"/>
  <c r="R27" i="19"/>
  <c r="Q27" i="19"/>
  <c r="R26" i="19"/>
  <c r="Q26" i="19"/>
  <c r="R25" i="19"/>
  <c r="Q25" i="19"/>
  <c r="R24" i="19"/>
  <c r="Q24" i="19"/>
  <c r="R23" i="19"/>
  <c r="Q23" i="19"/>
  <c r="R22" i="19"/>
  <c r="Q22" i="19"/>
  <c r="R21" i="19"/>
  <c r="Q21" i="19"/>
  <c r="R20" i="19"/>
  <c r="Q20" i="19"/>
  <c r="R17" i="19"/>
  <c r="Q17" i="19"/>
  <c r="R16" i="19"/>
  <c r="Q16" i="19"/>
  <c r="AO201" i="1" l="1"/>
  <c r="AS201" i="1" s="1"/>
  <c r="AP201" i="1"/>
  <c r="F221" i="13"/>
  <c r="F211" i="13"/>
  <c r="F212" i="13"/>
  <c r="F213" i="13"/>
  <c r="F214" i="13"/>
  <c r="F215" i="13"/>
  <c r="F216" i="13"/>
  <c r="F217" i="13"/>
  <c r="F218" i="13"/>
  <c r="F219" i="13"/>
  <c r="F220" i="13"/>
  <c r="F210" i="13"/>
  <c r="B221" i="13" a="1"/>
  <c r="B221" i="13" l="1"/>
  <c r="X52" i="19" l="1"/>
  <c r="AP12" i="19"/>
  <c r="AP52" i="19"/>
  <c r="AJ12" i="19"/>
  <c r="AD52" i="19"/>
  <c r="X12" i="19"/>
  <c r="AJ52" i="19"/>
  <c r="AD12" i="19"/>
  <c r="AK12" i="19"/>
  <c r="AQ52" i="19"/>
  <c r="Y12" i="19"/>
  <c r="AE12" i="19"/>
  <c r="AK52" i="19"/>
  <c r="AE52" i="19"/>
  <c r="Y52" i="19"/>
  <c r="AQ12" i="19"/>
  <c r="H210" i="13"/>
  <c r="AL22" i="19" l="1"/>
  <c r="Z22" i="19"/>
  <c r="AL9" i="19"/>
  <c r="T9" i="19"/>
  <c r="AF9" i="19"/>
  <c r="AF22" i="19"/>
  <c r="Z9" i="19"/>
  <c r="T22" i="19"/>
  <c r="J22" i="19"/>
  <c r="T32" i="19"/>
  <c r="J32" i="19"/>
  <c r="AF42" i="19"/>
  <c r="AL42" i="19"/>
  <c r="T42" i="19"/>
  <c r="AF32" i="19"/>
  <c r="Z42" i="19"/>
  <c r="Z32" i="19"/>
  <c r="AL32" i="19"/>
  <c r="J42" i="19"/>
  <c r="J47" i="19"/>
  <c r="Z27" i="19"/>
  <c r="AL7" i="19"/>
  <c r="T47" i="19"/>
  <c r="AF27" i="19"/>
  <c r="J17" i="19"/>
  <c r="Z47" i="19"/>
  <c r="J37" i="19"/>
  <c r="AF37" i="19"/>
  <c r="J27" i="19"/>
  <c r="Z7" i="19"/>
  <c r="AL37" i="19"/>
  <c r="T27" i="19"/>
  <c r="AF7" i="19"/>
  <c r="T17" i="19"/>
  <c r="Z17" i="19"/>
  <c r="AL47" i="19"/>
  <c r="T37" i="19"/>
  <c r="AF17" i="19"/>
  <c r="Z37" i="19"/>
  <c r="AL17" i="19"/>
  <c r="T7" i="19"/>
  <c r="AL27" i="19"/>
  <c r="AF47" i="19"/>
  <c r="AF33" i="19"/>
  <c r="Z13" i="19"/>
  <c r="AL23" i="19"/>
  <c r="J23" i="19"/>
  <c r="AF43" i="19"/>
  <c r="T43" i="19"/>
  <c r="AF53" i="19"/>
  <c r="Z33" i="19"/>
  <c r="T13" i="19"/>
  <c r="J43" i="19"/>
  <c r="Z23" i="19"/>
  <c r="J53" i="19"/>
  <c r="AL43" i="19"/>
  <c r="AL13" i="19"/>
  <c r="T53" i="19"/>
  <c r="Z43" i="19"/>
  <c r="T33" i="19"/>
  <c r="J33" i="19"/>
  <c r="Z53" i="19"/>
  <c r="AL33" i="19"/>
  <c r="AF23" i="19"/>
  <c r="AL53" i="19"/>
  <c r="T23" i="19"/>
  <c r="AF13" i="19"/>
  <c r="J41" i="19"/>
  <c r="AF41" i="19"/>
  <c r="AL51" i="19"/>
  <c r="T41" i="19"/>
  <c r="Z41" i="19"/>
  <c r="J31" i="19"/>
  <c r="J21" i="19"/>
  <c r="Z31" i="19"/>
  <c r="T31" i="19"/>
  <c r="AF51" i="19"/>
  <c r="AF31" i="19"/>
  <c r="T51" i="19"/>
  <c r="J51" i="19"/>
  <c r="T21" i="19"/>
  <c r="Z51" i="19"/>
  <c r="AL41" i="19"/>
  <c r="Z21" i="19"/>
  <c r="AL21" i="19"/>
  <c r="AL31" i="19"/>
  <c r="AF21" i="19"/>
  <c r="AL8" i="19"/>
  <c r="T20" i="19"/>
  <c r="AF30" i="19"/>
  <c r="T40" i="19"/>
  <c r="AF50" i="19"/>
  <c r="J30" i="19"/>
  <c r="Z40" i="19"/>
  <c r="AL40" i="19"/>
  <c r="Z8" i="19"/>
  <c r="J50" i="19"/>
  <c r="AL30" i="19"/>
  <c r="T50" i="19"/>
  <c r="AL50" i="19"/>
  <c r="Z30" i="19"/>
  <c r="AF40" i="19"/>
  <c r="AF20" i="19"/>
  <c r="AL20" i="19"/>
  <c r="AF8" i="19"/>
  <c r="Z50" i="19"/>
  <c r="Z20" i="19"/>
  <c r="T30" i="19"/>
  <c r="T8" i="19"/>
  <c r="J20" i="19"/>
  <c r="J40" i="19"/>
  <c r="AF52" i="19"/>
  <c r="J52" i="19"/>
  <c r="AL12" i="19"/>
  <c r="AF12" i="19"/>
  <c r="Z12" i="19"/>
  <c r="Z52" i="19"/>
  <c r="AL52" i="19"/>
  <c r="T12" i="19"/>
  <c r="T52" i="19"/>
  <c r="AA37" i="19" l="1"/>
  <c r="AM7" i="19"/>
  <c r="AA17" i="19"/>
  <c r="AA27" i="19"/>
  <c r="U47" i="19"/>
  <c r="AA7" i="19"/>
  <c r="AM17" i="19"/>
  <c r="O47" i="19"/>
  <c r="AM47" i="19"/>
  <c r="U27" i="19"/>
  <c r="AG27" i="19"/>
  <c r="AG47" i="19"/>
  <c r="AG37" i="19"/>
  <c r="AM37" i="19"/>
  <c r="AG17" i="19"/>
  <c r="O37" i="19"/>
  <c r="AG7" i="19"/>
  <c r="AA47" i="19"/>
  <c r="U37" i="19"/>
  <c r="AM27" i="19"/>
  <c r="U7" i="19"/>
  <c r="O27" i="19"/>
  <c r="O17" i="19"/>
  <c r="U17" i="19"/>
  <c r="O35" i="19"/>
  <c r="AG25" i="19"/>
  <c r="O45" i="19"/>
  <c r="AM45" i="19"/>
  <c r="AA45" i="19"/>
  <c r="U35" i="19"/>
  <c r="O55" i="19"/>
  <c r="AG15" i="19"/>
  <c r="U15" i="19"/>
  <c r="AG35" i="19"/>
  <c r="AM35" i="19"/>
  <c r="U55" i="19"/>
  <c r="AM25" i="19"/>
  <c r="AG55" i="19"/>
  <c r="AA15" i="19"/>
  <c r="AA25" i="19"/>
  <c r="AG45" i="19"/>
  <c r="U25" i="19"/>
  <c r="AA55" i="19"/>
  <c r="O25" i="19"/>
  <c r="U45" i="19"/>
  <c r="AA35" i="19"/>
  <c r="AM55" i="19"/>
  <c r="AM15" i="19"/>
  <c r="AG14" i="19"/>
  <c r="U14" i="19"/>
  <c r="AM54" i="19"/>
  <c r="U54" i="19"/>
  <c r="U24" i="19"/>
  <c r="AM14" i="19"/>
  <c r="AA24" i="19"/>
  <c r="AG44" i="19"/>
  <c r="O54" i="19"/>
  <c r="AM34" i="19"/>
  <c r="AA14" i="19"/>
  <c r="O24" i="19"/>
  <c r="AG24" i="19"/>
  <c r="AM44" i="19"/>
  <c r="AM24" i="19"/>
  <c r="AA44" i="19"/>
  <c r="U44" i="19"/>
  <c r="AG54" i="19"/>
  <c r="O44" i="19"/>
  <c r="U34" i="19"/>
  <c r="AA34" i="19"/>
  <c r="AA54" i="19"/>
  <c r="O34" i="19"/>
  <c r="AG34" i="19"/>
  <c r="AM42" i="19"/>
  <c r="AA42" i="19"/>
  <c r="O42" i="19"/>
  <c r="AG42" i="19"/>
  <c r="O32" i="19"/>
  <c r="U32" i="19"/>
  <c r="AM32" i="19"/>
  <c r="U42" i="19"/>
  <c r="AG32" i="19"/>
  <c r="AA32" i="19"/>
  <c r="AH55" i="19"/>
  <c r="V15" i="19"/>
  <c r="AN35" i="19"/>
  <c r="AB45" i="19"/>
  <c r="AN15" i="19"/>
  <c r="AN55" i="19"/>
  <c r="V25" i="19"/>
  <c r="AB15" i="19"/>
  <c r="V55" i="19"/>
  <c r="AB55" i="19"/>
  <c r="AH15" i="19"/>
  <c r="P35" i="19"/>
  <c r="P45" i="19"/>
  <c r="AH45" i="19"/>
  <c r="P25" i="19"/>
  <c r="AH25" i="19"/>
  <c r="AB35" i="19"/>
  <c r="AB25" i="19"/>
  <c r="V35" i="19"/>
  <c r="AN25" i="19"/>
  <c r="AH35" i="19"/>
  <c r="V45" i="19"/>
  <c r="AN45" i="19"/>
  <c r="P55" i="19"/>
  <c r="T54" i="19"/>
  <c r="AL14" i="19"/>
  <c r="AF14" i="19"/>
  <c r="AL34" i="19"/>
  <c r="AF54" i="19"/>
  <c r="AL54" i="19"/>
  <c r="Z14" i="19"/>
  <c r="J54" i="19"/>
  <c r="AL44" i="19"/>
  <c r="Z54" i="19"/>
  <c r="AL24" i="19"/>
  <c r="Z34" i="19"/>
  <c r="AF44" i="19"/>
  <c r="AF34" i="19"/>
  <c r="T14" i="19"/>
  <c r="Z24" i="19"/>
  <c r="AF24" i="19"/>
  <c r="Z44" i="19"/>
  <c r="T34" i="19"/>
  <c r="J34" i="19"/>
  <c r="T24" i="19"/>
  <c r="J44" i="19"/>
  <c r="J24" i="19"/>
  <c r="T44" i="19"/>
  <c r="AN52" i="19"/>
  <c r="P52" i="19"/>
  <c r="AB12" i="19"/>
  <c r="V12" i="19"/>
  <c r="AN12" i="19"/>
  <c r="V52" i="19"/>
  <c r="AH12" i="19"/>
  <c r="AB52" i="19"/>
  <c r="AH52" i="19"/>
  <c r="AH32" i="19"/>
  <c r="AH42" i="19"/>
  <c r="P42" i="19"/>
  <c r="V32" i="19"/>
  <c r="AN42" i="19"/>
  <c r="P32" i="19"/>
  <c r="AB32" i="19"/>
  <c r="AB42" i="19"/>
  <c r="AN32" i="19"/>
  <c r="V42" i="19"/>
  <c r="AM52" i="19"/>
  <c r="AM12" i="19"/>
  <c r="AG52" i="19"/>
  <c r="AA52" i="19"/>
  <c r="AA12" i="19"/>
  <c r="AG12" i="19"/>
  <c r="U12" i="19"/>
  <c r="U52" i="19"/>
  <c r="O52" i="19"/>
  <c r="AA9" i="19"/>
  <c r="U9" i="19"/>
  <c r="AA22" i="19"/>
  <c r="AM22" i="19"/>
  <c r="O22" i="19"/>
  <c r="AG9" i="19"/>
  <c r="AM9" i="19"/>
  <c r="AG22" i="19"/>
  <c r="U22" i="19"/>
  <c r="O41" i="19"/>
  <c r="AG41" i="19"/>
  <c r="AA31" i="19"/>
  <c r="AM51" i="19"/>
  <c r="AG21" i="19"/>
  <c r="U51" i="19"/>
  <c r="AA51" i="19"/>
  <c r="U31" i="19"/>
  <c r="AA41" i="19"/>
  <c r="U41" i="19"/>
  <c r="AA21" i="19"/>
  <c r="AM41" i="19"/>
  <c r="O31" i="19"/>
  <c r="AG51" i="19"/>
  <c r="AM21" i="19"/>
  <c r="AG31" i="19"/>
  <c r="O21" i="19"/>
  <c r="O51" i="19"/>
  <c r="U21" i="19"/>
  <c r="AM31" i="19"/>
  <c r="O23" i="19"/>
  <c r="AM43" i="19"/>
  <c r="AG43" i="19"/>
  <c r="AG53" i="19"/>
  <c r="AA43" i="19"/>
  <c r="U53" i="19"/>
  <c r="AM53" i="19"/>
  <c r="O33" i="19"/>
  <c r="O43" i="19"/>
  <c r="AM33" i="19"/>
  <c r="AG33" i="19"/>
  <c r="U33" i="19"/>
  <c r="AM23" i="19"/>
  <c r="O53" i="19"/>
  <c r="AG23" i="19"/>
  <c r="AG13" i="19"/>
  <c r="AA23" i="19"/>
  <c r="AA33" i="19"/>
  <c r="U13" i="19"/>
  <c r="AA13" i="19"/>
  <c r="AM13" i="19"/>
  <c r="U43" i="19"/>
  <c r="U23" i="19"/>
  <c r="AA53" i="19"/>
  <c r="S52" i="19"/>
  <c r="W12" i="19"/>
  <c r="W52" i="19"/>
  <c r="AC52" i="19"/>
  <c r="AO12" i="19"/>
  <c r="AI12" i="19"/>
  <c r="AO52" i="19"/>
  <c r="AC12" i="19"/>
  <c r="AI52" i="19"/>
  <c r="AG20" i="19"/>
  <c r="AA30" i="19"/>
  <c r="AA40" i="19"/>
  <c r="O20" i="19"/>
  <c r="AG8" i="19"/>
  <c r="AM50" i="19"/>
  <c r="AM30" i="19"/>
  <c r="AA20" i="19"/>
  <c r="AA8" i="19"/>
  <c r="O40" i="19"/>
  <c r="AG30" i="19"/>
  <c r="AM8" i="19"/>
  <c r="U8" i="19"/>
  <c r="AA50" i="19"/>
  <c r="AM20" i="19"/>
  <c r="U50" i="19"/>
  <c r="O50" i="19"/>
  <c r="U40" i="19"/>
  <c r="O30" i="19"/>
  <c r="AG40" i="19"/>
  <c r="AG50" i="19"/>
  <c r="AM40" i="19"/>
  <c r="U20" i="19"/>
  <c r="U30" i="19"/>
  <c r="AH9" i="19" l="1"/>
  <c r="AN9" i="19"/>
  <c r="AB9" i="19"/>
  <c r="AN22" i="19"/>
  <c r="V22" i="19"/>
  <c r="AH22" i="19"/>
  <c r="AB22" i="19"/>
  <c r="V9" i="19"/>
  <c r="P22" i="19"/>
  <c r="AH47" i="19"/>
  <c r="AN27" i="19"/>
  <c r="AH27" i="19"/>
  <c r="AN7" i="19"/>
  <c r="AN37" i="19"/>
  <c r="P27" i="19"/>
  <c r="AH17" i="19"/>
  <c r="P37" i="19"/>
  <c r="V17" i="19"/>
  <c r="AN17" i="19"/>
  <c r="AB7" i="19"/>
  <c r="AB47" i="19"/>
  <c r="P17" i="19"/>
  <c r="V27" i="19"/>
  <c r="AB27" i="19"/>
  <c r="V7" i="19"/>
  <c r="AB17" i="19"/>
  <c r="AN47" i="19"/>
  <c r="P47" i="19"/>
  <c r="V37" i="19"/>
  <c r="AH7" i="19"/>
  <c r="AB37" i="19"/>
  <c r="V47" i="19"/>
  <c r="AH37" i="19"/>
  <c r="AN43" i="19"/>
  <c r="AH33" i="19"/>
  <c r="AB33" i="19"/>
  <c r="AB13" i="19"/>
  <c r="AH43" i="19"/>
  <c r="P43" i="19"/>
  <c r="AB23" i="19"/>
  <c r="V33" i="19"/>
  <c r="V43" i="19"/>
  <c r="AH53" i="19"/>
  <c r="AN13" i="19"/>
  <c r="V23" i="19"/>
  <c r="V13" i="19"/>
  <c r="AN53" i="19"/>
  <c r="P33" i="19"/>
  <c r="P23" i="19"/>
  <c r="AB43" i="19"/>
  <c r="AB53" i="19"/>
  <c r="AH13" i="19"/>
  <c r="P53" i="19"/>
  <c r="AH23" i="19"/>
  <c r="AN33" i="19"/>
  <c r="AN23" i="19"/>
  <c r="V53" i="19"/>
  <c r="S55" i="19"/>
  <c r="AO15" i="19"/>
  <c r="AI25" i="19"/>
  <c r="AC35" i="19"/>
  <c r="S25" i="19"/>
  <c r="W55" i="19"/>
  <c r="W45" i="19"/>
  <c r="W35" i="19"/>
  <c r="AI45" i="19"/>
  <c r="AC15" i="19"/>
  <c r="AO45" i="19"/>
  <c r="AI55" i="19"/>
  <c r="S35" i="19"/>
  <c r="S45" i="19"/>
  <c r="W25" i="19"/>
  <c r="AO35" i="19"/>
  <c r="AC25" i="19"/>
  <c r="AI15" i="19"/>
  <c r="AC45" i="19"/>
  <c r="AI35" i="19"/>
  <c r="AO25" i="19"/>
  <c r="AC55" i="19"/>
  <c r="W15" i="19"/>
  <c r="AO55" i="19"/>
  <c r="AB8" i="19"/>
  <c r="V50" i="19"/>
  <c r="AH40" i="19"/>
  <c r="AH50" i="19"/>
  <c r="AH8" i="19"/>
  <c r="V20" i="19"/>
  <c r="P40" i="19"/>
  <c r="AN30" i="19"/>
  <c r="AB20" i="19"/>
  <c r="AB50" i="19"/>
  <c r="V30" i="19"/>
  <c r="P20" i="19"/>
  <c r="AB30" i="19"/>
  <c r="V8" i="19"/>
  <c r="AB40" i="19"/>
  <c r="AN8" i="19"/>
  <c r="AH20" i="19"/>
  <c r="AN40" i="19"/>
  <c r="P50" i="19"/>
  <c r="AN50" i="19"/>
  <c r="AN20" i="19"/>
  <c r="V40" i="19"/>
  <c r="AH30" i="19"/>
  <c r="P30" i="19"/>
  <c r="AJ32" i="19"/>
  <c r="AD42" i="19"/>
  <c r="AP32" i="19"/>
  <c r="X32" i="19"/>
  <c r="AD32" i="19"/>
  <c r="AP42" i="19"/>
  <c r="X42" i="19"/>
  <c r="AJ42" i="19"/>
  <c r="AI46" i="19"/>
  <c r="S36" i="19"/>
  <c r="AC16" i="19"/>
  <c r="AO46" i="19"/>
  <c r="W36" i="19"/>
  <c r="AI16" i="19"/>
  <c r="AO16" i="19"/>
  <c r="S26" i="19"/>
  <c r="W46" i="19"/>
  <c r="AI26" i="19"/>
  <c r="S16" i="19"/>
  <c r="AC46" i="19"/>
  <c r="AO26" i="19"/>
  <c r="W16" i="19"/>
  <c r="AC6" i="19"/>
  <c r="AO36" i="19"/>
  <c r="W26" i="19"/>
  <c r="AI6" i="19"/>
  <c r="S46" i="19"/>
  <c r="AC26" i="19"/>
  <c r="AO6" i="19"/>
  <c r="AC36" i="19"/>
  <c r="W6" i="19"/>
  <c r="AI36" i="19"/>
  <c r="AE32" i="19"/>
  <c r="AQ32" i="19"/>
  <c r="AE42" i="19"/>
  <c r="AK42" i="19"/>
  <c r="AK32" i="19"/>
  <c r="Y42" i="19"/>
  <c r="AQ42" i="19"/>
  <c r="Y32" i="19"/>
  <c r="AC42" i="19"/>
  <c r="S42" i="19"/>
  <c r="AO42" i="19"/>
  <c r="W32" i="19"/>
  <c r="S32" i="19"/>
  <c r="AO32" i="19"/>
  <c r="AI42" i="19"/>
  <c r="AI32" i="19"/>
  <c r="W42" i="19"/>
  <c r="AC32" i="19"/>
  <c r="P54" i="19"/>
  <c r="AN14" i="19"/>
  <c r="AH44" i="19"/>
  <c r="AB54" i="19"/>
  <c r="V14" i="19"/>
  <c r="AH24" i="19"/>
  <c r="AH34" i="19"/>
  <c r="V54" i="19"/>
  <c r="P34" i="19"/>
  <c r="AN34" i="19"/>
  <c r="AB24" i="19"/>
  <c r="AN24" i="19"/>
  <c r="AB44" i="19"/>
  <c r="V24" i="19"/>
  <c r="AB34" i="19"/>
  <c r="AH14" i="19"/>
  <c r="P44" i="19"/>
  <c r="V44" i="19"/>
  <c r="AH54" i="19"/>
  <c r="AB14" i="19"/>
  <c r="AN44" i="19"/>
  <c r="V34" i="19"/>
  <c r="AN54" i="19"/>
  <c r="P24" i="19"/>
  <c r="AH31" i="19"/>
  <c r="AH21" i="19"/>
  <c r="V41" i="19"/>
  <c r="AB51" i="19"/>
  <c r="AH41" i="19"/>
  <c r="V31" i="19"/>
  <c r="P51" i="19"/>
  <c r="AB21" i="19"/>
  <c r="AB31" i="19"/>
  <c r="AB41" i="19"/>
  <c r="AN51" i="19"/>
  <c r="P41" i="19"/>
  <c r="V21" i="19"/>
  <c r="AN41" i="19"/>
  <c r="AN31" i="19"/>
  <c r="AN21" i="19"/>
  <c r="AH51" i="19"/>
  <c r="P21" i="19"/>
  <c r="P31" i="19"/>
  <c r="V51" i="19"/>
  <c r="AK41" i="19" l="1"/>
  <c r="AK31" i="19"/>
  <c r="AQ21" i="19"/>
  <c r="AK51" i="19"/>
  <c r="Y31" i="19"/>
  <c r="Y51" i="19"/>
  <c r="AE21" i="19"/>
  <c r="Y41" i="19"/>
  <c r="AE41" i="19"/>
  <c r="AQ51" i="19"/>
  <c r="AQ41" i="19"/>
  <c r="AQ31" i="19"/>
  <c r="AE51" i="19"/>
  <c r="AK21" i="19"/>
  <c r="Y21" i="19"/>
  <c r="AE31" i="19"/>
  <c r="AI54" i="19"/>
  <c r="W24" i="19"/>
  <c r="AI34" i="19"/>
  <c r="AC54" i="19"/>
  <c r="AI14" i="19"/>
  <c r="AC34" i="19"/>
  <c r="S44" i="19"/>
  <c r="AO54" i="19"/>
  <c r="S24" i="19"/>
  <c r="AO34" i="19"/>
  <c r="AC14" i="19"/>
  <c r="AO14" i="19"/>
  <c r="AC24" i="19"/>
  <c r="W44" i="19"/>
  <c r="S34" i="19"/>
  <c r="AO44" i="19"/>
  <c r="S54" i="19"/>
  <c r="AC44" i="19"/>
  <c r="W54" i="19"/>
  <c r="AO24" i="19"/>
  <c r="AI44" i="19"/>
  <c r="W34" i="19"/>
  <c r="AI24" i="19"/>
  <c r="W14" i="19"/>
  <c r="AO17" i="19"/>
  <c r="W27" i="19"/>
  <c r="W37" i="19"/>
  <c r="AI27" i="19"/>
  <c r="AC47" i="19"/>
  <c r="W7" i="19"/>
  <c r="S17" i="19"/>
  <c r="AI17" i="19"/>
  <c r="AO27" i="19"/>
  <c r="AC7" i="19"/>
  <c r="AC37" i="19"/>
  <c r="AI37" i="19"/>
  <c r="AC27" i="19"/>
  <c r="S47" i="19"/>
  <c r="AI47" i="19"/>
  <c r="AC17" i="19"/>
  <c r="AI7" i="19"/>
  <c r="S27" i="19"/>
  <c r="W47" i="19"/>
  <c r="S37" i="19"/>
  <c r="W17" i="19"/>
  <c r="AO7" i="19"/>
  <c r="AO47" i="19"/>
  <c r="AO37" i="19"/>
  <c r="S50" i="19"/>
  <c r="W50" i="19"/>
  <c r="AI8" i="19"/>
  <c r="AI40" i="19"/>
  <c r="S40" i="19"/>
  <c r="AI20" i="19"/>
  <c r="AO50" i="19"/>
  <c r="AO20" i="19"/>
  <c r="AO30" i="19"/>
  <c r="W30" i="19"/>
  <c r="AC50" i="19"/>
  <c r="AC8" i="19"/>
  <c r="S30" i="19"/>
  <c r="AO40" i="19"/>
  <c r="S20" i="19"/>
  <c r="AC30" i="19"/>
  <c r="W40" i="19"/>
  <c r="AI50" i="19"/>
  <c r="AC20" i="19"/>
  <c r="AO8" i="19"/>
  <c r="AC40" i="19"/>
  <c r="W8" i="19"/>
  <c r="W20" i="19"/>
  <c r="AI30" i="19"/>
  <c r="AE55" i="19"/>
  <c r="AE15" i="19"/>
  <c r="AQ55" i="19"/>
  <c r="AK35" i="19"/>
  <c r="AQ25" i="19"/>
  <c r="AQ35" i="19"/>
  <c r="AE25" i="19"/>
  <c r="AQ45" i="19"/>
  <c r="AK25" i="19"/>
  <c r="AE35" i="19"/>
  <c r="Y25" i="19"/>
  <c r="AK45" i="19"/>
  <c r="Y35" i="19"/>
  <c r="AE45" i="19"/>
  <c r="AQ15" i="19"/>
  <c r="Y45" i="19"/>
  <c r="AK15" i="19"/>
  <c r="Y15" i="19"/>
  <c r="AK55" i="19"/>
  <c r="Y55" i="19"/>
  <c r="S22" i="19"/>
  <c r="AC22" i="19"/>
  <c r="AO22" i="19"/>
  <c r="AO9" i="19"/>
  <c r="AC9" i="19"/>
  <c r="AI22" i="19"/>
  <c r="W9" i="19"/>
  <c r="AI9" i="19"/>
  <c r="W22" i="19"/>
  <c r="AJ41" i="19"/>
  <c r="AP21" i="19"/>
  <c r="AD21" i="19"/>
  <c r="AJ21" i="19"/>
  <c r="AP31" i="19"/>
  <c r="AP41" i="19"/>
  <c r="AJ51" i="19"/>
  <c r="AD51" i="19"/>
  <c r="AD41" i="19"/>
  <c r="X41" i="19"/>
  <c r="AD31" i="19"/>
  <c r="X51" i="19"/>
  <c r="X21" i="19"/>
  <c r="AP51" i="19"/>
  <c r="X31" i="19"/>
  <c r="AJ31" i="19"/>
  <c r="X20" i="19"/>
  <c r="X30" i="19"/>
  <c r="AJ40" i="19"/>
  <c r="AD30" i="19"/>
  <c r="AD20" i="19"/>
  <c r="AJ8" i="19"/>
  <c r="AP8" i="19"/>
  <c r="AD50" i="19"/>
  <c r="AP50" i="19"/>
  <c r="AP30" i="19"/>
  <c r="AP40" i="19"/>
  <c r="AJ30" i="19"/>
  <c r="AJ20" i="19"/>
  <c r="AP20" i="19"/>
  <c r="AD8" i="19"/>
  <c r="X50" i="19"/>
  <c r="X8" i="19"/>
  <c r="X40" i="19"/>
  <c r="AD40" i="19"/>
  <c r="AJ50" i="19"/>
  <c r="AP55" i="19"/>
  <c r="AD45" i="19"/>
  <c r="AD35" i="19"/>
  <c r="AD55" i="19"/>
  <c r="X35" i="19"/>
  <c r="X45" i="19"/>
  <c r="AP25" i="19"/>
  <c r="AP15" i="19"/>
  <c r="AP35" i="19"/>
  <c r="AD25" i="19"/>
  <c r="AJ25" i="19"/>
  <c r="X15" i="19"/>
  <c r="X55" i="19"/>
  <c r="AP45" i="19"/>
  <c r="X25" i="19"/>
  <c r="AJ45" i="19"/>
  <c r="AJ15" i="19"/>
  <c r="AJ55" i="19"/>
  <c r="AD15" i="19"/>
  <c r="AJ35" i="19"/>
  <c r="W41" i="19"/>
  <c r="S51" i="19"/>
  <c r="AI21" i="19"/>
  <c r="W51" i="19"/>
  <c r="AO21" i="19"/>
  <c r="S31" i="19"/>
  <c r="AI51" i="19"/>
  <c r="AC41" i="19"/>
  <c r="AO51" i="19"/>
  <c r="AO31" i="19"/>
  <c r="AO41" i="19"/>
  <c r="W21" i="19"/>
  <c r="S21" i="19"/>
  <c r="AI41" i="19"/>
  <c r="S41" i="19"/>
  <c r="AC21" i="19"/>
  <c r="W31" i="19"/>
  <c r="AI31" i="19"/>
  <c r="AC51" i="19"/>
  <c r="AC31" i="19"/>
  <c r="AQ46" i="19"/>
  <c r="Y36" i="19"/>
  <c r="AK16" i="19"/>
  <c r="AE36" i="19"/>
  <c r="AQ16" i="19"/>
  <c r="Y6" i="19"/>
  <c r="AK46" i="19"/>
  <c r="AE16" i="19"/>
  <c r="AE6" i="19"/>
  <c r="AK6" i="19"/>
  <c r="AE46" i="19"/>
  <c r="AQ26" i="19"/>
  <c r="Y16" i="19"/>
  <c r="Y26" i="19"/>
  <c r="AE26" i="19"/>
  <c r="AQ6" i="19"/>
  <c r="Y46" i="19"/>
  <c r="AK26" i="19"/>
  <c r="AK36" i="19"/>
  <c r="AQ36" i="19"/>
  <c r="AE50" i="19"/>
  <c r="AQ40" i="19"/>
  <c r="Y50" i="19"/>
  <c r="AE20" i="19"/>
  <c r="AK20" i="19"/>
  <c r="AK50" i="19"/>
  <c r="AQ20" i="19"/>
  <c r="AE30" i="19"/>
  <c r="AK30" i="19"/>
  <c r="AE8" i="19"/>
  <c r="Y20" i="19"/>
  <c r="AK40" i="19"/>
  <c r="Y40" i="19"/>
  <c r="AQ8" i="19"/>
  <c r="AE40" i="19"/>
  <c r="AQ50" i="19"/>
  <c r="Y30" i="19"/>
  <c r="Y8" i="19"/>
  <c r="AK8" i="19"/>
  <c r="AQ30" i="19"/>
  <c r="AC33" i="19"/>
  <c r="AI13" i="19"/>
  <c r="W23" i="19"/>
  <c r="AC13" i="19"/>
  <c r="AI23" i="19"/>
  <c r="AO33" i="19"/>
  <c r="AO13" i="19"/>
  <c r="W43" i="19"/>
  <c r="S23" i="19"/>
  <c r="AC43" i="19"/>
  <c r="S43" i="19"/>
  <c r="AI43" i="19"/>
  <c r="AI53" i="19"/>
  <c r="AO43" i="19"/>
  <c r="AO23" i="19"/>
  <c r="AC23" i="19"/>
  <c r="AI33" i="19"/>
  <c r="S53" i="19"/>
  <c r="W13" i="19"/>
  <c r="W33" i="19"/>
  <c r="AO53" i="19"/>
  <c r="AC53" i="19"/>
  <c r="W53" i="19"/>
  <c r="S33" i="19"/>
  <c r="AJ6" i="19"/>
  <c r="AD26" i="19"/>
  <c r="AP6" i="19"/>
  <c r="AP36" i="19"/>
  <c r="AJ26" i="19"/>
  <c r="AD6" i="19"/>
  <c r="X26" i="19"/>
  <c r="AD46" i="19"/>
  <c r="AJ46" i="19"/>
  <c r="X46" i="19"/>
  <c r="X6" i="19"/>
  <c r="AJ36" i="19"/>
  <c r="AD16" i="19"/>
  <c r="AP26" i="19"/>
  <c r="AD36" i="19"/>
  <c r="AP46" i="19"/>
  <c r="X36" i="19"/>
  <c r="AJ16" i="19"/>
  <c r="AP16" i="19"/>
  <c r="X16" i="19"/>
  <c r="AK24" i="19" l="1"/>
  <c r="AQ14" i="19"/>
  <c r="AK34" i="19"/>
  <c r="AE44" i="19"/>
  <c r="AE54" i="19"/>
  <c r="Y14" i="19"/>
  <c r="AQ44" i="19"/>
  <c r="AE34" i="19"/>
  <c r="AQ24" i="19"/>
  <c r="AQ54" i="19"/>
  <c r="AK14" i="19"/>
  <c r="AQ34" i="19"/>
  <c r="Y54" i="19"/>
  <c r="AK44" i="19"/>
  <c r="AE24" i="19"/>
  <c r="AK54" i="19"/>
  <c r="Y34" i="19"/>
  <c r="Y24" i="19"/>
  <c r="AE14" i="19"/>
  <c r="Y44" i="19"/>
  <c r="Y43" i="19"/>
  <c r="Y13" i="19"/>
  <c r="AQ53" i="19"/>
  <c r="AE53" i="19"/>
  <c r="AE43" i="19"/>
  <c r="AK43" i="19"/>
  <c r="Y33" i="19"/>
  <c r="Y23" i="19"/>
  <c r="AQ13" i="19"/>
  <c r="AQ23" i="19"/>
  <c r="AK13" i="19"/>
  <c r="AE23" i="19"/>
  <c r="AK33" i="19"/>
  <c r="AE33" i="19"/>
  <c r="AQ33" i="19"/>
  <c r="AE13" i="19"/>
  <c r="AK23" i="19"/>
  <c r="Y53" i="19"/>
  <c r="AK53" i="19"/>
  <c r="AQ43" i="19"/>
  <c r="AJ54" i="19"/>
  <c r="AP34" i="19"/>
  <c r="AJ34" i="19"/>
  <c r="AP14" i="19"/>
  <c r="AJ44" i="19"/>
  <c r="X44" i="19"/>
  <c r="X24" i="19"/>
  <c r="AP44" i="19"/>
  <c r="AD44" i="19"/>
  <c r="AD24" i="19"/>
  <c r="X14" i="19"/>
  <c r="X34" i="19"/>
  <c r="AD14" i="19"/>
  <c r="AJ24" i="19"/>
  <c r="AJ14" i="19"/>
  <c r="AD54" i="19"/>
  <c r="AP54" i="19"/>
  <c r="X54" i="19"/>
  <c r="AP24" i="19"/>
  <c r="AD34" i="19"/>
  <c r="AJ53" i="19"/>
  <c r="X43" i="19"/>
  <c r="AD53" i="19"/>
  <c r="X23" i="19"/>
  <c r="AJ43" i="19"/>
  <c r="AD13" i="19"/>
  <c r="AD43" i="19"/>
  <c r="AJ23" i="19"/>
  <c r="AP13" i="19"/>
  <c r="AD23" i="19"/>
  <c r="AP43" i="19"/>
  <c r="AJ13" i="19"/>
  <c r="AP23" i="19"/>
  <c r="X33" i="19"/>
  <c r="AP53" i="19"/>
  <c r="AJ33" i="19"/>
  <c r="X53" i="19"/>
  <c r="AP33" i="19"/>
  <c r="X13" i="19"/>
  <c r="AD33" i="19"/>
  <c r="AD47" i="19"/>
  <c r="X7" i="19"/>
  <c r="AP37" i="19"/>
  <c r="X17" i="19"/>
  <c r="AD17" i="19"/>
  <c r="AJ7" i="19"/>
  <c r="AJ37" i="19"/>
  <c r="AJ27" i="19"/>
  <c r="AJ47" i="19"/>
  <c r="AP47" i="19"/>
  <c r="X27" i="19"/>
  <c r="AD37" i="19"/>
  <c r="X37" i="19"/>
  <c r="AD27" i="19"/>
  <c r="AP7" i="19"/>
  <c r="AP17" i="19"/>
  <c r="AJ17" i="19"/>
  <c r="AP27" i="19"/>
  <c r="AD7" i="19"/>
  <c r="X47" i="19"/>
  <c r="AQ9" i="19"/>
  <c r="AQ22" i="19"/>
  <c r="AE9" i="19"/>
  <c r="Y22" i="19"/>
  <c r="AK9" i="19"/>
  <c r="AK22" i="19"/>
  <c r="AE22" i="19"/>
  <c r="Y9" i="19"/>
  <c r="AK37" i="19"/>
  <c r="AK47" i="19"/>
  <c r="Y7" i="19"/>
  <c r="AQ47" i="19"/>
  <c r="Y27" i="19"/>
  <c r="AE7" i="19"/>
  <c r="AE47" i="19"/>
  <c r="Y37" i="19"/>
  <c r="AQ17" i="19"/>
  <c r="AQ37" i="19"/>
  <c r="AK27" i="19"/>
  <c r="AQ7" i="19"/>
  <c r="AK7" i="19"/>
  <c r="AE17" i="19"/>
  <c r="AE37" i="19"/>
  <c r="AE27" i="19"/>
  <c r="AQ27" i="19"/>
  <c r="Y17" i="19"/>
  <c r="Y47" i="19"/>
  <c r="AK17" i="19"/>
  <c r="X9" i="19"/>
  <c r="AJ9" i="19"/>
  <c r="X22" i="19"/>
  <c r="AD22" i="19"/>
  <c r="AP22" i="19"/>
  <c r="AD9" i="19"/>
  <c r="AJ22" i="19"/>
  <c r="AP9" i="19"/>
  <c r="B223" i="13"/>
  <c r="B222" i="13"/>
  <c r="AX20" i="18" l="1"/>
  <c r="CJ28" i="18"/>
  <c r="X72" i="18"/>
  <c r="BF84" i="18"/>
  <c r="BD84" i="18"/>
  <c r="R74" i="18"/>
  <c r="CF50" i="18"/>
  <c r="AH82" i="18"/>
  <c r="V78" i="18"/>
  <c r="V80" i="18"/>
  <c r="BH30" i="18"/>
  <c r="J70" i="18"/>
  <c r="BF34" i="18"/>
  <c r="AJ26" i="18"/>
  <c r="AN82" i="18"/>
  <c r="T78" i="18"/>
  <c r="V6" i="18"/>
  <c r="AF76" i="18"/>
  <c r="BH34" i="18"/>
  <c r="P56" i="18"/>
  <c r="BP24" i="18"/>
  <c r="AV66" i="18"/>
  <c r="BT22" i="18"/>
  <c r="V76" i="18"/>
  <c r="BR26" i="18"/>
  <c r="R40" i="18"/>
  <c r="AX32" i="18"/>
  <c r="X78" i="18"/>
  <c r="N84" i="18"/>
  <c r="BZ16" i="18"/>
  <c r="N72" i="18"/>
  <c r="Z76" i="18"/>
  <c r="J80" i="18"/>
  <c r="AX78" i="18"/>
  <c r="X80" i="18"/>
  <c r="BB40" i="18"/>
  <c r="J74" i="18"/>
  <c r="AZ84" i="18"/>
  <c r="BP48" i="18"/>
  <c r="T76" i="18"/>
  <c r="L22" i="18"/>
  <c r="N82" i="18"/>
  <c r="AB26" i="18"/>
  <c r="L12" i="18"/>
  <c r="BJ70" i="18"/>
  <c r="CB78" i="18"/>
  <c r="N78" i="18"/>
  <c r="AN58" i="18"/>
  <c r="P80" i="18"/>
  <c r="AR20" i="18"/>
  <c r="L80" i="18"/>
  <c r="L72" i="18"/>
  <c r="P72" i="18"/>
  <c r="AV8" i="18"/>
  <c r="AV72" i="18"/>
  <c r="T12" i="18"/>
  <c r="AJ60" i="18"/>
  <c r="CF76" i="18"/>
  <c r="V70" i="18"/>
  <c r="BN18" i="18"/>
  <c r="BP76" i="18"/>
  <c r="AJ76" i="18"/>
  <c r="AJ12" i="18"/>
  <c r="AZ28" i="18"/>
  <c r="AJ28" i="18"/>
  <c r="CF12" i="18"/>
  <c r="BP12" i="18"/>
  <c r="BP60" i="18"/>
  <c r="AZ44" i="18"/>
  <c r="CF44" i="18"/>
  <c r="AZ12" i="18"/>
  <c r="BP28" i="18"/>
  <c r="T44" i="18"/>
  <c r="X64" i="18"/>
  <c r="CF28" i="18"/>
  <c r="V72" i="18"/>
  <c r="J48" i="18"/>
  <c r="AN80" i="18"/>
  <c r="AH14" i="18"/>
  <c r="BP44" i="18"/>
  <c r="T28" i="18"/>
  <c r="AJ44" i="18"/>
  <c r="T60" i="18"/>
  <c r="CD46" i="18"/>
  <c r="R66" i="18"/>
  <c r="AH62" i="18"/>
  <c r="CJ64" i="18"/>
  <c r="BN14" i="18"/>
  <c r="BD48" i="18"/>
  <c r="CD14" i="18"/>
  <c r="BD16" i="18"/>
  <c r="AX30" i="18"/>
  <c r="BT48" i="18"/>
  <c r="BN62" i="18"/>
  <c r="R14" i="18"/>
  <c r="X32" i="18"/>
  <c r="Z64" i="18"/>
  <c r="CJ16" i="18"/>
  <c r="CD30" i="18"/>
  <c r="R78" i="18"/>
  <c r="BN46" i="18"/>
  <c r="BN78" i="18"/>
  <c r="AN32" i="18"/>
  <c r="AX14" i="18"/>
  <c r="BN30" i="18"/>
  <c r="BF48" i="18"/>
  <c r="R46" i="18"/>
  <c r="AH46" i="18"/>
  <c r="BD12" i="18"/>
  <c r="BJ48" i="18"/>
  <c r="N40" i="18"/>
  <c r="P82" i="18"/>
  <c r="BD28" i="18"/>
  <c r="AH18" i="18"/>
  <c r="AX34" i="18"/>
  <c r="BN34" i="18"/>
  <c r="BN66" i="18"/>
  <c r="AH50" i="18"/>
  <c r="AX66" i="18"/>
  <c r="R82" i="18"/>
  <c r="AV34" i="18"/>
  <c r="X12" i="18"/>
  <c r="N34" i="18"/>
  <c r="AF18" i="18"/>
  <c r="BL66" i="18"/>
  <c r="BL18" i="18"/>
  <c r="AT34" i="18"/>
  <c r="BT44" i="18"/>
  <c r="X28" i="18"/>
  <c r="AN44" i="18"/>
  <c r="CB66" i="18"/>
  <c r="X76" i="18"/>
  <c r="AV18" i="18"/>
  <c r="BL34" i="18"/>
  <c r="P50" i="18"/>
  <c r="AN28" i="18"/>
  <c r="AF50" i="18"/>
  <c r="L84" i="18"/>
  <c r="BT42" i="18"/>
  <c r="AL18" i="18"/>
  <c r="AX18" i="18"/>
  <c r="BH36" i="18"/>
  <c r="BN82" i="18"/>
  <c r="R34" i="18"/>
  <c r="CD60" i="18"/>
  <c r="AF6" i="18"/>
  <c r="V82" i="18"/>
  <c r="BT74" i="18"/>
  <c r="AN74" i="18"/>
  <c r="N76" i="18"/>
  <c r="BT10" i="18"/>
  <c r="X26" i="18"/>
  <c r="BH20" i="18"/>
  <c r="BJ44" i="18"/>
  <c r="BN50" i="18"/>
  <c r="BT58" i="18"/>
  <c r="R18" i="18"/>
  <c r="AH34" i="18"/>
  <c r="AX50" i="18"/>
  <c r="AH66" i="18"/>
  <c r="CJ42" i="18"/>
  <c r="CD82" i="18"/>
  <c r="BZ10" i="18"/>
  <c r="CF54" i="18"/>
  <c r="R38" i="18"/>
  <c r="X74" i="18"/>
  <c r="BR84" i="18"/>
  <c r="BB22" i="18"/>
  <c r="BL72" i="18"/>
  <c r="AB36" i="18"/>
  <c r="AV40" i="18"/>
  <c r="BD44" i="18"/>
  <c r="BD60" i="18"/>
  <c r="CJ12" i="18"/>
  <c r="BH52" i="18"/>
  <c r="P24" i="18"/>
  <c r="AN26" i="18"/>
  <c r="AV56" i="18"/>
  <c r="R62" i="18"/>
  <c r="AB84" i="18"/>
  <c r="CB18" i="18"/>
  <c r="CD50" i="18"/>
  <c r="CB82" i="18"/>
  <c r="CD66" i="18"/>
  <c r="AX82" i="18"/>
  <c r="AD8" i="18"/>
  <c r="BJ12" i="18"/>
  <c r="BP20" i="18"/>
  <c r="AZ22" i="18"/>
  <c r="N50" i="18"/>
  <c r="AB52" i="18"/>
  <c r="AF8" i="18"/>
  <c r="AV24" i="18"/>
  <c r="BL24" i="18"/>
  <c r="BT28" i="18"/>
  <c r="BR54" i="18"/>
  <c r="P18" i="18"/>
  <c r="BJ78" i="18"/>
  <c r="BT80" i="18"/>
  <c r="R30" i="18"/>
  <c r="P40" i="18"/>
  <c r="X48" i="18"/>
  <c r="R50" i="18"/>
  <c r="AN48" i="18"/>
  <c r="AX46" i="18"/>
  <c r="AF56" i="18"/>
  <c r="AZ60" i="18"/>
  <c r="P66" i="18"/>
  <c r="X60" i="18"/>
  <c r="AF72" i="18"/>
  <c r="AH78" i="18"/>
  <c r="CD18" i="18"/>
  <c r="CB50" i="18"/>
  <c r="CD34" i="18"/>
  <c r="CB72" i="18"/>
  <c r="CD78" i="18"/>
  <c r="CF60" i="18"/>
  <c r="AZ76" i="18"/>
  <c r="L68" i="18"/>
  <c r="CJ44" i="18"/>
  <c r="BX84" i="18"/>
  <c r="CJ60" i="18"/>
  <c r="CH38" i="18"/>
  <c r="CJ14" i="18"/>
  <c r="AN46" i="18"/>
  <c r="BT62" i="18"/>
  <c r="AJ6" i="18"/>
  <c r="V18" i="18"/>
  <c r="BJ76" i="18"/>
  <c r="BF80" i="18"/>
  <c r="N24" i="18"/>
  <c r="AF14" i="18"/>
  <c r="AL14" i="18"/>
  <c r="AH6" i="18"/>
  <c r="BB14" i="18"/>
  <c r="BR12" i="18"/>
  <c r="BB24" i="18"/>
  <c r="BB30" i="18"/>
  <c r="BJ34" i="18"/>
  <c r="AH12" i="18"/>
  <c r="AL12" i="18"/>
  <c r="AL8" i="18"/>
  <c r="Z16" i="18"/>
  <c r="BN12" i="18"/>
  <c r="BF16" i="18"/>
  <c r="AT16" i="18"/>
  <c r="BR18" i="18"/>
  <c r="BJ8" i="18"/>
  <c r="BN6" i="18"/>
  <c r="AX22" i="18"/>
  <c r="BB34" i="18"/>
  <c r="BJ50" i="18"/>
  <c r="BJ64" i="18"/>
  <c r="BF64" i="18"/>
  <c r="N18" i="18"/>
  <c r="BJ72" i="18"/>
  <c r="BR82" i="18"/>
  <c r="V24" i="18"/>
  <c r="AD56" i="18"/>
  <c r="BB66" i="18"/>
  <c r="V66" i="18"/>
  <c r="BZ18" i="18"/>
  <c r="BZ72" i="18"/>
  <c r="BV80" i="18"/>
  <c r="Z12" i="18"/>
  <c r="BF12" i="18"/>
  <c r="AP16" i="18"/>
  <c r="BL14" i="18"/>
  <c r="BR8" i="18"/>
  <c r="AZ34" i="18"/>
  <c r="BB28" i="18"/>
  <c r="AT24" i="18"/>
  <c r="AP32" i="18"/>
  <c r="BJ28" i="18"/>
  <c r="BJ24" i="18"/>
  <c r="BR44" i="18"/>
  <c r="BR56" i="18"/>
  <c r="N12" i="18"/>
  <c r="V8" i="18"/>
  <c r="BJ82" i="18"/>
  <c r="BR78" i="18"/>
  <c r="J32" i="18"/>
  <c r="V34" i="18"/>
  <c r="AJ36" i="18"/>
  <c r="BZ82" i="18"/>
  <c r="BJ18" i="18"/>
  <c r="AT28" i="18"/>
  <c r="BL30" i="18"/>
  <c r="BP38" i="18"/>
  <c r="BJ40" i="18"/>
  <c r="J16" i="18"/>
  <c r="N8" i="18"/>
  <c r="BR72" i="18"/>
  <c r="N28" i="18"/>
  <c r="AP48" i="18"/>
  <c r="AN14" i="18"/>
  <c r="AN12" i="18"/>
  <c r="AN16" i="18"/>
  <c r="BB6" i="18"/>
  <c r="BT14" i="18"/>
  <c r="BJ14" i="18"/>
  <c r="BD10" i="18"/>
  <c r="AR36" i="18"/>
  <c r="BD26" i="18"/>
  <c r="BD32" i="18"/>
  <c r="BT32" i="18"/>
  <c r="BL50" i="18"/>
  <c r="BH68" i="18"/>
  <c r="BT64" i="18"/>
  <c r="BT60" i="18"/>
  <c r="L20" i="18"/>
  <c r="BR70" i="18"/>
  <c r="P34" i="18"/>
  <c r="AF24" i="18"/>
  <c r="AF34" i="18"/>
  <c r="AF40" i="18"/>
  <c r="BD46" i="18"/>
  <c r="BD42" i="18"/>
  <c r="AF66" i="18"/>
  <c r="BD58" i="18"/>
  <c r="BD64" i="18"/>
  <c r="X58" i="18"/>
  <c r="BX20" i="18"/>
  <c r="CB40" i="18"/>
  <c r="CB34" i="18"/>
  <c r="CB56" i="18"/>
  <c r="BD74" i="18"/>
  <c r="BD76" i="18"/>
  <c r="AB20" i="18"/>
  <c r="AN10" i="18"/>
  <c r="AL6" i="18"/>
  <c r="BD14" i="18"/>
  <c r="BL8" i="18"/>
  <c r="AT14" i="18"/>
  <c r="BT16" i="18"/>
  <c r="BT12" i="18"/>
  <c r="BT30" i="18"/>
  <c r="BT26" i="18"/>
  <c r="BJ30" i="18"/>
  <c r="BT46" i="18"/>
  <c r="BL40" i="18"/>
  <c r="BL56" i="18"/>
  <c r="P8" i="18"/>
  <c r="X10" i="18"/>
  <c r="BH84" i="18"/>
  <c r="BT76" i="18"/>
  <c r="BL82" i="18"/>
  <c r="L36" i="18"/>
  <c r="L52" i="18"/>
  <c r="X42" i="18"/>
  <c r="AH30" i="18"/>
  <c r="X44" i="18"/>
  <c r="AN42" i="18"/>
  <c r="AR52" i="18"/>
  <c r="AV50" i="18"/>
  <c r="AT46" i="18"/>
  <c r="AL54" i="18"/>
  <c r="AN64" i="18"/>
  <c r="AN60" i="18"/>
  <c r="AR68" i="18"/>
  <c r="AX62" i="18"/>
  <c r="AL70" i="18"/>
  <c r="AN76" i="18"/>
  <c r="CB8" i="18"/>
  <c r="CB24" i="18"/>
  <c r="CJ48" i="18"/>
  <c r="CJ58" i="18"/>
  <c r="CJ80" i="18"/>
  <c r="AV82" i="18"/>
  <c r="J12" i="18"/>
  <c r="V46" i="18"/>
  <c r="AL44" i="18"/>
  <c r="AL82" i="18"/>
  <c r="AJ62" i="18"/>
  <c r="CJ46" i="18"/>
  <c r="AB68" i="18"/>
  <c r="BB54" i="18"/>
  <c r="AF82" i="18"/>
  <c r="CJ10" i="18"/>
  <c r="BX36" i="18"/>
  <c r="CJ26" i="18"/>
  <c r="CJ32" i="18"/>
  <c r="CJ74" i="18"/>
  <c r="CD62" i="18"/>
  <c r="CJ76" i="18"/>
  <c r="BD80" i="18"/>
  <c r="T22" i="18"/>
  <c r="AH28" i="18"/>
  <c r="V62" i="18"/>
  <c r="X62" i="18"/>
  <c r="AD14" i="18"/>
  <c r="BF6" i="18"/>
  <c r="AT30" i="18"/>
  <c r="BF22" i="18"/>
  <c r="BJ62" i="18"/>
  <c r="N20" i="18"/>
  <c r="X30" i="18"/>
  <c r="N46" i="18"/>
  <c r="BD62" i="18"/>
  <c r="CJ62" i="18"/>
  <c r="BB70" i="18"/>
  <c r="AH76" i="18"/>
  <c r="CH22" i="18"/>
  <c r="AR84" i="18"/>
  <c r="AH60" i="18"/>
  <c r="P30" i="18"/>
  <c r="AJ22" i="18"/>
  <c r="AZ38" i="18"/>
  <c r="AF62" i="18"/>
  <c r="AX60" i="18"/>
  <c r="AL72" i="18"/>
  <c r="BL48" i="18"/>
  <c r="AV48" i="18"/>
  <c r="AB80" i="18"/>
  <c r="BP84" i="18"/>
  <c r="N44" i="18"/>
  <c r="Z44" i="18"/>
  <c r="AD60" i="18"/>
  <c r="BB60" i="18"/>
  <c r="AH70" i="18"/>
  <c r="BV12" i="18"/>
  <c r="BZ76" i="18"/>
  <c r="AD12" i="18"/>
  <c r="AD18" i="18"/>
  <c r="AZ6" i="18"/>
  <c r="AX6" i="18"/>
  <c r="AX12" i="18"/>
  <c r="BR14" i="18"/>
  <c r="BB12" i="18"/>
  <c r="AV14" i="18"/>
  <c r="AT12" i="18"/>
  <c r="BB18" i="18"/>
  <c r="AT18" i="18"/>
  <c r="BB8" i="18"/>
  <c r="AT8" i="18"/>
  <c r="AX28" i="18"/>
  <c r="BJ32" i="18"/>
  <c r="BR28" i="18"/>
  <c r="BR34" i="18"/>
  <c r="BR24" i="18"/>
  <c r="BR30" i="18"/>
  <c r="BF32" i="18"/>
  <c r="BR50" i="18"/>
  <c r="BR40" i="18"/>
  <c r="BR46" i="18"/>
  <c r="BF60" i="18"/>
  <c r="BN54" i="18"/>
  <c r="BJ60" i="18"/>
  <c r="BJ66" i="18"/>
  <c r="BJ56" i="18"/>
  <c r="T18" i="18"/>
  <c r="V12" i="18"/>
  <c r="BP82" i="18"/>
  <c r="BJ80" i="18"/>
  <c r="BR76" i="18"/>
  <c r="J28" i="18"/>
  <c r="R22" i="18"/>
  <c r="V30" i="18"/>
  <c r="T52" i="18"/>
  <c r="V50" i="18"/>
  <c r="AL50" i="18"/>
  <c r="AL40" i="18"/>
  <c r="AL46" i="18"/>
  <c r="AT50" i="18"/>
  <c r="BB50" i="18"/>
  <c r="AT40" i="18"/>
  <c r="AD66" i="18"/>
  <c r="AT66" i="18"/>
  <c r="V56" i="18"/>
  <c r="P62" i="18"/>
  <c r="AL78" i="18"/>
  <c r="CD6" i="18"/>
  <c r="BV16" i="18"/>
  <c r="CF22" i="18"/>
  <c r="CH82" i="18"/>
  <c r="CH62" i="18"/>
  <c r="AP80" i="18"/>
  <c r="AZ18" i="18"/>
  <c r="AP12" i="18"/>
  <c r="AV30" i="18"/>
  <c r="BN22" i="18"/>
  <c r="BP52" i="18"/>
  <c r="BR60" i="18"/>
  <c r="BR66" i="18"/>
  <c r="BR62" i="18"/>
  <c r="V14" i="18"/>
  <c r="BL78" i="18"/>
  <c r="BN70" i="18"/>
  <c r="V28" i="18"/>
  <c r="R44" i="18"/>
  <c r="T38" i="18"/>
  <c r="V44" i="18"/>
  <c r="V40" i="18"/>
  <c r="AD24" i="18"/>
  <c r="Z32" i="18"/>
  <c r="AD48" i="18"/>
  <c r="AD50" i="18"/>
  <c r="AD40" i="18"/>
  <c r="Z48" i="18"/>
  <c r="AV46" i="18"/>
  <c r="AH54" i="18"/>
  <c r="V60" i="18"/>
  <c r="CH18" i="18"/>
  <c r="CD28" i="18"/>
  <c r="CH76" i="18"/>
  <c r="CH72" i="18"/>
  <c r="AZ82" i="18"/>
  <c r="BF42" i="18"/>
  <c r="BF76" i="18"/>
  <c r="T34" i="18"/>
  <c r="AJ34" i="18"/>
  <c r="Z28" i="18"/>
  <c r="AD32" i="18"/>
  <c r="AF30" i="18"/>
  <c r="AJ50" i="18"/>
  <c r="AH38" i="18"/>
  <c r="AD44" i="18"/>
  <c r="AP44" i="18"/>
  <c r="BB46" i="18"/>
  <c r="AJ68" i="18"/>
  <c r="AL60" i="18"/>
  <c r="AV62" i="18"/>
  <c r="AJ84" i="18"/>
  <c r="AF78" i="18"/>
  <c r="CH12" i="18"/>
  <c r="CH14" i="18"/>
  <c r="CF34" i="18"/>
  <c r="BZ32" i="18"/>
  <c r="CH28" i="18"/>
  <c r="BZ28" i="18"/>
  <c r="CH34" i="18"/>
  <c r="BZ34" i="18"/>
  <c r="CH24" i="18"/>
  <c r="BZ24" i="18"/>
  <c r="CH30" i="18"/>
  <c r="BV48" i="18"/>
  <c r="CF68" i="18"/>
  <c r="CD54" i="18"/>
  <c r="T66" i="18"/>
  <c r="AJ82" i="18"/>
  <c r="CF18" i="18"/>
  <c r="CB14" i="18"/>
  <c r="CF6" i="18"/>
  <c r="CD44" i="18"/>
  <c r="CD22" i="18"/>
  <c r="CB30" i="18"/>
  <c r="BZ64" i="18"/>
  <c r="AX70" i="18"/>
  <c r="AT76" i="18"/>
  <c r="AT82" i="18"/>
  <c r="AT72" i="18"/>
  <c r="BP50" i="18"/>
  <c r="BN60" i="18"/>
  <c r="BL62" i="18"/>
  <c r="P14" i="18"/>
  <c r="BN76" i="18"/>
  <c r="N32" i="18"/>
  <c r="J44" i="18"/>
  <c r="N48" i="18"/>
  <c r="AL28" i="18"/>
  <c r="AD28" i="18"/>
  <c r="AL34" i="18"/>
  <c r="AD34" i="18"/>
  <c r="AL24" i="18"/>
  <c r="AL30" i="18"/>
  <c r="AF46" i="18"/>
  <c r="AX44" i="18"/>
  <c r="AT44" i="18"/>
  <c r="AZ68" i="18"/>
  <c r="BB56" i="18"/>
  <c r="BB62" i="18"/>
  <c r="T54" i="18"/>
  <c r="N60" i="18"/>
  <c r="N66" i="18"/>
  <c r="N56" i="18"/>
  <c r="AD80" i="18"/>
  <c r="AL76" i="18"/>
  <c r="AD76" i="18"/>
  <c r="AD82" i="18"/>
  <c r="CH8" i="18"/>
  <c r="CF52" i="18"/>
  <c r="CH44" i="18"/>
  <c r="BZ44" i="18"/>
  <c r="CH50" i="18"/>
  <c r="BZ50" i="18"/>
  <c r="CH40" i="18"/>
  <c r="BZ40" i="18"/>
  <c r="CH46" i="18"/>
  <c r="CH60" i="18"/>
  <c r="BZ60" i="18"/>
  <c r="CH66" i="18"/>
  <c r="BZ66" i="18"/>
  <c r="CH56" i="18"/>
  <c r="BZ56" i="18"/>
  <c r="BV64" i="18"/>
  <c r="BB76" i="18"/>
  <c r="BB82" i="18"/>
  <c r="BB72" i="18"/>
  <c r="BB78" i="18"/>
  <c r="AB16" i="18"/>
  <c r="AN20" i="18"/>
  <c r="BF26" i="18"/>
  <c r="BH24" i="18"/>
  <c r="AP10" i="18"/>
  <c r="BD36" i="18"/>
  <c r="AR22" i="18"/>
  <c r="X8" i="18"/>
  <c r="L16" i="18"/>
  <c r="AN24" i="18"/>
  <c r="BJ6" i="18"/>
  <c r="AR28" i="18"/>
  <c r="BT36" i="18"/>
  <c r="BN24" i="18"/>
  <c r="BH40" i="18"/>
  <c r="BL58" i="18"/>
  <c r="BL64" i="18"/>
  <c r="BF58" i="18"/>
  <c r="BH56" i="18"/>
  <c r="BP80" i="18"/>
  <c r="AB12" i="18"/>
  <c r="AB6" i="18"/>
  <c r="BD20" i="18"/>
  <c r="BH8" i="18"/>
  <c r="BN8" i="18"/>
  <c r="BL20" i="18"/>
  <c r="AR32" i="18"/>
  <c r="AV36" i="18"/>
  <c r="BN40" i="18"/>
  <c r="BH76" i="18"/>
  <c r="J40" i="18"/>
  <c r="L40" i="18"/>
  <c r="AP40" i="18"/>
  <c r="BH14" i="18"/>
  <c r="BT8" i="18"/>
  <c r="AV16" i="18"/>
  <c r="BD24" i="18"/>
  <c r="BL32" i="18"/>
  <c r="BT68" i="18"/>
  <c r="BH80" i="18"/>
  <c r="BX56" i="18"/>
  <c r="AT36" i="18"/>
  <c r="BR48" i="18"/>
  <c r="N14" i="18"/>
  <c r="N30" i="18"/>
  <c r="V22" i="18"/>
  <c r="AD36" i="18"/>
  <c r="T46" i="18"/>
  <c r="X46" i="18"/>
  <c r="V38" i="18"/>
  <c r="AD30" i="18"/>
  <c r="AL38" i="18"/>
  <c r="AD62" i="18"/>
  <c r="AX58" i="18"/>
  <c r="AT62" i="18"/>
  <c r="CF30" i="18"/>
  <c r="CJ30" i="18"/>
  <c r="CH70" i="18"/>
  <c r="AJ14" i="18"/>
  <c r="BR6" i="18"/>
  <c r="BD30" i="18"/>
  <c r="BR22" i="18"/>
  <c r="BR38" i="18"/>
  <c r="BJ46" i="18"/>
  <c r="X14" i="18"/>
  <c r="BT78" i="18"/>
  <c r="AN30" i="18"/>
  <c r="AL22" i="18"/>
  <c r="AL48" i="18"/>
  <c r="AD46" i="18"/>
  <c r="BB38" i="18"/>
  <c r="AN62" i="18"/>
  <c r="N68" i="18"/>
  <c r="V54" i="18"/>
  <c r="AJ78" i="18"/>
  <c r="CH6" i="18"/>
  <c r="BZ14" i="18"/>
  <c r="BZ46" i="18"/>
  <c r="CH54" i="18"/>
  <c r="BV54" i="18"/>
  <c r="BP14" i="18"/>
  <c r="BB32" i="18"/>
  <c r="BP30" i="18"/>
  <c r="BP62" i="18"/>
  <c r="BF54" i="18"/>
  <c r="V16" i="18"/>
  <c r="BP78" i="18"/>
  <c r="BF70" i="18"/>
  <c r="V32" i="18"/>
  <c r="AJ30" i="18"/>
  <c r="V48" i="18"/>
  <c r="J38" i="18"/>
  <c r="AH42" i="18"/>
  <c r="Z38" i="18"/>
  <c r="AT52" i="18"/>
  <c r="AP38" i="18"/>
  <c r="AZ46" i="18"/>
  <c r="AL64" i="18"/>
  <c r="AP54" i="18"/>
  <c r="BZ20" i="18"/>
  <c r="CH16" i="18"/>
  <c r="CH32" i="18"/>
  <c r="AH10" i="18"/>
  <c r="AL16" i="18"/>
  <c r="AP6" i="18"/>
  <c r="BN10" i="18"/>
  <c r="AZ14" i="18"/>
  <c r="BR16" i="18"/>
  <c r="AP22" i="18"/>
  <c r="BR32" i="18"/>
  <c r="BN42" i="18"/>
  <c r="BF38" i="18"/>
  <c r="BJ68" i="18"/>
  <c r="T14" i="18"/>
  <c r="J6" i="18"/>
  <c r="R26" i="18"/>
  <c r="J22" i="18"/>
  <c r="AL32" i="18"/>
  <c r="Z22" i="18"/>
  <c r="AJ46" i="18"/>
  <c r="AX42" i="18"/>
  <c r="BB48" i="18"/>
  <c r="AZ62" i="18"/>
  <c r="T62" i="18"/>
  <c r="J54" i="18"/>
  <c r="AH74" i="18"/>
  <c r="AL80" i="18"/>
  <c r="CF78" i="18"/>
  <c r="Z70" i="18"/>
  <c r="Z6" i="18"/>
  <c r="BJ20" i="18"/>
  <c r="BB16" i="18"/>
  <c r="AZ30" i="18"/>
  <c r="BJ36" i="18"/>
  <c r="BP46" i="18"/>
  <c r="BR64" i="18"/>
  <c r="BN74" i="18"/>
  <c r="BR80" i="18"/>
  <c r="T30" i="18"/>
  <c r="Z54" i="18"/>
  <c r="AT68" i="18"/>
  <c r="BB64" i="18"/>
  <c r="V64" i="18"/>
  <c r="CF14" i="18"/>
  <c r="BV38" i="18"/>
  <c r="BZ78" i="18"/>
  <c r="BB80" i="18"/>
  <c r="AT20" i="18"/>
  <c r="AX10" i="18"/>
  <c r="AX26" i="18"/>
  <c r="BN26" i="18"/>
  <c r="BN58" i="18"/>
  <c r="R10" i="18"/>
  <c r="R42" i="18"/>
  <c r="AD52" i="18"/>
  <c r="AD68" i="18"/>
  <c r="CD42" i="18"/>
  <c r="BZ68" i="18"/>
  <c r="AX74" i="18"/>
  <c r="AD20" i="18"/>
  <c r="BJ52" i="18"/>
  <c r="BJ84" i="18"/>
  <c r="N36" i="18"/>
  <c r="N52" i="18"/>
  <c r="AH26" i="18"/>
  <c r="AH58" i="18"/>
  <c r="R58" i="18"/>
  <c r="AD84" i="18"/>
  <c r="BZ52" i="18"/>
  <c r="CD74" i="18"/>
  <c r="L78" i="18"/>
  <c r="AB14" i="18"/>
  <c r="P74" i="18"/>
  <c r="P42" i="18"/>
  <c r="BL74" i="18"/>
  <c r="AV10" i="18"/>
  <c r="X84" i="18"/>
  <c r="BT52" i="18"/>
  <c r="P84" i="18"/>
  <c r="AV52" i="18"/>
  <c r="P20" i="18"/>
  <c r="AF20" i="18"/>
  <c r="L76" i="18"/>
  <c r="BH44" i="18"/>
  <c r="AR12" i="18"/>
  <c r="R72" i="18"/>
  <c r="AH56" i="18"/>
  <c r="J72" i="18"/>
  <c r="J8" i="18"/>
  <c r="BF24" i="18"/>
  <c r="BF8" i="18"/>
  <c r="X70" i="18"/>
  <c r="BT70" i="18"/>
  <c r="BT38" i="18"/>
  <c r="BT6" i="18"/>
  <c r="AN6" i="18"/>
  <c r="N70" i="18"/>
  <c r="N6" i="18"/>
  <c r="AT22" i="18"/>
  <c r="AT6" i="18"/>
  <c r="T80" i="18"/>
  <c r="T48" i="18"/>
  <c r="BP32" i="18"/>
  <c r="BP16" i="18"/>
  <c r="L70" i="18"/>
  <c r="BH54" i="18"/>
  <c r="P26" i="18"/>
  <c r="N22" i="18"/>
  <c r="L48" i="18"/>
  <c r="AB38" i="18"/>
  <c r="AR64" i="18"/>
  <c r="BX80" i="18"/>
  <c r="T82" i="18"/>
  <c r="CF66" i="18"/>
  <c r="AZ66" i="18"/>
  <c r="AJ66" i="18"/>
  <c r="AZ50" i="18"/>
  <c r="T50" i="18"/>
  <c r="BP66" i="18"/>
  <c r="BP34" i="18"/>
  <c r="BP18" i="18"/>
  <c r="R76" i="18"/>
  <c r="CD12" i="18"/>
  <c r="R60" i="18"/>
  <c r="R28" i="18"/>
  <c r="BN44" i="18"/>
  <c r="J76" i="18"/>
  <c r="BV76" i="18"/>
  <c r="BV44" i="18"/>
  <c r="AP60" i="18"/>
  <c r="Z60" i="18"/>
  <c r="BF28" i="18"/>
  <c r="AP28" i="18"/>
  <c r="T84" i="18"/>
  <c r="CF36" i="18"/>
  <c r="CF20" i="18"/>
  <c r="T68" i="18"/>
  <c r="AZ52" i="18"/>
  <c r="T36" i="18"/>
  <c r="T20" i="18"/>
  <c r="BP68" i="18"/>
  <c r="AZ20" i="18"/>
  <c r="AJ20" i="18"/>
  <c r="P78" i="18"/>
  <c r="AV78" i="18"/>
  <c r="CB62" i="18"/>
  <c r="P46" i="18"/>
  <c r="BL46" i="18"/>
  <c r="N80" i="18"/>
  <c r="BZ80" i="18"/>
  <c r="N64" i="18"/>
  <c r="AT64" i="18"/>
  <c r="AD64" i="18"/>
  <c r="AT32" i="18"/>
  <c r="BJ16" i="18"/>
  <c r="AD16" i="18"/>
  <c r="T70" i="18"/>
  <c r="BP70" i="18"/>
  <c r="T6" i="18"/>
  <c r="BP54" i="18"/>
  <c r="R70" i="18"/>
  <c r="R54" i="18"/>
  <c r="AX54" i="18"/>
  <c r="AH22" i="18"/>
  <c r="BN38" i="18"/>
  <c r="AJ18" i="18"/>
  <c r="AH8" i="18"/>
  <c r="AR16" i="18"/>
  <c r="BP6" i="18"/>
  <c r="AZ36" i="18"/>
  <c r="BN28" i="18"/>
  <c r="BP36" i="18"/>
  <c r="BP22" i="18"/>
  <c r="BH46" i="18"/>
  <c r="BF44" i="18"/>
  <c r="BH62" i="18"/>
  <c r="BN56" i="18"/>
  <c r="BJ54" i="18"/>
  <c r="R12" i="18"/>
  <c r="N16" i="18"/>
  <c r="R6" i="18"/>
  <c r="X6" i="18"/>
  <c r="J26" i="18"/>
  <c r="L24" i="18"/>
  <c r="AD22" i="18"/>
  <c r="AH44" i="18"/>
  <c r="AJ52" i="18"/>
  <c r="AJ38" i="18"/>
  <c r="Z40" i="18"/>
  <c r="AT48" i="18"/>
  <c r="AX38" i="18"/>
  <c r="AJ54" i="18"/>
  <c r="AF64" i="18"/>
  <c r="AB56" i="18"/>
  <c r="AZ54" i="18"/>
  <c r="J60" i="18"/>
  <c r="L54" i="18"/>
  <c r="AJ70" i="18"/>
  <c r="BV28" i="18"/>
  <c r="BZ48" i="18"/>
  <c r="CF38" i="18"/>
  <c r="CD38" i="18"/>
  <c r="CF84" i="18"/>
  <c r="CD70" i="18"/>
  <c r="AX76" i="18"/>
  <c r="AZ70" i="18"/>
  <c r="BB44" i="18"/>
  <c r="AL66" i="18"/>
  <c r="AL56" i="18"/>
  <c r="AL62" i="18"/>
  <c r="AT56" i="18"/>
  <c r="AT60" i="18"/>
  <c r="AP64" i="18"/>
  <c r="J64" i="18"/>
  <c r="Z80" i="18"/>
  <c r="AD72" i="18"/>
  <c r="BZ12" i="18"/>
  <c r="BZ8" i="18"/>
  <c r="BV32" i="18"/>
  <c r="AN8" i="18"/>
  <c r="Z10" i="18"/>
  <c r="AJ16" i="18"/>
  <c r="AB8" i="18"/>
  <c r="AD6" i="18"/>
  <c r="AR14" i="18"/>
  <c r="BD8" i="18"/>
  <c r="AR8" i="18"/>
  <c r="AX8" i="18"/>
  <c r="AP8" i="18"/>
  <c r="AV20" i="18"/>
  <c r="AZ16" i="18"/>
  <c r="AV26" i="18"/>
  <c r="AP24" i="18"/>
  <c r="AZ32" i="18"/>
  <c r="BD22" i="18"/>
  <c r="BT24" i="18"/>
  <c r="BH28" i="18"/>
  <c r="BH22" i="18"/>
  <c r="BL36" i="18"/>
  <c r="BT40" i="18"/>
  <c r="BH38" i="18"/>
  <c r="BL52" i="18"/>
  <c r="BH64" i="18"/>
  <c r="P10" i="18"/>
  <c r="J10" i="18"/>
  <c r="L8" i="18"/>
  <c r="T16" i="18"/>
  <c r="BL84" i="18"/>
  <c r="BF72" i="18"/>
  <c r="BH72" i="18"/>
  <c r="L28" i="18"/>
  <c r="X22" i="18"/>
  <c r="L32" i="18"/>
  <c r="X52" i="18"/>
  <c r="P48" i="18"/>
  <c r="AB32" i="18"/>
  <c r="X38" i="18"/>
  <c r="P52" i="18"/>
  <c r="AB46" i="18"/>
  <c r="AB48" i="18"/>
  <c r="AD38" i="18"/>
  <c r="AV42" i="18"/>
  <c r="AR38" i="18"/>
  <c r="AN68" i="18"/>
  <c r="CB48" i="18"/>
  <c r="CD58" i="18"/>
  <c r="CJ68" i="18"/>
  <c r="AF10" i="18"/>
  <c r="Z8" i="18"/>
  <c r="AF16" i="18"/>
  <c r="BD6" i="18"/>
  <c r="AR6" i="18"/>
  <c r="BL10" i="18"/>
  <c r="BT20" i="18"/>
  <c r="BH12" i="18"/>
  <c r="BF10" i="18"/>
  <c r="BL16" i="18"/>
  <c r="BH16" i="18"/>
  <c r="BH6" i="18"/>
  <c r="AR30" i="18"/>
  <c r="AX24" i="18"/>
  <c r="AV32" i="18"/>
  <c r="AP26" i="18"/>
  <c r="AR24" i="18"/>
  <c r="BL26" i="18"/>
  <c r="BH32" i="18"/>
  <c r="BJ22" i="18"/>
  <c r="BF40" i="18"/>
  <c r="BH48" i="18"/>
  <c r="BJ38" i="18"/>
  <c r="BF56" i="18"/>
  <c r="BP64" i="18"/>
  <c r="BT54" i="18"/>
  <c r="L14" i="18"/>
  <c r="P16" i="18"/>
  <c r="BF74" i="18"/>
  <c r="BH70" i="18"/>
  <c r="X24" i="18"/>
  <c r="P36" i="18"/>
  <c r="J24" i="18"/>
  <c r="T32" i="18"/>
  <c r="AB28" i="18"/>
  <c r="AF32" i="18"/>
  <c r="L38" i="18"/>
  <c r="AF36" i="18"/>
  <c r="AZ48" i="18"/>
  <c r="AR40" i="18"/>
  <c r="AB54" i="18"/>
  <c r="AT54" i="18"/>
  <c r="AB70" i="18"/>
  <c r="CB16" i="18"/>
  <c r="CB32" i="18"/>
  <c r="BX40" i="18"/>
  <c r="CB64" i="18"/>
  <c r="Z58" i="18"/>
  <c r="AB76" i="18"/>
  <c r="BX48" i="18"/>
  <c r="CJ22" i="18"/>
  <c r="BX78" i="18"/>
  <c r="BX64" i="18"/>
  <c r="AR70" i="18"/>
  <c r="BL42" i="18"/>
  <c r="BT56" i="18"/>
  <c r="BH60" i="18"/>
  <c r="BL68" i="18"/>
  <c r="X20" i="18"/>
  <c r="R8" i="18"/>
  <c r="BH78" i="18"/>
  <c r="BT84" i="18"/>
  <c r="BN72" i="18"/>
  <c r="BL80" i="18"/>
  <c r="L30" i="18"/>
  <c r="P32" i="18"/>
  <c r="AB30" i="18"/>
  <c r="L44" i="18"/>
  <c r="Z24" i="18"/>
  <c r="AJ32" i="18"/>
  <c r="AB22" i="18"/>
  <c r="AN22" i="18"/>
  <c r="AB24" i="18"/>
  <c r="AF42" i="18"/>
  <c r="AJ48" i="18"/>
  <c r="AN38" i="18"/>
  <c r="AB40" i="18"/>
  <c r="AT38" i="18"/>
  <c r="AN56" i="18"/>
  <c r="AB60" i="18"/>
  <c r="AF68" i="18"/>
  <c r="BD68" i="18"/>
  <c r="AV64" i="18"/>
  <c r="P64" i="18"/>
  <c r="N54" i="18"/>
  <c r="AF74" i="18"/>
  <c r="BX16" i="18"/>
  <c r="BX22" i="18"/>
  <c r="CB46" i="18"/>
  <c r="CF82" i="18"/>
  <c r="CD76" i="18"/>
  <c r="BV60" i="18"/>
  <c r="CF70" i="18"/>
  <c r="CD56" i="18"/>
  <c r="BV72" i="18"/>
  <c r="CH78" i="18"/>
  <c r="BX72" i="18"/>
  <c r="AP76" i="18"/>
  <c r="AT80" i="18"/>
  <c r="AR72" i="18"/>
  <c r="BD52" i="18"/>
  <c r="AR62" i="18"/>
  <c r="L60" i="18"/>
  <c r="X54" i="18"/>
  <c r="AD70" i="18"/>
  <c r="CJ6" i="18"/>
  <c r="CJ52" i="18"/>
  <c r="CD24" i="18"/>
  <c r="CB58" i="18"/>
  <c r="CJ72" i="18"/>
  <c r="BV58" i="18"/>
  <c r="BZ70" i="18"/>
  <c r="AR60" i="18"/>
  <c r="AP58" i="18"/>
  <c r="AN70" i="18"/>
  <c r="CJ8" i="18"/>
  <c r="BV8" i="18"/>
  <c r="CB42" i="18"/>
  <c r="CB36" i="18"/>
  <c r="AR76" i="18"/>
  <c r="AN72" i="18"/>
  <c r="AF84" i="18"/>
  <c r="CJ20" i="18"/>
  <c r="CB20" i="18"/>
  <c r="CB26" i="18"/>
  <c r="CJ36" i="18"/>
  <c r="CD40" i="18"/>
  <c r="BV42" i="18"/>
  <c r="BZ38" i="18"/>
  <c r="CF80" i="18"/>
  <c r="BZ62" i="18"/>
  <c r="BZ54" i="18"/>
  <c r="AP70" i="18"/>
  <c r="AV80" i="18"/>
  <c r="BX76" i="18"/>
  <c r="BV74" i="18"/>
  <c r="AX72" i="18"/>
  <c r="AP74" i="18"/>
  <c r="BZ36" i="18"/>
  <c r="CD26" i="18"/>
  <c r="BV22" i="18"/>
  <c r="BZ30" i="18"/>
  <c r="CF62" i="18"/>
  <c r="CH80" i="18"/>
  <c r="BX68" i="18"/>
  <c r="AT84" i="18"/>
  <c r="AZ78" i="18"/>
  <c r="BD78" i="18"/>
  <c r="AR18" i="18"/>
  <c r="N62" i="18"/>
  <c r="AN78" i="18"/>
  <c r="AD78" i="18"/>
  <c r="CD10" i="18"/>
  <c r="BV6" i="18"/>
  <c r="CF46" i="18"/>
  <c r="CH48" i="18"/>
  <c r="BX52" i="18"/>
  <c r="BV36" i="18"/>
  <c r="BZ84" i="18"/>
  <c r="CH64" i="18"/>
  <c r="BV70" i="18"/>
  <c r="CJ78" i="18"/>
  <c r="BD72" i="18"/>
  <c r="AT78" i="18"/>
  <c r="AV84" i="18"/>
  <c r="AZ10" i="18"/>
  <c r="AN18" i="18"/>
  <c r="AL10" i="18"/>
  <c r="AD10" i="18"/>
  <c r="AF12" i="18"/>
  <c r="AP18" i="18"/>
  <c r="AP14" i="18"/>
  <c r="BD34" i="18"/>
  <c r="BB26" i="18"/>
  <c r="AT26" i="18"/>
  <c r="AV28" i="18"/>
  <c r="AP30" i="18"/>
  <c r="AZ26" i="18"/>
  <c r="AP36" i="18"/>
  <c r="BB36" i="18"/>
  <c r="BP40" i="18"/>
  <c r="X66" i="18"/>
  <c r="V58" i="18"/>
  <c r="N58" i="18"/>
  <c r="P60" i="18"/>
  <c r="AZ8" i="18"/>
  <c r="BB20" i="18"/>
  <c r="BT72" i="18"/>
  <c r="X36" i="18"/>
  <c r="R24" i="18"/>
  <c r="AF26" i="18"/>
  <c r="AN36" i="18"/>
  <c r="AH24" i="18"/>
  <c r="J42" i="18"/>
  <c r="N38" i="18"/>
  <c r="AN52" i="18"/>
  <c r="AH40" i="18"/>
  <c r="AF48" i="18"/>
  <c r="Z42" i="18"/>
  <c r="AR46" i="18"/>
  <c r="AX40" i="18"/>
  <c r="AR48" i="18"/>
  <c r="BD38" i="18"/>
  <c r="AF58" i="18"/>
  <c r="AB64" i="18"/>
  <c r="AD54" i="18"/>
  <c r="BD56" i="18"/>
  <c r="BD54" i="18"/>
  <c r="AP56" i="18"/>
  <c r="AR56" i="18"/>
  <c r="L62" i="18"/>
  <c r="P58" i="18"/>
  <c r="X56" i="18"/>
  <c r="J56" i="18"/>
  <c r="L64" i="18"/>
  <c r="X68" i="18"/>
  <c r="J58" i="18"/>
  <c r="L56" i="18"/>
  <c r="AB78" i="18"/>
  <c r="Z72" i="18"/>
  <c r="AJ80" i="18"/>
  <c r="Z74" i="18"/>
  <c r="CB10" i="18"/>
  <c r="BX8" i="18"/>
  <c r="CD8" i="18"/>
  <c r="BV10" i="18"/>
  <c r="BX46" i="18"/>
  <c r="CJ40" i="18"/>
  <c r="BX44" i="18"/>
  <c r="BV40" i="18"/>
  <c r="CF48" i="18"/>
  <c r="BX32" i="18"/>
  <c r="BV26" i="18"/>
  <c r="BX24" i="18"/>
  <c r="BZ22" i="18"/>
  <c r="BX62" i="18"/>
  <c r="CJ56" i="18"/>
  <c r="BX60" i="18"/>
  <c r="BV56" i="18"/>
  <c r="CF64" i="18"/>
  <c r="BX70" i="18"/>
  <c r="CJ70" i="18"/>
  <c r="CB84" i="18"/>
  <c r="AV74" i="18"/>
  <c r="AR80" i="18"/>
  <c r="AT70" i="18"/>
  <c r="AP20" i="18"/>
  <c r="BT34" i="18"/>
  <c r="BJ26" i="18"/>
  <c r="BL28" i="18"/>
  <c r="L46" i="18"/>
  <c r="X40" i="18"/>
  <c r="Z26" i="18"/>
  <c r="AN40" i="18"/>
  <c r="AB44" i="18"/>
  <c r="AF52" i="18"/>
  <c r="AR44" i="18"/>
  <c r="AP42" i="18"/>
  <c r="BD40" i="18"/>
  <c r="AB62" i="18"/>
  <c r="Z56" i="18"/>
  <c r="AJ64" i="18"/>
  <c r="AN54" i="18"/>
  <c r="AV58" i="18"/>
  <c r="AX56" i="18"/>
  <c r="AZ64" i="18"/>
  <c r="AR54" i="18"/>
  <c r="AV68" i="18"/>
  <c r="R56" i="18"/>
  <c r="T64" i="18"/>
  <c r="P68" i="18"/>
  <c r="AN84" i="18"/>
  <c r="AB72" i="18"/>
  <c r="AH72" i="18"/>
  <c r="AF80" i="18"/>
  <c r="BX14" i="18"/>
  <c r="CF16" i="18"/>
  <c r="BX6" i="18"/>
  <c r="BX12" i="18"/>
  <c r="CH20" i="18"/>
  <c r="BZ6" i="18"/>
  <c r="BX30" i="18"/>
  <c r="CJ24" i="18"/>
  <c r="BX28" i="18"/>
  <c r="BV24" i="18"/>
  <c r="CF32" i="18"/>
  <c r="BX38" i="18"/>
  <c r="CJ38" i="18"/>
  <c r="CB52" i="18"/>
  <c r="CB74" i="18"/>
  <c r="CJ84" i="18"/>
  <c r="CD72" i="18"/>
  <c r="CB80" i="18"/>
  <c r="BV68" i="18"/>
  <c r="BX54" i="18"/>
  <c r="CJ54" i="18"/>
  <c r="CB68" i="18"/>
  <c r="AR78" i="18"/>
  <c r="AP72" i="18"/>
  <c r="AZ80" i="18"/>
  <c r="BD70" i="18"/>
  <c r="V74" i="18"/>
  <c r="CH58" i="18"/>
  <c r="CH26" i="18"/>
  <c r="AL26" i="18"/>
  <c r="CH74" i="18"/>
  <c r="CH42" i="18"/>
  <c r="V42" i="18"/>
  <c r="P70" i="18"/>
  <c r="P54" i="18"/>
  <c r="P22" i="18"/>
  <c r="BL70" i="18"/>
  <c r="P6" i="18"/>
  <c r="AV70" i="18"/>
  <c r="CB54" i="18"/>
  <c r="CB22" i="18"/>
  <c r="AF70" i="18"/>
  <c r="AF54" i="18"/>
  <c r="AF38" i="18"/>
  <c r="AF22" i="18"/>
  <c r="BL54" i="18"/>
  <c r="CB70" i="18"/>
  <c r="CB38" i="18"/>
  <c r="CB6" i="18"/>
  <c r="AV54" i="18"/>
  <c r="AV38" i="18"/>
  <c r="P38" i="18"/>
  <c r="BL38" i="18"/>
  <c r="R84" i="18"/>
  <c r="R68" i="18"/>
  <c r="R36" i="18"/>
  <c r="BN84" i="18"/>
  <c r="R20" i="18"/>
  <c r="AX84" i="18"/>
  <c r="CD68" i="18"/>
  <c r="CD36" i="18"/>
  <c r="AH84" i="18"/>
  <c r="AH68" i="18"/>
  <c r="AH52" i="18"/>
  <c r="AH36" i="18"/>
  <c r="BN68" i="18"/>
  <c r="CD84" i="18"/>
  <c r="CD52" i="18"/>
  <c r="AX68" i="18"/>
  <c r="AX52" i="18"/>
  <c r="R52" i="18"/>
  <c r="BN52" i="18"/>
  <c r="J78" i="18"/>
  <c r="BV78" i="18"/>
  <c r="BV46" i="18"/>
  <c r="Z78" i="18"/>
  <c r="J62" i="18"/>
  <c r="AP62" i="18"/>
  <c r="J46" i="18"/>
  <c r="J30" i="18"/>
  <c r="J14" i="18"/>
  <c r="BV14" i="18"/>
  <c r="AP78" i="18"/>
  <c r="Z62" i="18"/>
  <c r="AP46" i="18"/>
  <c r="Z46" i="18"/>
  <c r="BF62" i="18"/>
  <c r="BF46" i="18"/>
  <c r="T74" i="18"/>
  <c r="CF74" i="18"/>
  <c r="CF42" i="18"/>
  <c r="AJ74" i="18"/>
  <c r="T58" i="18"/>
  <c r="AZ58" i="18"/>
  <c r="T42" i="18"/>
  <c r="T26" i="18"/>
  <c r="T10" i="18"/>
  <c r="AZ74" i="18"/>
  <c r="AJ58" i="18"/>
  <c r="AZ42" i="18"/>
  <c r="AJ42" i="18"/>
  <c r="BP58" i="18"/>
  <c r="BP42" i="18"/>
  <c r="BP26" i="18"/>
  <c r="R80" i="18"/>
  <c r="CD80" i="18"/>
  <c r="CD48" i="18"/>
  <c r="AX64" i="18"/>
  <c r="R48" i="18"/>
  <c r="R32" i="18"/>
  <c r="R16" i="18"/>
  <c r="BN80" i="18"/>
  <c r="AX80" i="18"/>
  <c r="CD16" i="18"/>
  <c r="AH80" i="18"/>
  <c r="R64" i="18"/>
  <c r="AH64" i="18"/>
  <c r="AX48" i="18"/>
  <c r="AH48" i="18"/>
  <c r="BN64" i="18"/>
  <c r="BN48" i="18"/>
  <c r="BN32" i="18"/>
  <c r="AJ8" i="18"/>
  <c r="Z14" i="18"/>
  <c r="AJ10" i="18"/>
  <c r="Z20" i="18"/>
  <c r="AL20" i="18"/>
  <c r="BT18" i="18"/>
  <c r="BR10" i="18"/>
  <c r="BJ10" i="18"/>
  <c r="BL12" i="18"/>
  <c r="BN16" i="18"/>
  <c r="BH10" i="18"/>
  <c r="AP34" i="18"/>
  <c r="AV22" i="18"/>
  <c r="AR34" i="18"/>
  <c r="AX36" i="18"/>
  <c r="AZ24" i="18"/>
  <c r="BF30" i="18"/>
  <c r="BT66" i="18"/>
  <c r="BR58" i="18"/>
  <c r="BJ58" i="18"/>
  <c r="BL60" i="18"/>
  <c r="BH74" i="18"/>
  <c r="BF78" i="18"/>
  <c r="BP74" i="18"/>
  <c r="X34" i="18"/>
  <c r="V26" i="18"/>
  <c r="N26" i="18"/>
  <c r="P28" i="18"/>
  <c r="Z30" i="18"/>
  <c r="AH32" i="18"/>
  <c r="AL74" i="18"/>
  <c r="AD74" i="18"/>
  <c r="CF10" i="18"/>
  <c r="CF26" i="18"/>
  <c r="CF58" i="18"/>
  <c r="X82" i="18"/>
  <c r="CJ66" i="18"/>
  <c r="CJ34" i="18"/>
  <c r="AN34" i="18"/>
  <c r="CJ82" i="18"/>
  <c r="CJ50" i="18"/>
  <c r="X50" i="18"/>
  <c r="P76" i="18"/>
  <c r="CB60" i="18"/>
  <c r="CB28" i="18"/>
  <c r="AF28" i="18"/>
  <c r="CB76" i="18"/>
  <c r="CB44" i="18"/>
  <c r="AV44" i="18"/>
  <c r="P44" i="18"/>
  <c r="V84" i="18"/>
  <c r="CH84" i="18"/>
  <c r="CH52" i="18"/>
  <c r="AL84" i="18"/>
  <c r="V68" i="18"/>
  <c r="BB68" i="18"/>
  <c r="V52" i="18"/>
  <c r="V36" i="18"/>
  <c r="V20" i="18"/>
  <c r="BB84" i="18"/>
  <c r="AL68" i="18"/>
  <c r="BB52" i="18"/>
  <c r="AL52" i="18"/>
  <c r="BR68" i="18"/>
  <c r="BR52" i="18"/>
  <c r="BR36" i="18"/>
  <c r="Z18" i="18"/>
  <c r="AB18" i="18"/>
  <c r="BD18" i="18"/>
  <c r="BB10" i="18"/>
  <c r="AT10" i="18"/>
  <c r="AV12" i="18"/>
  <c r="AX16" i="18"/>
  <c r="AR10" i="18"/>
  <c r="BL6" i="18"/>
  <c r="AR26" i="18"/>
  <c r="BL22" i="18"/>
  <c r="BN36" i="18"/>
  <c r="X18" i="18"/>
  <c r="V10" i="18"/>
  <c r="N10" i="18"/>
  <c r="P12" i="18"/>
  <c r="AL36" i="18"/>
  <c r="AN50" i="18"/>
  <c r="AL42" i="18"/>
  <c r="AD42" i="18"/>
  <c r="AF44" i="18"/>
  <c r="AN66" i="18"/>
  <c r="AL58" i="18"/>
  <c r="AD58" i="18"/>
  <c r="AF60" i="18"/>
  <c r="CJ18" i="18"/>
  <c r="CH10" i="18"/>
  <c r="CB12" i="18"/>
  <c r="CD20" i="18"/>
  <c r="BV30" i="18"/>
  <c r="CD32" i="18"/>
  <c r="BV62" i="18"/>
  <c r="CD64" i="18"/>
  <c r="N74" i="18"/>
  <c r="AT42" i="18"/>
  <c r="BZ58" i="18"/>
  <c r="BZ26" i="18"/>
  <c r="AD26" i="18"/>
  <c r="BZ74" i="18"/>
  <c r="BZ42" i="18"/>
  <c r="N42" i="18"/>
  <c r="T72" i="18"/>
  <c r="T24" i="18"/>
  <c r="BP72" i="18"/>
  <c r="T8" i="18"/>
  <c r="AZ72" i="18"/>
  <c r="CF56" i="18"/>
  <c r="CF24" i="18"/>
  <c r="T56" i="18"/>
  <c r="AJ56" i="18"/>
  <c r="AZ40" i="18"/>
  <c r="AJ40" i="18"/>
  <c r="AJ24" i="18"/>
  <c r="BP56" i="18"/>
  <c r="CF72" i="18"/>
  <c r="CF40" i="18"/>
  <c r="CF8" i="18"/>
  <c r="AJ72" i="18"/>
  <c r="AZ56" i="18"/>
  <c r="T40" i="18"/>
  <c r="J82" i="18"/>
  <c r="J66" i="18"/>
  <c r="J34" i="18"/>
  <c r="BF82" i="18"/>
  <c r="J18" i="18"/>
  <c r="AP82" i="18"/>
  <c r="BV66" i="18"/>
  <c r="BV34" i="18"/>
  <c r="Z82" i="18"/>
  <c r="Z66" i="18"/>
  <c r="Z50" i="18"/>
  <c r="Z34" i="18"/>
  <c r="BF66" i="18"/>
  <c r="BV82" i="18"/>
  <c r="BV50" i="18"/>
  <c r="BV18" i="18"/>
  <c r="AP66" i="18"/>
  <c r="AP50" i="18"/>
  <c r="J50" i="18"/>
  <c r="BF50" i="18"/>
  <c r="L82" i="18"/>
  <c r="L66" i="18"/>
  <c r="L34" i="18"/>
  <c r="BH82" i="18"/>
  <c r="L18" i="18"/>
  <c r="AR82" i="18"/>
  <c r="BX66" i="18"/>
  <c r="BX34" i="18"/>
  <c r="AB82" i="18"/>
  <c r="AB66" i="18"/>
  <c r="AB50" i="18"/>
  <c r="AB34" i="18"/>
  <c r="BH66" i="18"/>
  <c r="BX82" i="18"/>
  <c r="BX50" i="18"/>
  <c r="BX18" i="18"/>
  <c r="AR66" i="18"/>
  <c r="AR50" i="18"/>
  <c r="L50" i="18"/>
  <c r="BH50" i="18"/>
  <c r="L74" i="18"/>
  <c r="AR74" i="18"/>
  <c r="BX74" i="18"/>
  <c r="BX42" i="18"/>
  <c r="AB74" i="18"/>
  <c r="L58" i="18"/>
  <c r="AR58" i="18"/>
  <c r="AB58" i="18"/>
  <c r="AR42" i="18"/>
  <c r="AB42" i="18"/>
  <c r="L42" i="18"/>
  <c r="BH58" i="18"/>
  <c r="BH42" i="18"/>
  <c r="BH26" i="18"/>
  <c r="L26" i="18"/>
  <c r="L10" i="18"/>
  <c r="J84" i="18"/>
  <c r="BV84" i="18"/>
  <c r="BV52" i="18"/>
  <c r="Z84" i="18"/>
  <c r="J68" i="18"/>
  <c r="AP52" i="18"/>
  <c r="J52" i="18"/>
  <c r="J36" i="18"/>
  <c r="J20" i="18"/>
  <c r="BV20" i="18"/>
  <c r="AP84" i="18"/>
  <c r="AP68" i="18"/>
  <c r="Z68" i="18"/>
  <c r="Z52" i="18"/>
  <c r="BF68" i="18"/>
  <c r="BF52" i="18"/>
  <c r="BF36" i="18"/>
  <c r="AH20" i="18"/>
  <c r="AB10" i="18"/>
  <c r="AH16" i="18"/>
  <c r="AV6" i="18"/>
  <c r="BF18" i="18"/>
  <c r="BH18" i="18"/>
  <c r="BN20" i="18"/>
  <c r="BP8" i="18"/>
  <c r="BF14" i="18"/>
  <c r="BP10" i="18"/>
  <c r="BF20" i="18"/>
  <c r="BR20" i="18"/>
  <c r="BT50" i="18"/>
  <c r="BR42" i="18"/>
  <c r="BJ42" i="18"/>
  <c r="BL44" i="18"/>
  <c r="BT82" i="18"/>
  <c r="BR74" i="18"/>
  <c r="BJ74" i="18"/>
  <c r="BL76" i="18"/>
  <c r="Z36" i="18"/>
  <c r="BD50" i="18"/>
  <c r="BB42" i="18"/>
  <c r="BD66" i="18"/>
  <c r="BB58" i="18"/>
  <c r="AT58" i="18"/>
  <c r="AV60" i="18"/>
  <c r="BX10" i="18"/>
  <c r="CH36" i="18"/>
  <c r="BX26" i="18"/>
  <c r="CH68" i="18"/>
  <c r="BX58" i="18"/>
  <c r="BD82" i="18"/>
  <c r="BB74" i="18"/>
  <c r="AT74" i="18"/>
  <c r="AV76" i="18"/>
  <c r="Z25" i="19"/>
  <c r="Z45" i="19"/>
  <c r="AF45" i="19"/>
  <c r="AL25" i="19"/>
  <c r="AL55" i="19"/>
  <c r="AF15" i="19"/>
  <c r="T15" i="19"/>
  <c r="T45" i="19"/>
  <c r="Z15" i="19"/>
  <c r="J35" i="19"/>
  <c r="AL45" i="19"/>
  <c r="J25" i="19"/>
  <c r="AF35" i="19"/>
  <c r="AL15" i="19"/>
  <c r="Z35" i="19"/>
  <c r="J55" i="19"/>
  <c r="AF55" i="19"/>
  <c r="AF25" i="19"/>
  <c r="AL35" i="19"/>
  <c r="T55" i="19"/>
  <c r="J45" i="19"/>
  <c r="T25" i="19"/>
  <c r="T35" i="19"/>
  <c r="Z55" i="19"/>
  <c r="Q6" i="19" l="1"/>
  <c r="N6" i="19"/>
  <c r="AF36" i="19"/>
  <c r="K6" i="19"/>
  <c r="K36" i="19"/>
  <c r="K46" i="19"/>
  <c r="K26" i="19"/>
  <c r="K16" i="19"/>
  <c r="AF16" i="19"/>
  <c r="T46" i="19"/>
  <c r="Z26" i="19"/>
  <c r="Z16" i="19"/>
  <c r="AL16" i="19"/>
  <c r="AF26" i="19"/>
  <c r="AL26" i="19"/>
  <c r="Z36" i="19"/>
  <c r="T26" i="19"/>
  <c r="Z46" i="19"/>
  <c r="Z6" i="19"/>
  <c r="T36" i="19"/>
  <c r="J16" i="19"/>
  <c r="AL6" i="19"/>
  <c r="AF46" i="19"/>
  <c r="AF6" i="19"/>
  <c r="T16" i="19"/>
  <c r="J46" i="19"/>
  <c r="J26" i="19"/>
  <c r="AL46" i="19"/>
  <c r="T6" i="19"/>
  <c r="AL36" i="19"/>
  <c r="J36" i="19"/>
  <c r="AM36" i="19"/>
  <c r="AM26" i="19"/>
  <c r="AG46" i="19"/>
  <c r="AA26" i="19"/>
  <c r="AG6" i="19"/>
  <c r="AM6" i="19"/>
  <c r="O36" i="19"/>
  <c r="AA6" i="19"/>
  <c r="AA46" i="19"/>
  <c r="U6" i="19"/>
  <c r="AG26" i="19"/>
  <c r="U36" i="19"/>
  <c r="O26" i="19"/>
  <c r="O16" i="19"/>
  <c r="AG36" i="19"/>
  <c r="AG16" i="19"/>
  <c r="U46" i="19"/>
  <c r="AM16" i="19"/>
  <c r="AA16" i="19"/>
  <c r="O46" i="19"/>
  <c r="AA36" i="19"/>
  <c r="U26" i="19"/>
  <c r="U16" i="19"/>
  <c r="AM46" i="19"/>
  <c r="R6" i="19" l="1"/>
  <c r="O6" i="19"/>
  <c r="L46" i="19"/>
  <c r="L36" i="19"/>
  <c r="L26" i="19"/>
  <c r="L16" i="19"/>
  <c r="L6" i="19"/>
  <c r="P46" i="19"/>
  <c r="AH6" i="19"/>
  <c r="V16" i="19"/>
  <c r="AB26" i="19"/>
  <c r="AB6" i="19"/>
  <c r="AB16" i="19"/>
  <c r="AN36" i="19"/>
  <c r="AH16" i="19"/>
  <c r="AN46" i="19"/>
  <c r="AB46" i="19"/>
  <c r="AN26" i="19"/>
  <c r="V26" i="19"/>
  <c r="P26" i="19"/>
  <c r="P16" i="19"/>
  <c r="AH36" i="19"/>
  <c r="AH46" i="19"/>
  <c r="V6" i="19"/>
  <c r="V46" i="19"/>
  <c r="P36" i="19"/>
  <c r="AN6" i="19"/>
  <c r="AB36" i="19"/>
  <c r="V36" i="19"/>
  <c r="AH26" i="19"/>
  <c r="AN16" i="19"/>
  <c r="S6" i="19" l="1"/>
  <c r="P6" i="19"/>
  <c r="J6" i="19"/>
  <c r="M6"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Grupo GC Consultores</author>
    <author>x412</author>
  </authors>
  <commentList>
    <comment ref="O60" authorId="0" shapeId="0" xr:uid="{00000000-0006-0000-0400-000001000000}">
      <text>
        <r>
          <rPr>
            <sz val="9"/>
            <color indexed="81"/>
            <rFont val="Tahoma"/>
            <family val="2"/>
          </rPr>
          <t xml:space="preserve">Canal presencial
a nivel nacional
</t>
        </r>
      </text>
    </comment>
    <comment ref="O62" authorId="0" shapeId="0" xr:uid="{00000000-0006-0000-0400-000002000000}">
      <text>
        <r>
          <rPr>
            <sz val="9"/>
            <color indexed="81"/>
            <rFont val="Tahoma"/>
            <family val="2"/>
          </rPr>
          <t xml:space="preserve">Canal presencial
a nivel nacional
</t>
        </r>
      </text>
    </comment>
    <comment ref="O64" authorId="0" shapeId="0" xr:uid="{00000000-0006-0000-0400-000003000000}">
      <text>
        <r>
          <rPr>
            <sz val="9"/>
            <color indexed="81"/>
            <rFont val="Tahoma"/>
            <family val="2"/>
          </rPr>
          <t xml:space="preserve">Canal presencial
a nivel nacional
</t>
        </r>
      </text>
    </comment>
    <comment ref="AC312" authorId="1" shapeId="0" xr:uid="{C67AA545-D65E-46B4-9D6D-7B83E18D858B}">
      <text>
        <r>
          <rPr>
            <b/>
            <sz val="9"/>
            <color indexed="81"/>
            <rFont val="Tahoma"/>
            <family val="2"/>
          </rPr>
          <t xml:space="preserve">Revisar con el procedimiento
Modificar  fila "COBOL"
</t>
        </r>
      </text>
    </comment>
    <comment ref="O342" authorId="0" shapeId="0" xr:uid="{00000000-0006-0000-0400-000004000000}">
      <text>
        <r>
          <rPr>
            <sz val="9"/>
            <color indexed="81"/>
            <rFont val="Tahoma"/>
            <family val="2"/>
          </rPr>
          <t xml:space="preserve">
</t>
        </r>
      </text>
    </comment>
    <comment ref="O343" authorId="0" shapeId="0" xr:uid="{00000000-0006-0000-0400-000005000000}">
      <text>
        <r>
          <rPr>
            <sz val="9"/>
            <color indexed="81"/>
            <rFont val="Tahoma"/>
            <family val="2"/>
          </rPr>
          <t xml:space="preserve">
</t>
        </r>
      </text>
    </comment>
    <comment ref="O344" authorId="0" shapeId="0" xr:uid="{00000000-0006-0000-0400-000006000000}">
      <text>
        <r>
          <rPr>
            <sz val="9"/>
            <color indexed="81"/>
            <rFont val="Tahoma"/>
            <family val="2"/>
          </rPr>
          <t xml:space="preserve">
</t>
        </r>
      </text>
    </comment>
    <comment ref="O345" authorId="0" shapeId="0" xr:uid="{00000000-0006-0000-0400-000007000000}">
      <text>
        <r>
          <rPr>
            <sz val="9"/>
            <color indexed="81"/>
            <rFont val="Tahoma"/>
            <family val="2"/>
          </rPr>
          <t xml:space="preserve">
</t>
        </r>
      </text>
    </comment>
    <comment ref="O346" authorId="0" shapeId="0" xr:uid="{00000000-0006-0000-0400-000008000000}">
      <text>
        <r>
          <rPr>
            <sz val="9"/>
            <color indexed="81"/>
            <rFont val="Tahoma"/>
            <family val="2"/>
          </rPr>
          <t xml:space="preserve">
</t>
        </r>
      </text>
    </comment>
    <comment ref="O347" authorId="0" shapeId="0" xr:uid="{00000000-0006-0000-0400-000009000000}">
      <text>
        <r>
          <rPr>
            <sz val="9"/>
            <color indexed="81"/>
            <rFont val="Tahoma"/>
            <family val="2"/>
          </rPr>
          <t xml:space="preserve">
</t>
        </r>
      </text>
    </comment>
  </commentList>
</comments>
</file>

<file path=xl/metadata.xml><?xml version="1.0" encoding="utf-8"?>
<metadata xmlns="http://schemas.openxmlformats.org/spreadsheetml/2006/main" xmlns:xlrd="http://schemas.microsoft.com/office/spreadsheetml/2017/richdata">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xmlns:xda="http://schemas.microsoft.com/office/spreadsheetml/2017/dynamicarray"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<sst xmlns="http://schemas.openxmlformats.org/spreadsheetml/2006/main" count="4272" uniqueCount="969">
  <si>
    <t>Descripción del Riesgo</t>
  </si>
  <si>
    <t>Impacto</t>
  </si>
  <si>
    <t>Causa Inmediata</t>
  </si>
  <si>
    <t>Probabilidad</t>
  </si>
  <si>
    <t>%</t>
  </si>
  <si>
    <t>Alta</t>
  </si>
  <si>
    <t>Mayor</t>
  </si>
  <si>
    <t>Atributos</t>
  </si>
  <si>
    <t>Manual</t>
  </si>
  <si>
    <t>Automático</t>
  </si>
  <si>
    <t>Afectación</t>
  </si>
  <si>
    <t>Tipo</t>
  </si>
  <si>
    <t>Preventivo</t>
  </si>
  <si>
    <t>Detectivo</t>
  </si>
  <si>
    <t>Correctivo</t>
  </si>
  <si>
    <t>Implementación</t>
  </si>
  <si>
    <t>Documentación</t>
  </si>
  <si>
    <t>Documentado</t>
  </si>
  <si>
    <t>Sin Documentar</t>
  </si>
  <si>
    <t>Frecuencia</t>
  </si>
  <si>
    <t>Continua</t>
  </si>
  <si>
    <t>Aleatoria</t>
  </si>
  <si>
    <t>Evidencia</t>
  </si>
  <si>
    <t>Registro Sustancial</t>
  </si>
  <si>
    <t>Registro Material</t>
  </si>
  <si>
    <t>Sin registro</t>
  </si>
  <si>
    <t>Calificación</t>
  </si>
  <si>
    <t>Tratamiento</t>
  </si>
  <si>
    <t>Reducir</t>
  </si>
  <si>
    <t>Aceptar</t>
  </si>
  <si>
    <t>Evitar</t>
  </si>
  <si>
    <t>Probabilidad Inherente</t>
  </si>
  <si>
    <t>Plan de Acción</t>
  </si>
  <si>
    <t>Responsable</t>
  </si>
  <si>
    <t>Fecha Implementación</t>
  </si>
  <si>
    <t>Seguimiento</t>
  </si>
  <si>
    <t>Fecha Seguimiento</t>
  </si>
  <si>
    <t>Estado</t>
  </si>
  <si>
    <t>Finalizado</t>
  </si>
  <si>
    <t>En curso</t>
  </si>
  <si>
    <t>Causa Raíz</t>
  </si>
  <si>
    <t>Impacto 
Inherente</t>
  </si>
  <si>
    <t>Probabilidad Residual Final</t>
  </si>
  <si>
    <t>Impacto Residual Final</t>
  </si>
  <si>
    <t>Zona de Riesgo Inherente</t>
  </si>
  <si>
    <t>Zona de Riesgo Final</t>
  </si>
  <si>
    <t>Clasificación del Riesgo</t>
  </si>
  <si>
    <t>Muy Baja</t>
  </si>
  <si>
    <t>Frecuencia de la Actividad</t>
  </si>
  <si>
    <t>Baja</t>
  </si>
  <si>
    <t>Muy Alta</t>
  </si>
  <si>
    <t>Tabla Criterios para definir el nivel de probabilidad</t>
  </si>
  <si>
    <t>Afectación Económica (o presupuestal)</t>
  </si>
  <si>
    <t>Pérdida Reputacional</t>
  </si>
  <si>
    <t>Afectación menor a 10 SMLMV .</t>
  </si>
  <si>
    <t>Moderado 60%</t>
  </si>
  <si>
    <t>Mayor 80%</t>
  </si>
  <si>
    <t>Catastrófico 100%</t>
  </si>
  <si>
    <t>Tabla Criterios para definir el nivel de impacto</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</si>
  <si>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</si>
  <si>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</si>
  <si>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</si>
  <si>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</si>
  <si>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</si>
  <si>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</si>
  <si>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</si>
  <si>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</si>
  <si>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</si>
  <si>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</si>
  <si>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</si>
  <si>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</si>
  <si>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</si>
  <si>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</si>
  <si>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Tabla Atributos de para el diseño del control</t>
  </si>
  <si>
    <t>Extremo</t>
  </si>
  <si>
    <t>Alto</t>
  </si>
  <si>
    <t>Moderado</t>
  </si>
  <si>
    <t>Bajo</t>
  </si>
  <si>
    <t>Insignificante</t>
  </si>
  <si>
    <t>Menor</t>
  </si>
  <si>
    <t>Catastrófico</t>
  </si>
  <si>
    <t>Criterios</t>
  </si>
  <si>
    <t>Pérdida_Reputacional</t>
  </si>
  <si>
    <t>Afectación Económica o presupuestal</t>
  </si>
  <si>
    <t>Afectación_Económica_o_presupuestal</t>
  </si>
  <si>
    <t xml:space="preserve">Entre 10 y 50 SMLMV </t>
  </si>
  <si>
    <t xml:space="preserve">Entre 50 y 100 SMLMV </t>
  </si>
  <si>
    <t xml:space="preserve">Entre 100 y 500 SMLMV </t>
  </si>
  <si>
    <t xml:space="preserve">Mayor a 500 SMLMV </t>
  </si>
  <si>
    <t>El riesgo afecta la imagen de alguna área de la organización</t>
  </si>
  <si>
    <t>El riesgo afecta la imagen de la entidad internamente, de conocimiento general, nivel interno, de junta dircetiva y accionistas y/o de provedores</t>
  </si>
  <si>
    <t>El riesgo afecta la imagen de de la entidad con efecto publicitario sostenido a nivel de sector administrativo, nivel departamental o municipal</t>
  </si>
  <si>
    <t>El riesgo afecta la imagen de la entidad con algunos usuarios de relevancia frente al logro de los objetivos</t>
  </si>
  <si>
    <t>Leve 20%</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</si>
  <si>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</si>
  <si>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</si>
  <si>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</si>
  <si>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</si>
  <si>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</si>
  <si>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Media</t>
  </si>
  <si>
    <t>Catastrófico
100%</t>
  </si>
  <si>
    <t>Mayor
80%</t>
  </si>
  <si>
    <t>Moderado
60%</t>
  </si>
  <si>
    <t>Menor
40%</t>
  </si>
  <si>
    <t>Leve
20%</t>
  </si>
  <si>
    <t>Muy Baja
20%</t>
  </si>
  <si>
    <t>Baja
40%</t>
  </si>
  <si>
    <t>Alta
80%</t>
  </si>
  <si>
    <t>Muy Alta
100%</t>
  </si>
  <si>
    <t>Media
60%</t>
  </si>
  <si>
    <t>El riesgo afecta la imagen de la entidad a nivel nacional, con efecto publicitarios sostenible a nivel país</t>
  </si>
  <si>
    <t>Con Registro</t>
  </si>
  <si>
    <t>Sin Registro</t>
  </si>
  <si>
    <t>El control no deja registro de la ejecución del control</t>
  </si>
  <si>
    <t>El control deja un registro que permite evidenciar la ejecución del control</t>
  </si>
  <si>
    <t>Fraude Externo</t>
  </si>
  <si>
    <t>Fraude Interno</t>
  </si>
  <si>
    <t>Relaciones Laborales</t>
  </si>
  <si>
    <t>Reputacional</t>
  </si>
  <si>
    <t>Económico</t>
  </si>
  <si>
    <t>Económico y Reputacional</t>
  </si>
  <si>
    <t>Frecuencia con la cual se realiza la actividad</t>
  </si>
  <si>
    <t>Reducir (mitigar)</t>
  </si>
  <si>
    <t>Reducir (compartir)</t>
  </si>
  <si>
    <t>Probabilidad Residual</t>
  </si>
  <si>
    <t>Análisis del riesgo inherente</t>
  </si>
  <si>
    <t>Evaluación del riesgo - Nivel del riesgo residual</t>
  </si>
  <si>
    <t>Subcriterios</t>
  </si>
  <si>
    <t xml:space="preserve">     Afectación menor a 10 SMLMV .</t>
  </si>
  <si>
    <t>❌</t>
  </si>
  <si>
    <t>✔</t>
  </si>
  <si>
    <t xml:space="preserve">     Entre 50 y 100 SMLMV </t>
  </si>
  <si>
    <t xml:space="preserve">     Entre 10 y 50 SMLMV </t>
  </si>
  <si>
    <t xml:space="preserve">     Entre 100 y 500 SMLMV </t>
  </si>
  <si>
    <t xml:space="preserve">     Mayor a 500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</si>
  <si>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</si>
  <si>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</si>
  <si>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</si>
  <si>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</si>
  <si>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 xml:space="preserve">Afectación menor a 10 SMLMV </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</si>
  <si>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</si>
  <si>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 Matriz de Calor Residual</t>
  </si>
  <si>
    <t>Matriz de Calor Inherente</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</si>
  <si>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</si>
  <si>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Descripción del Control</t>
  </si>
  <si>
    <t>Orientaciones Generales</t>
  </si>
  <si>
    <t>Columna</t>
  </si>
  <si>
    <t>Matriz Mapa de Riesgos</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</si>
  <si>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</si>
  <si>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</si>
  <si>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</si>
  <si>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Frecuencia con la cual se lleva a cabo la actividad</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</si>
  <si>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</si>
  <si>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</si>
  <si>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</si>
  <si>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</si>
  <si>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</si>
  <si>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r>
      <t xml:space="preserve">Recuerde que el control se define como la medida que permite reducir o mitigar un riesgo. Defina el control (es) que atacan la causa raíz del riesgo, considere la estructura explicada en la guía: </t>
    </r>
    <r>
      <rPr>
        <b/>
        <sz val="9"/>
        <color theme="9" tint="-0.249977111117893"/>
        <rFont val="Arial Narrow"/>
        <family val="2"/>
      </rPr>
      <t>Responsable de ejecutar el control + Acción + Complemento</t>
    </r>
  </si>
  <si>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</si>
  <si>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</si>
  <si>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</si>
  <si>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</si>
  <si>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r>
      <t xml:space="preserve">ATRIBUTOS EFICIENCIA
</t>
    </r>
    <r>
      <rPr>
        <sz val="9"/>
        <rFont val="Arial Narrow"/>
        <family val="2"/>
      </rPr>
      <t>Tipo</t>
    </r>
  </si>
  <si>
    <r>
      <t xml:space="preserve">ATRIBUTOS EFICIENCIA
</t>
    </r>
    <r>
      <rPr>
        <sz val="9"/>
        <rFont val="Arial Narrow"/>
        <family val="2"/>
      </rPr>
      <t>Implementación</t>
    </r>
  </si>
  <si>
    <r>
      <t xml:space="preserve">ATRIBUTOS EFICIENCIA
</t>
    </r>
    <r>
      <rPr>
        <sz val="9"/>
        <rFont val="Arial Narrow"/>
        <family val="2"/>
      </rPr>
      <t>Calificación</t>
    </r>
  </si>
  <si>
    <r>
      <t xml:space="preserve">ATRIBUTOS INFORMATIVOS
</t>
    </r>
    <r>
      <rPr>
        <sz val="9"/>
        <rFont val="Arial Narrow"/>
        <family val="2"/>
      </rPr>
      <t>Documentación</t>
    </r>
  </si>
  <si>
    <t>Utilice la lista de despligue que se encuentra parametrizada, le aparecerán las opciones: i)Documentado, ii)Sin documentar.</t>
  </si>
  <si>
    <r>
      <t xml:space="preserve">ATRIBUTOS INFORMATIVOS
</t>
    </r>
    <r>
      <rPr>
        <sz val="9"/>
        <rFont val="Arial Narrow"/>
        <family val="2"/>
      </rPr>
      <t>Frecuencia</t>
    </r>
  </si>
  <si>
    <t>Utilice la lista de despligue que se encuentra parametrizada, le aparecerán las opciones: i)Continua, ii)Aleatoria.</t>
  </si>
  <si>
    <r>
      <t xml:space="preserve">ATRIBUTOS INFORMATIVOS
</t>
    </r>
    <r>
      <rPr>
        <sz val="9"/>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</si>
  <si>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</si>
  <si>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</si>
  <si>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9"/>
        <color theme="9" tint="-0.249977111117893"/>
        <rFont val="Arial Narrow"/>
        <family val="2"/>
      </rPr>
      <t xml:space="preserve"> nivel de riesgo inherente</t>
    </r>
    <r>
      <rPr>
        <sz val="9"/>
        <rFont val="Arial Narrow"/>
        <family val="2"/>
      </rPr>
      <t xml:space="preserve"> (Columnas Y- Z- AA -AB- AC).</t>
    </r>
  </si>
  <si>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</si>
  <si>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</si>
  <si>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r>
      <t xml:space="preserve">Plan de Acción
</t>
    </r>
    <r>
      <rPr>
        <sz val="9"/>
        <rFont val="Arial Narrow"/>
        <family val="2"/>
      </rPr>
      <t xml:space="preserve">Responsable, fecha implementación, fecha seguimiento, seguimiento. </t>
    </r>
  </si>
  <si>
    <t>Utilice la lista de despligue que se encuentra parametrizada, le aparecerán las opciones: i)Finalizado, ii)En curso, la selección en este caso dependerá de las acciones del plan que se hayan establecido en cada caso.</t>
  </si>
  <si>
    <t>Proceso</t>
  </si>
  <si>
    <t>Objetivo</t>
  </si>
  <si>
    <t>Alcance</t>
  </si>
  <si>
    <t>Diligencie el objetivo del proceso.</t>
  </si>
  <si>
    <t>Diligencie el alcance del proceso.</t>
  </si>
  <si>
    <t>Diligencie el nombre del proceso al cual se le identificarán y valorarán los riesgos.</t>
  </si>
  <si>
    <r>
      <t xml:space="preserve">El archivo contiene las siguientes hojas:
-   </t>
    </r>
    <r>
      <rPr>
        <b/>
        <sz val="11"/>
        <rFont val="Arial Narrow"/>
        <family val="2"/>
      </rPr>
      <t>Hoja 1 Instructivo</t>
    </r>
    <r>
      <rPr>
        <sz val="10"/>
        <rFont val="Arial Narrow"/>
        <family val="2"/>
      </rPr>
      <t xml:space="preserve">
 -  </t>
    </r>
    <r>
      <rPr>
        <b/>
        <sz val="11"/>
        <rFont val="Arial Narrow"/>
        <family val="2"/>
      </rPr>
      <t xml:space="preserve">Hoja 2 Mapa Final: </t>
    </r>
    <r>
      <rPr>
        <sz val="10"/>
        <rFont val="Arial Narrow"/>
        <family val="2"/>
      </rPr>
      <t>Encontrará la totalidad de la estructura para la identificación y valoración de los riesgos por proceso, programa o proyecto, acorde con el nivel de desagregación que la entidad considere necesaria.</t>
    </r>
  </si>
  <si>
    <t>Descripción - Lineamientos para el diligenciamiento</t>
  </si>
  <si>
    <r>
      <t xml:space="preserve"> -</t>
    </r>
    <r>
      <rPr>
        <sz val="11"/>
        <rFont val="Arial Narrow"/>
        <family val="2"/>
      </rPr>
      <t xml:space="preserve"> </t>
    </r>
    <r>
      <rPr>
        <b/>
        <sz val="11"/>
        <rFont val="Arial Narrow"/>
        <family val="2"/>
      </rPr>
      <t xml:space="preserve"> Hoja 3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</si>
  <si>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4 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</si>
  <si>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5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</si>
  <si>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6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</si>
  <si>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7 Tabla de Valoración de Controles: </t>
    </r>
    <r>
      <rPr>
        <sz val="11"/>
        <rFont val="Arial Narrow"/>
        <family val="2"/>
      </rPr>
      <t>Tabla referente para todos los cálculos (no se diligencia)</t>
    </r>
  </si>
  <si>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</si>
  <si>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Analice las consecuencias que puede ocasionar a la organización la materialización del riesgo, redacte de la forma más concreta posible.</t>
  </si>
  <si>
    <t>Circunstancias bajo las cuales se presenta el riesgo, es la situación más evidente frente al riesgo, redacte de la forma más concreta posible.</t>
  </si>
  <si>
    <t>Causa  principal  o básica, corresponde a las razones por la cuales se puede presentar  el riesgo, redacte de la forma más concreta posible.</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</si>
  <si>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9" tint="-0.249977111117893"/>
        <rFont val="Arial Narrow"/>
        <family val="2"/>
      </rPr>
      <t>POSIBILIDAD DE + Impacto para la entidad (Qué) + Causa Inmediata (Cómo) + Causa Raíz (Por qué)</t>
    </r>
  </si>
  <si>
    <t>No.</t>
  </si>
  <si>
    <t>CÓDIGO PROCESO</t>
  </si>
  <si>
    <t>PROCESO</t>
  </si>
  <si>
    <t>CÓDIGO SUBPROCESO</t>
  </si>
  <si>
    <t>SUBPROCESO</t>
  </si>
  <si>
    <t>Direccionamiento Estratégico y Planeación</t>
  </si>
  <si>
    <t>Gestión Estratégica</t>
  </si>
  <si>
    <t>IDENTIFICACIÓN DEL RIESGO</t>
  </si>
  <si>
    <t>Presupuestal</t>
  </si>
  <si>
    <t>CLASIFICACIÓN DEL RIESGO</t>
  </si>
  <si>
    <t>FACTOR DE RIESGO</t>
  </si>
  <si>
    <t>Daños activos fijos / eventos externos</t>
  </si>
  <si>
    <t>Fallas Tecnológicas</t>
  </si>
  <si>
    <t>Usuarios, productos y practicas organizacionales</t>
  </si>
  <si>
    <t xml:space="preserve">Procesos </t>
  </si>
  <si>
    <t>Talento Humano</t>
  </si>
  <si>
    <t>Infraestructura</t>
  </si>
  <si>
    <t>Evento Externo</t>
  </si>
  <si>
    <t>Ejecución y Administración de procesos</t>
  </si>
  <si>
    <t>Plan de acción (solo para la opción reducir)</t>
  </si>
  <si>
    <t xml:space="preserve">RESPONSABLE DE EJECUTAR EL CONTROL </t>
  </si>
  <si>
    <t>Cod. Control</t>
  </si>
  <si>
    <t>DEP</t>
  </si>
  <si>
    <t>EST</t>
  </si>
  <si>
    <t>El riesgo afecta la imagen de alguna área de la entidad</t>
  </si>
  <si>
    <t>El riesgo afecta la imagen de alguna dependencia de la entidad</t>
  </si>
  <si>
    <t>APLICABILIDAD EN TERRITORIALES</t>
  </si>
  <si>
    <t>SI</t>
  </si>
  <si>
    <t>NO</t>
  </si>
  <si>
    <t>Responsable Determinación de la Materialización</t>
  </si>
  <si>
    <t>Entregable</t>
  </si>
  <si>
    <t>SGI</t>
  </si>
  <si>
    <t>Gestión del SGI</t>
  </si>
  <si>
    <t xml:space="preserve">PROCESO </t>
  </si>
  <si>
    <t>Gestión de Riesgos</t>
  </si>
  <si>
    <t>Gestión de Comunicaciones</t>
  </si>
  <si>
    <t>Gestión de Comunicaciones Internas</t>
  </si>
  <si>
    <t>Gestión de Comunicaciones Externas</t>
  </si>
  <si>
    <t>Gestión del Servicio al Ciudadano</t>
  </si>
  <si>
    <t>Gestión de Regulación y Habilitación</t>
  </si>
  <si>
    <t>Habilitación</t>
  </si>
  <si>
    <t>Regulación</t>
  </si>
  <si>
    <t>Gestión de Información Geográfica</t>
  </si>
  <si>
    <t>Gestión Cartográfica</t>
  </si>
  <si>
    <t>Gestión Geodésica</t>
  </si>
  <si>
    <t>Gestión Geográfica</t>
  </si>
  <si>
    <t>Gestión Agrológica</t>
  </si>
  <si>
    <t>Gestión Catastral</t>
  </si>
  <si>
    <t>Prestación del Servicio Catastral por Excepción</t>
  </si>
  <si>
    <t>Formación, Actualización y Conservación Catastral</t>
  </si>
  <si>
    <t>Avalúos Comerciales</t>
  </si>
  <si>
    <t>Gestión Comercial</t>
  </si>
  <si>
    <t>Innovación y Gestión de Conocimiento Aplicado</t>
  </si>
  <si>
    <t>Investigación e Innovación</t>
  </si>
  <si>
    <t>Dinámica inmobiliaria</t>
  </si>
  <si>
    <t>Prospectiva</t>
  </si>
  <si>
    <t>Gestión de Talento Humano</t>
  </si>
  <si>
    <t>Administración de Personal</t>
  </si>
  <si>
    <t>Calidad de Vida</t>
  </si>
  <si>
    <t>Formación y Gestión del Desempeño</t>
  </si>
  <si>
    <t>Gestión Financiera</t>
  </si>
  <si>
    <t>Gestión Presupuestal</t>
  </si>
  <si>
    <t>Gestión Contable</t>
  </si>
  <si>
    <t>Gestión de Tesorería</t>
  </si>
  <si>
    <t>Gestión Jurídica</t>
  </si>
  <si>
    <t>Normativa</t>
  </si>
  <si>
    <t>Judicial</t>
  </si>
  <si>
    <t>Propiedad Intelectual</t>
  </si>
  <si>
    <t>Gestión Contractual</t>
  </si>
  <si>
    <t>Gestión Documental</t>
  </si>
  <si>
    <t>Gestión de Archivos</t>
  </si>
  <si>
    <t>Gestión Administrativa</t>
  </si>
  <si>
    <t>Gestión de Inventarios</t>
  </si>
  <si>
    <t>Gestión de Sistemas de Información e Infraestructura</t>
  </si>
  <si>
    <t>Gestión de Tecnologías de Información</t>
  </si>
  <si>
    <t>Gestión de Infraestructura</t>
  </si>
  <si>
    <t>Infraestructura de datos Espaciales - ICDE</t>
  </si>
  <si>
    <t>Gestión Disciplinaria</t>
  </si>
  <si>
    <t>Seguimiento y Evaluación</t>
  </si>
  <si>
    <t>Resultado Impacto Inherente</t>
  </si>
  <si>
    <t>Nivel</t>
  </si>
  <si>
    <t>% Impacto</t>
  </si>
  <si>
    <t>Leve</t>
  </si>
  <si>
    <t>Seguimientos por parte del Líder del Proceso</t>
  </si>
  <si>
    <t>Fecha de Inicio</t>
  </si>
  <si>
    <t>Fecha de Finalización</t>
  </si>
  <si>
    <t>Meta Trimestre I (Fecha y avance)</t>
  </si>
  <si>
    <t>Meta Trimestre II (Fecha y avance)</t>
  </si>
  <si>
    <t>Meta Trimestre III (Fecha y avance)</t>
  </si>
  <si>
    <t>Meta Trimestre IV (Fecha y avance)</t>
  </si>
  <si>
    <t>META del Control</t>
  </si>
  <si>
    <t>Evaluación del riesgo - Valoración de los controles</t>
  </si>
  <si>
    <t>GSA</t>
  </si>
  <si>
    <t>GCT</t>
  </si>
  <si>
    <t>GCM</t>
  </si>
  <si>
    <t>Diseño y Desarrollo de Sistemas de Información</t>
  </si>
  <si>
    <t>GCO</t>
  </si>
  <si>
    <t>COM</t>
  </si>
  <si>
    <t>GIG</t>
  </si>
  <si>
    <t>GRH</t>
  </si>
  <si>
    <t>GSC</t>
  </si>
  <si>
    <t>SII</t>
  </si>
  <si>
    <t>GTH</t>
  </si>
  <si>
    <t>CDI</t>
  </si>
  <si>
    <t>Gestión de Atención al Ciudadano</t>
  </si>
  <si>
    <t>GDO</t>
  </si>
  <si>
    <t>GFI</t>
  </si>
  <si>
    <t>GJU</t>
  </si>
  <si>
    <t>Gestión de Correspondencia</t>
  </si>
  <si>
    <t>ICA</t>
  </si>
  <si>
    <t>SEV</t>
  </si>
  <si>
    <t>NO APLICA</t>
  </si>
  <si>
    <t>COD.</t>
  </si>
  <si>
    <t xml:space="preserve">SUB-PROCESO </t>
  </si>
  <si>
    <t>ACM</t>
  </si>
  <si>
    <t>SST</t>
  </si>
  <si>
    <t>GCI</t>
  </si>
  <si>
    <t>ACI</t>
  </si>
  <si>
    <t>DDS</t>
  </si>
  <si>
    <t>ETI</t>
  </si>
  <si>
    <t>FGD</t>
  </si>
  <si>
    <t>GCE</t>
  </si>
  <si>
    <t>FAC</t>
  </si>
  <si>
    <t>AGR</t>
  </si>
  <si>
    <t>CAR</t>
  </si>
  <si>
    <t>GEO</t>
  </si>
  <si>
    <t>GEG</t>
  </si>
  <si>
    <t>CON</t>
  </si>
  <si>
    <t>ARC</t>
  </si>
  <si>
    <t>COR</t>
  </si>
  <si>
    <t>INV</t>
  </si>
  <si>
    <t>GIN</t>
  </si>
  <si>
    <t>RIE</t>
  </si>
  <si>
    <t>INF</t>
  </si>
  <si>
    <t>TES</t>
  </si>
  <si>
    <t>PRE</t>
  </si>
  <si>
    <t>HAB</t>
  </si>
  <si>
    <t>REG</t>
  </si>
  <si>
    <t>ICD</t>
  </si>
  <si>
    <t>JUD</t>
  </si>
  <si>
    <t>NOR</t>
  </si>
  <si>
    <t>SCE</t>
  </si>
  <si>
    <t>INT</t>
  </si>
  <si>
    <t>PRO</t>
  </si>
  <si>
    <t>Sistema de Gestión de Seguridad y Salud en el Trabajo</t>
  </si>
  <si>
    <t>N.A</t>
  </si>
  <si>
    <t>INI</t>
  </si>
  <si>
    <t>DIN</t>
  </si>
  <si>
    <t>ADP</t>
  </si>
  <si>
    <t>CVI</t>
  </si>
  <si>
    <t>Provisión de Empleo</t>
  </si>
  <si>
    <t xml:space="preserve">     El riesgo afecta la imagen de alguna dependencia de la entidad</t>
  </si>
  <si>
    <t xml:space="preserve">Menor 40% </t>
  </si>
  <si>
    <t>R1</t>
  </si>
  <si>
    <t>Innovación y Gestión del Conocimiento Aplicado</t>
  </si>
  <si>
    <t>R64</t>
  </si>
  <si>
    <t>debido a:
1. Desconocimiento de los procedimientos
2. Incumplimiento de  los lineamientos dados por la oficina de difusión y mercadeo
3. Planeación inadecuada de las actividades.
4. Inoportunidad en la invitación para participación en eventos.</t>
  </si>
  <si>
    <t xml:space="preserve"> por la inoportunidad o imprecisión en la  difusión de la información de la gestión institucional</t>
  </si>
  <si>
    <t>Posibilidad de pérdida Reputacional</t>
  </si>
  <si>
    <t>COM-1</t>
  </si>
  <si>
    <t>R63</t>
  </si>
  <si>
    <t>R62</t>
  </si>
  <si>
    <t>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t>
  </si>
  <si>
    <t>R61</t>
  </si>
  <si>
    <t xml:space="preserve">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t>
  </si>
  <si>
    <t>por omisión y/o encubrimiento deliberado durante la revisión y verificación de situaciones irregulares conocidas y/o encontradas en el proceso auditor, para favorecimiento propio o de terceros</t>
  </si>
  <si>
    <t>SEV-3</t>
  </si>
  <si>
    <t>R60</t>
  </si>
  <si>
    <t>debido a:
1. Falta de apropiación e interiorización del Estatuto de Auditoría Interna y Código de ética del auditor.
2. Debilidad en las competencias de los auditores e insuficiente capacitación.</t>
  </si>
  <si>
    <t>por desarrollo de ejercicios auditores con resultados subjetivos y/o parciales</t>
  </si>
  <si>
    <t>SEV-2</t>
  </si>
  <si>
    <t>R59</t>
  </si>
  <si>
    <t xml:space="preserve"> El Jefe de la Oficina de Control Interno (OCI) realiza la revisión de los informes preliminares y finales presentados por los auditores como resultado de las auditorías internas de gestión, frente a los criterios establecidos durante el proceso de planeación de la auditoría. En caso de detectar un posible incumplimiento de alguno de los criterios, se procede a determinar la causa del no cumplimiento y a subsanar la omisión o el error. 
Evidencia:  Informes preliminares y finales presentados por correo electrónico al Jefe de la OCI y/o verificaciones realizadas al informe por parte del jefe de la OCI.</t>
  </si>
  <si>
    <t xml:space="preserve">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t>
  </si>
  <si>
    <t>por incumplimiento de alguna de las normas legales, técnicas y de la entidad durante el ejercicio de auditoria</t>
  </si>
  <si>
    <t>SEV-1</t>
  </si>
  <si>
    <t>R58</t>
  </si>
  <si>
    <t>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t>
  </si>
  <si>
    <t>por incumplimiento del Programa Anual de Auditorias Internas de Gestión</t>
  </si>
  <si>
    <t>CDI-2</t>
  </si>
  <si>
    <t>R57</t>
  </si>
  <si>
    <t>El jefe de la Oficina de Control  Interno Disciplinario, desde la Sede Central hace seguimiento trimestralmente  a los procesos disciplinarios con el propósito de verificar el cumplimiento de los parámetros normativos establecidos para el adelantamiento de la acción disciplinaria. 
Evidencia:  
1. Actas de reuniones periódicas con los abogados instructores donde se evalúa avance procesal de las actuaciones disciplinarias,  así como la necesidad probatoria requerida en el proceso.
2. Actas de reparto de procesos disciplinarios y de  actas de asignación de desarrollo de providencias.
3. Análisis estadístico de producción de autos y fallos disciplinarios en los procesos.</t>
  </si>
  <si>
    <t xml:space="preserve">Gestión Disciplinaria </t>
  </si>
  <si>
    <t>CDI-1</t>
  </si>
  <si>
    <t>R56</t>
  </si>
  <si>
    <t>GTI-1</t>
  </si>
  <si>
    <t>R55</t>
  </si>
  <si>
    <t>El Jefe de la Oficina de Informática y Telecomunicaciones El Jefe de la Oficina de Informática y Telecomunicaciones , anualmente, mediante comunicado solicita a las diferentes dependencias y Direcciones Territoriales las necesidades tecnológicas requeridas para el cumplimiento de sus metas. Posteriormente se consolidan y se aprueban. En Comité institucional de gestión y desempeño se socializan y se priorizan de acuerdo con las necesidades institucionales. En caso que no se considere viable alguna necesidad se contemplarán aplazamientos para próximas vigencias.</t>
  </si>
  <si>
    <t>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t>
  </si>
  <si>
    <t>por inoportunidad en la entrega de las necesidades de las soluciones informáticas requeridas por la entidad para el cumplimiento de sus objetivos</t>
  </si>
  <si>
    <t>R54</t>
  </si>
  <si>
    <t>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t>
  </si>
  <si>
    <t>por posibilidad de uso de infraestructura tecnológica para fines personales o comerciales</t>
  </si>
  <si>
    <t>GTI-3</t>
  </si>
  <si>
    <t>R53</t>
  </si>
  <si>
    <t xml:space="preserve">El Coordinador GIT de Infraestructura Tecnológica El Coordinador GIT de Infraestructura Tecnológica mensualmente revisa la vigencia de los contratos de soporte y genera alertas informando al Jefe de la Oficina de Informática y Telecomunicaciones respecto de los vencimientos cercanos. En caso que la alerta de vencimiento de contratos no se genere oportunamente, se gestiona con la alta dirección la asignación de los recursos requeridos.  </t>
  </si>
  <si>
    <t xml:space="preserve">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t>
  </si>
  <si>
    <t>por indisponibilidad de infraestructura tecnológica para soportar los servicios de TI requeridos  por la entidad</t>
  </si>
  <si>
    <t>SII-3</t>
  </si>
  <si>
    <t>R52</t>
  </si>
  <si>
    <t xml:space="preserve">debido a:
1. Deficiencias en el control de perfiles y roles de acceso a las bases de datos
2. Auditoria insuficiente en las bases de datos
3. Falta de manifestación de conflictos de interés </t>
  </si>
  <si>
    <t xml:space="preserve">por posibilidad de otorgar accesos a la infraestructura tecnológica sin seguir procedimientos  formales para favorecer a un tercero </t>
  </si>
  <si>
    <t>Posibilidad de pérdida Económica y Reputacional</t>
  </si>
  <si>
    <t>SII-2</t>
  </si>
  <si>
    <t>R51</t>
  </si>
  <si>
    <t xml:space="preserve">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t>
  </si>
  <si>
    <t>por inoportunidad en la ejecución de mantenimientos preventivos de la infraestructura tecnológica de la entidad</t>
  </si>
  <si>
    <t>SII-1</t>
  </si>
  <si>
    <t>R50</t>
  </si>
  <si>
    <t>por incumplimiento en los acuerdos de niveles de servicio del proceso,</t>
  </si>
  <si>
    <t>GSA-3</t>
  </si>
  <si>
    <t>R49</t>
  </si>
  <si>
    <t>debido a:
1. Alteraciones o inconsistencias en el formato de solicitud de transporte presentado.
2. Asignación de vehículos sin surtir los trámites respectivos.</t>
  </si>
  <si>
    <t>por posibilidad de uso del servicio de transporte del IGAC para actividades personales o que beneficien a terceros diferentes a temas laborales</t>
  </si>
  <si>
    <t>GSA-2</t>
  </si>
  <si>
    <t>R48</t>
  </si>
  <si>
    <t>El Responsable en las Direcciones Territoriales identifica las necesidades de infraestructura física que requiere y se remite para el estudio, consolidación, priorización y aprobación (según aplique) de la Sede Central de los requerimientos solicitados. En caso de presentar observaciones, se solicita realizar los ajustes al responsable encargado.   
Evidencia: Correo electrónico con la aprobación de la solicitud y/o Plan de mantenimiento aprobado.</t>
  </si>
  <si>
    <t>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t>
  </si>
  <si>
    <t>por inoportunidad en la prestación de servicios administrativos y/o infraestructura física para el funcionamiento de la entidad</t>
  </si>
  <si>
    <t>GSA-1</t>
  </si>
  <si>
    <t>R47</t>
  </si>
  <si>
    <t>El Responsable del Almacén y el Coordinador del GIT de Gestión Contractual verifican que sea diligenciado y firmado completamente el formato de inducción al personal nuevo y antiguo que participa en las actividades que se llevan a cabo en el Almacén, con el fin de garantizar que se cumplan los procedimientos establecidos y propender por el manejo y custodia eficiente de los recursos físicos. 
Evidencias: Formato de inducción a contratistas diligenciado y firmado, registros de asistencia a socializaciones, material fotográfico y/o correos electrónicos remitidos.</t>
  </si>
  <si>
    <t xml:space="preserve">debido a:
1. Falencias en la aplicación de controles de seguridad en la custodia de los activos o  elementos.
2. Ausencia de control en la custodia de los elementos en las instalaciones del Almacén.
3. Ingreso de personal no autorizado a las instalaciones del Almacén. </t>
  </si>
  <si>
    <t>por pérdida de bienes de las instalaciones del Almacén del IGAC</t>
  </si>
  <si>
    <t>Posibilidad de pérdida Económica</t>
  </si>
  <si>
    <t>GDO-3</t>
  </si>
  <si>
    <t>R46</t>
  </si>
  <si>
    <t>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t>
  </si>
  <si>
    <t>por sustracción, eliminación o manipulación indebida de la documentación en el Archivo Central para beneficio particular o de terceros</t>
  </si>
  <si>
    <t>GDO-2</t>
  </si>
  <si>
    <t>R45</t>
  </si>
  <si>
    <t>El Responsable en el GIT de Gestión Documental realiza seguimiento a las sesiones programadas en materia de Gestión Documental de acuerdo con lo definido en el Plan Institucional de Capacitaciones, con el objetivo de transmitir buenas prácticas en la administración, organización y conservación de la documentación en las diferentes fases del ciclo de vida de los documentos. En el caso que alguno de los funcionarios o contratistas no participe en las sesiones propuestas, se programara un acompañamiento técnico, en el cual se brindara la información socializada.
Evidencias: Lista de asistencia y material presentado</t>
  </si>
  <si>
    <t>GDO-1</t>
  </si>
  <si>
    <t>R44</t>
  </si>
  <si>
    <t>GCO-2</t>
  </si>
  <si>
    <t>R43</t>
  </si>
  <si>
    <t>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t>
  </si>
  <si>
    <t>por manipulación del proceso contractual  para beneficio particular o de terceros en la adjudicación de un contrato</t>
  </si>
  <si>
    <t>GCO-1</t>
  </si>
  <si>
    <t>R42</t>
  </si>
  <si>
    <t>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t>
  </si>
  <si>
    <t xml:space="preserve">por inadecuada supervisión de contratos de adquisición de bienes, obras y servicios </t>
  </si>
  <si>
    <t>JUD-2</t>
  </si>
  <si>
    <t>GJU-2</t>
  </si>
  <si>
    <t>R41</t>
  </si>
  <si>
    <t xml:space="preserve">El Responsable asignado de la Oficina Asesora Jurídica en Sede Central , realiza, junto con el reparto del proceso judicial o extrajudicial al abogado, la solicitud de manifestación de conflicto de interés, inhabilidad o incompatibilidad para actuar en el proceso judicial, con la finalidad de que la OAJ determine su existencia.  
Evidencia: Correo electrónico remitido al abogado y recibido con la manifestación. </t>
  </si>
  <si>
    <t>El Responsable asignado de la Oficina Asesora Jurídica en Sede Central realiza semestralmente la verificación en el sistema de información de la Rama Judicial  los antecedentes disciplinarios de la totalidad de los abogados que ejercen representación judicial en la entidad (Sede Central y Direcciones Territoriales). 
Evidencia: Certificados de antecedentes disciplinarios, correo electrónico remitido a la Jefe de la OAJ con el reporte.</t>
  </si>
  <si>
    <t>El Responsable asignado de la Oficina Asesora Jurídica en Sede Central y el Abogado en las Direcciones Territoriales , según sus competencias, realizan seguimiento y control judicial presencial o virtual dos veces por semana con la finalidad de vigilar y controlar las actuaciones judiciales, a través del diligenciamiento del formato vigente de control de estado de procesos judiciales. El abogado en las Direcciones Territoriales remite mensualmente el reporte de dicho seguimiento a la sede central. (A, B) 
Evidencia: 
1. Formato diligenciado "Control de estado de procesos judiciales" vigente y el informe consolidado con el estado de procesos judiciales (Sede central)
2. Formato diligenciado "Control de estado de procesos judiciales" vigente (Direcciones Territoriales)</t>
  </si>
  <si>
    <t>JUD-1</t>
  </si>
  <si>
    <t>GJU-1</t>
  </si>
  <si>
    <t>R40</t>
  </si>
  <si>
    <t>El Jefe de la Oficina Asesora Jurídica o a quien asigne en Sede Central  realiza no menos de dos reuniones mensuales de seguimiento a los abogados de las Direcciones Territoriales para casos específicos o cuando sea requerido, con la finalidad de retroalimentar, apoyar y controlar la gestión judicial de los procesos en curso.  Evidencia: Convocatoria a través de correo electrónico, acta de reunión, agenda y/o pantallazo de los participantes (convocatoria virtual)</t>
  </si>
  <si>
    <t>El Responsable asignado de la Oficina Asesora Jurídica en Sede Central y el Abogado en las Direcciones Territoriales solicitan a través de memorando o correo electrónico los conceptos técnicos a los distintos procesos de la entidad, teniendo en cuenta los términos establecidos por el ente judicial en el requerimiento. 
Evidencia: Memorando y/o correo electrónico de solicitud de conceptos técnicos.</t>
  </si>
  <si>
    <t>El Responsable asignado de la Oficina Asesora Jurídica en Sede Central y el Abogado en las Direcciones Territoriales realizan seguimiento y control judicial presencial o virtual dos veces por semana con la finalidad de vigilar y controlar las actuaciones judiciales, a través del diligenciamiento del formato vigente de control de estado de procesos judiciales. El abogado en las Direcciones Territoriales remite mensualmente el reporte de dicho seguimiento a la sede central. (A, B) 
Evidencia: 
1. Formato diligenciado "Control de estado de procesos judiciales" vigente y el informe consolidado con el estado de procesos judiciales (Sede central)
2. Formato diligenciado "Control de estado de procesos judiciales" vigente (Direcciones Territoriales)</t>
  </si>
  <si>
    <t>GFI-3</t>
  </si>
  <si>
    <t>GFI-4</t>
  </si>
  <si>
    <t>R39</t>
  </si>
  <si>
    <t>Los Responsables GIT de Presupuesto, GIT de Contabilidad y GIT de Tesorería y los Pagadores y Contadores de las Direcciones Territoriales , cada vez que se requiera, verifican que los documentos soporte que autorizan los gastos, vengan firmados por el ordenador del gasto. En caso contrario, devuelven el documento para que sea allegado con la firma respectiva.  
Evidencia: Documentos soporte de autorización de gastos con firmas.</t>
  </si>
  <si>
    <t>El Responsable de hacer la legalización de la caja menor en el GIT de contabilidad coteja los documentos soporte con lo registrado en el SIIF Nación II, cada vez que se solicite reembolso y al cierre de la caja menor, verificando fecha, factura, valor y tercero. En caso de identificar inconsistencias, solicita al responsable de la caja menor que allegue los soportes adecuados. 
Evidencia: Documento de legalización de caja menor.</t>
  </si>
  <si>
    <t>debido a manipulación de la información financiera.</t>
  </si>
  <si>
    <t>por manejo indebido de recursos financieros por parte de quienes los administran en la entidad, para beneficio propio o de terceros</t>
  </si>
  <si>
    <t>GFI-2</t>
  </si>
  <si>
    <t>R38</t>
  </si>
  <si>
    <t>GFI-1</t>
  </si>
  <si>
    <t>R37</t>
  </si>
  <si>
    <t>Los funcionarios y contratistas de presupuesto  , cada vez que se requiera, verifican que la fecha de los documentos soporte de los registros presupuestales sea anterior al comienzo de la ejecución del gasto. En caso contrario, se abstienen de realizar el registro y se emiten lineamientos a los ordenadores y funcionarios responsables en las distintas dependencias del IGAC, con el fin de realizar oportunamente los registros financieros. 
Evidencia: Documentos soporte de los registros presupuestales</t>
  </si>
  <si>
    <t xml:space="preserve">debido a desconocimiento de las dependencias ordenadoras de los procedimientos de la subdirección administrativa y financiera
</t>
  </si>
  <si>
    <t>FDG-1</t>
  </si>
  <si>
    <t>GTH-3</t>
  </si>
  <si>
    <t>R36</t>
  </si>
  <si>
    <t xml:space="preserve">debido a:
1. Incumplimiento del  Procedimiento
2. Retrasos en la ejecución de las estrategiaspara el cumplimiento de transferencia del conocimiento.
</t>
  </si>
  <si>
    <t>por la generación de factores que afecten la no transferencia del conocimiento.</t>
  </si>
  <si>
    <t>PEC-1</t>
  </si>
  <si>
    <t>GTH-2</t>
  </si>
  <si>
    <t>R35</t>
  </si>
  <si>
    <t xml:space="preserve">El Responsable del subproceso de provisión de empleos   realiza seguimiento mensual al Plan de Previsión de Recursos Humanos a través de la verificación y validación de la lista de documentos para la vinculación de funcionarios, contrastando el informe mensual con el soporte de las evidencias subidas en el Drive. En caso de no realizar la actividad se hará la  reprogramación correspondiente.                                                            
Evidencias:  Informe mensual soportado con las evidencias en DRIVE y/o reporte del indicador de cumplimiento. </t>
  </si>
  <si>
    <t xml:space="preserve">debido a:
1. Desconocimiento o incumplimiento de los lineamientos internos de talento humano.
2. Actualización normatividad                                         
3. Reestructuración y/o rediseño del IGAC               
4. Incumplimiento en los tiempos establecidos para dar a respuestas por parte del CNSC a la entidad.                                                              </t>
  </si>
  <si>
    <t>por  el incumplimiento de los requisitos mínimos para la vinculación de los funcionarios.</t>
  </si>
  <si>
    <t>Provisión de Empleo y Compensación</t>
  </si>
  <si>
    <t>SST-1</t>
  </si>
  <si>
    <t>GTH-1</t>
  </si>
  <si>
    <t>R34</t>
  </si>
  <si>
    <t xml:space="preserve">debido a:
1. Recursos inadecuados e insuficientes (económicos, humanos y técnicos)   
2. Falta de entrenamiento.
3. Incumplimiento  de los Procedimientos.
4. Falta de personal
</t>
  </si>
  <si>
    <t>Bienestar y Sistema de Gestión de Seguridad y Salud en el Trabajo</t>
  </si>
  <si>
    <t>PRO-3</t>
  </si>
  <si>
    <t>ICA-3</t>
  </si>
  <si>
    <t>R33</t>
  </si>
  <si>
    <t>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t>
  </si>
  <si>
    <t>por posibilidad de entregar un  producto o prestar un  servicio que no cumpla con las especificaciones técnicas establecidas o con las necesidades y expectativas de los usuarios</t>
  </si>
  <si>
    <t>PRO-2</t>
  </si>
  <si>
    <t>ICA-2</t>
  </si>
  <si>
    <t>R32</t>
  </si>
  <si>
    <t>El Director de la Dirección de Investigación y Prospectiva, trimestralmente debe verificar los perfiles, permisos o accesos de los funcionarios o contratistas que participan en los proyectos definidos, con el fin de asegurar que el uso adecuado de la información y evitar la sustracción o perdida de la información geográfica generada. En caso de encontrar alguna novedad o asignación no permitida, se solicita la eliminación de permisos al funcionario o contratista identificado a través del GLPI.  
Evidencia: Reporte de solicitudes de GLPI asociadas con la gestión de permisos de acceso y control de usuarios (cuando aplique).</t>
  </si>
  <si>
    <t>El Director de la Dirección de Investigación y Prospectiva, debe verificar de manera trimestral la custodia de la información y aplicación de las Tablas de Retención Documental vigentes y un único lugar para el almacenamiento de las carpetas mediante un archivo organizado, remitiendo esta validación a través de correo electrónico al líder del proceso. En caso de que la información este almacenada fuera de los parámetros de gestión documental debe evaluarse la trazabilidad e implementar una acción correctiva o de mejora. 
Evidencias: Reporte y/o correo electrónico remitido al líder del proceso con la validación documental</t>
  </si>
  <si>
    <t>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t>
  </si>
  <si>
    <t>por posibilidad de recibir o solicitar cualquier dádiva o beneficio a nombre propio o de terceros con el fin de obtener información reservada o clasificada, conseguir un resultado de un proyecto de investigación antes de ser publicado,</t>
  </si>
  <si>
    <t>PRO-1</t>
  </si>
  <si>
    <t>ICA-1</t>
  </si>
  <si>
    <t>R31</t>
  </si>
  <si>
    <t>El Funcionario y/o contratista delegado por el Director de la Dirección de Investigación y Prospectiva,  realiza quincenalmente el seguimiento al estado de las peticiones descargando el reporte de SIGAC. En caso de encontrar peticiones que no se han respondido, informa al responsable antes de vencer el plazo de respuesta y comunica al Director de la Dirección de Investigación y Prospectiva, sobre las peticiones pendientes por responder. 
Evidencia:  Reporte de pendientes del aplicativo de correspondencia y/o correos electrónicos informando las peticiones pendientes (según sea el caso).</t>
  </si>
  <si>
    <t xml:space="preserve">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t>
  </si>
  <si>
    <t>por inoportunidad en la prestación de servicios o en la entrega de productos</t>
  </si>
  <si>
    <t>ACM-1</t>
  </si>
  <si>
    <t>GCT-3</t>
  </si>
  <si>
    <t>R30</t>
  </si>
  <si>
    <t xml:space="preserve">debido a:
1. Falta  de Personal
2. Recursos inadecuados o insuficientes.
</t>
  </si>
  <si>
    <t>por solicitar o recibir dinero o dádivas por la realización u omisión de actos en la prestación de servicios o trámites catastrales, con el propósito de beneficiar a un particular.</t>
  </si>
  <si>
    <t>FAC-1</t>
  </si>
  <si>
    <t>Gestión catastral</t>
  </si>
  <si>
    <t>GCT-2</t>
  </si>
  <si>
    <t>R29</t>
  </si>
  <si>
    <t xml:space="preserve"> 
debido a:
1. Situaciones de orden Público en  los municipios a Intervenir
2. Condiciones medioambientales que afectan la prestación del servicio.
3. Incumplimiento de los pagos de la entidad contratante.</t>
  </si>
  <si>
    <t>Inoportunidad en los tiempos establecidos para la entrega de los avalúos comerciales</t>
  </si>
  <si>
    <t>SCE-2</t>
  </si>
  <si>
    <t>GCT-4</t>
  </si>
  <si>
    <t>R28</t>
  </si>
  <si>
    <t>debido a:
1. Situaciones de orden Público en  los municipios a Intervenir
2. Condiciones medioambientales que afectan la prestación del servicio.
3. Incumplimiento de los pagos de la entidad contratante.</t>
  </si>
  <si>
    <t>por Inoportunidad en los tiempos establecidos para la entrega de los productos resultados del  proceso de formación y actualización catastral con los municipios en jurisdicción del IGAC</t>
  </si>
  <si>
    <t>SCE-1</t>
  </si>
  <si>
    <t>GCT-1</t>
  </si>
  <si>
    <t>R27</t>
  </si>
  <si>
    <t xml:space="preserve">debidoa :
1. Falta de conocimiento de los procedimientos establecidos.
2. Recursos inadecuados o insuficientes.
</t>
  </si>
  <si>
    <t>por incumplimiento de los estándares de producción (calidad) en la prestación del servicio público Catastral por excepción</t>
  </si>
  <si>
    <t>AGR-4</t>
  </si>
  <si>
    <t>GIG-14</t>
  </si>
  <si>
    <t>R26</t>
  </si>
  <si>
    <t>El responsable del SGI o el profesional de apoyo en el laboratorio , cada vez que ingrese un funcionario o contratista a desarrollar actividades en el Laboratorio Nacional de Suelos, debe verificar que se firme el compromiso de confidencialidad, imparcialidad e independencia con el fin de garantizar que todas las personas se comprometan a implementar y mantener los lineamientos de imparcialidad establecidos en el laboratorio, en caso de encontrar desviaciones se debe informar al coordinador del laboratorio y al responsable del SGI para que se tomen las medidas pertinentes.
Evidencia: Compromisos firmados de confidencialidad, imparcialidad e independencia.</t>
  </si>
  <si>
    <t>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t>
  </si>
  <si>
    <t>por posibilidad de la manipulación de la información o en el manejo de las muestras del LNS y/o alteración de los resultados de los productos agrológicos para beneficio propio o de un tercero</t>
  </si>
  <si>
    <t>AGR-3</t>
  </si>
  <si>
    <t>GIG-13</t>
  </si>
  <si>
    <t>R25</t>
  </si>
  <si>
    <t>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t>
  </si>
  <si>
    <t>por pérdida de la muestra de suelos</t>
  </si>
  <si>
    <t>AGR-2</t>
  </si>
  <si>
    <t>GIG-12</t>
  </si>
  <si>
    <t>R24</t>
  </si>
  <si>
    <t xml:space="preserve">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t>
  </si>
  <si>
    <t>por calidad deficiente de los productos generados por la Gestión Agrológica</t>
  </si>
  <si>
    <t>AGR-1</t>
  </si>
  <si>
    <t>GIG-11</t>
  </si>
  <si>
    <t>R23</t>
  </si>
  <si>
    <t>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t>
  </si>
  <si>
    <t>por incumplimiento en la elaboración de los productos programados en el proceso de Gestión Agrológica</t>
  </si>
  <si>
    <t>CAR-3</t>
  </si>
  <si>
    <t>GIG-10</t>
  </si>
  <si>
    <t>R22</t>
  </si>
  <si>
    <t>El Coordinador del GIT perteneciente a la Subdirección de Geografía y Cartografía mínimo una vez al año verifica los roles de los usuarios en el aplicativo GEOCARTO, el acceso a las carpetas en los servidores y la restricción de dispositivos externos, conforme a las funciones y responsabilidades que tiene cada funcionario o contratista; y reporta al GIT de Administración de la información geodésica, cartográfica y geográfica a través de correo electrónico. En caso de encontrar diferencias, solicita el cambio respectivo.
Evidencia: Correo electrónico informando los resultados de la verificación de roles y usuarios.</t>
  </si>
  <si>
    <t>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t>
  </si>
  <si>
    <t>por recibir dádivas para alterar u omitir información en las diferentes etapas del proceso de producción cartográfica básica para beneficio propio o de un particular.</t>
  </si>
  <si>
    <t>CAR-2</t>
  </si>
  <si>
    <t>GIG-9</t>
  </si>
  <si>
    <t>R21</t>
  </si>
  <si>
    <t xml:space="preserve">El Coordinador del GIT de Producción Cartográfica realiza seguimiento y control periódico a los cronogramas de trabajo y estándares de producción, indagando con los líderes de las etapas del proceso de producción a través de mesas de trabajo, los inconvenientes presentados o retrasos en las actividades. En caso de identificarse retrasos en la programación se definen los correctivos que se deben tomar para cumplir con la meta. 
Evidencia: Actas de reunión, correos electrónicos, grabaciones de reunión u otro material soporte de las mesas de trabajo realizadas. </t>
  </si>
  <si>
    <t>El Funcionario o contratista del GIT de Producción Cartográfica  verifica las condiciones de orden público en la zona de trabajo, comunicándose con las autoridades civiles y militares del lugar, y gestiona los permisos o autorizaciones con esas autoridades. En caso de no obtener los permisos se reporta al  profesional encargado del GIT de Producción Cartográfica para posponer la comisión de campo hasta que las condiciones de seguridad sean las adecuadas, solicitando prórrogas con los usuarios externos 
Evidencia: Correos electrónicos remitidos a las autoridades civiles y militares del lugar, documentos de autoridades civiles y militares (cuando aplique) y/o prórrogas al contrato (cuando aplique).</t>
  </si>
  <si>
    <t>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t>
  </si>
  <si>
    <t>por incumplimiento de los tiempos programados para la atención de requerimientos de usuarios internos y externos en la producción, actualización y disposición de información cartográfica básica</t>
  </si>
  <si>
    <t>CAR-1</t>
  </si>
  <si>
    <t>GIG-8</t>
  </si>
  <si>
    <t>R20</t>
  </si>
  <si>
    <t>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t>
  </si>
  <si>
    <t>por incumplimiento de las especificaciones y estándares de producción cartográfica</t>
  </si>
  <si>
    <t>GEO-3</t>
  </si>
  <si>
    <t>GIG-7</t>
  </si>
  <si>
    <t>R19</t>
  </si>
  <si>
    <t>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t>
  </si>
  <si>
    <t>por solicitud o recepción de dádivas con el objetivo de agilizar o retrasar la entrega de un dato geodésico para beneficio propio o de un tercero</t>
  </si>
  <si>
    <t>GEO-2</t>
  </si>
  <si>
    <t>GIG-6</t>
  </si>
  <si>
    <t>R18</t>
  </si>
  <si>
    <t>El Funcionario responsable en el GIT Gestión Geodésica verifica que el equipo se encuentre operando correctamente antes de su salida a campo y previo a la instalación o utilización del mismo, cada vez que sea requerido, para lo cual revisa todos los parámetros de operación de los equipos de las Redes MAGNA-ECO, Red Pasiva y Nivelación Geodésica, registrando en el formato de revisión de equipos esta verificación. Si el equipo no opera correctamente, se programa su mantenimiento.
Evidencia: Formato de revisión de equipos</t>
  </si>
  <si>
    <t>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t>
  </si>
  <si>
    <t>por incumplimiento de estándares de calidad nacionales e internacionales en la generación de información geodésica</t>
  </si>
  <si>
    <t>GEO-1</t>
  </si>
  <si>
    <t>GIG-5</t>
  </si>
  <si>
    <t>R17</t>
  </si>
  <si>
    <t>El Profesional responsable de la red MAGNA-ECO del GIT Gestión Geodésica constata todos los días hábiles que el usuario tenga acceso a la información publicada en la página web realizando una simulación como usuario.  En caso de que no se pueda acceder a la información publicada en datos abiertos, el profesional del GIT Gestión Geodésica reporta a través de la herramienta GLPI a la Oficina de Informática y Telecomunicaciones la falla para restablecer el acceso a los datos, y se diligencia la matriz de control de novedades para llevar el registro mensual de las incidencias presentadas. Si se ha recibido solicitud de información por parte del usuario, se envía por cualquier medio.
 Evidencia: Incidencia en GLPI sobre el reporte de la falla dirigido a la Oficina de Informática y Telecomunicaciones y/o matriz de control de novedades mensual</t>
  </si>
  <si>
    <t>El Profesional encargado de proyectos de red pasiva en el GIT Gestión Geodésica realiza seguimiento quincenal a las solicitudes de cálculos de puntos geodésicos para red pasiva, proyectos cartográficos y de fronteras, con el propósito de llevar control de las fechas de las solicitudes, para lo cual diligencia la información requerida en el formato Seguimiento de cálculos geodésicos. En caso de encontrar solicitudes no finalizadas, indaga y ayuda a solucionar los posibles inconvenientes junto con los funcionarios que realizan el cálculo.
 Evidencia: Registro del formato 'Seguimiento de cálculos geodésicos'.</t>
  </si>
  <si>
    <t>El Profesional responsable de la red MAGNA-ECO monitorea todos los días el funcionamiento de las estaciones, descargando los archivos que proporciona cada una el día anterior (o el acumulado si se realiza teniendo en cuenta el fin de semana) y corroborando que la información este completa y sin errores.  En caso de no recibir información de alguna de las estaciones o se encuentran errores en los archivos descargados, se realiza contacto con la entidad donde se encuentra la estación para su conexión y se programará visita de mantenimiento.
 Evidencia: Matriz de seguimiento a la Red MAGNA-ECO</t>
  </si>
  <si>
    <t>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t>
  </si>
  <si>
    <t>por inoportunidad en la entrega y publicación de la información geodésica a los usuarios</t>
  </si>
  <si>
    <t>GEG-5</t>
  </si>
  <si>
    <t>R16</t>
  </si>
  <si>
    <t>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t>
  </si>
  <si>
    <t>por incumplimiento en los tiempos programados para la generación, actualización y publicación de metodologías, estudios e investigaciones geográficas, deslindes y delimitación de las entidades territoriales.</t>
  </si>
  <si>
    <t>GEG-4</t>
  </si>
  <si>
    <t>GIG-4</t>
  </si>
  <si>
    <t>R15</t>
  </si>
  <si>
    <t>Los Coordinadores del GIT Estudios geográficos y GIT de fronteras y limites de entidades territoriales , en cada etapa validan que el producto a generar esté acorde con la normatividad vigente, estándares y procedimientos, haciendo las observaciones sobre los documentos de investigación con control de cambios. En caso de que no se cumplan dichas especificaciones, el producto se devuelve al responsable para su ajuste. 
 Evidencia: Documentos de investigación versionados con control de cambios y/o correos electrónicos con la revisión del informe final de deslindes.</t>
  </si>
  <si>
    <t>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t>
  </si>
  <si>
    <t>por incumplimiento de la normatividad, estándares y/o procedimientos de información geográfica en la generación, actualización y publicación de metodologías, estudios e investigaciones geográficas, deslindes y de la delimitación de entidades territoriales</t>
  </si>
  <si>
    <t>GEG-3</t>
  </si>
  <si>
    <t>GIG-3</t>
  </si>
  <si>
    <t>R14</t>
  </si>
  <si>
    <t>El Coordinador del GIT Estudios geográficos o el funcionario asignado , antes de la publicación de una investigación, revisa que no se haya hecho una publicación anterior de una parte o la totalidad de lo allí expuesto, buscándolo a través de páginas especiales. En caso de encontrar que ha habido alguna publicación con esa información y que su autor ha estado vinculado con la investigación del IGAC, se informa a la Oficina Asesora Jurídica (OAJ) para que se inicien los procesos a los que haya lugar.
Evidencia: Memorando o correo electrónico informando la situación (si aplica).</t>
  </si>
  <si>
    <t>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t>
  </si>
  <si>
    <t>GEG-2</t>
  </si>
  <si>
    <t>GIG-2</t>
  </si>
  <si>
    <t>R13</t>
  </si>
  <si>
    <t>Los Coordinadores del GIT Estudios geográficos y ordenamiento territorial y GIT Fronteras y límites de entidades territoriales, durante el proceso de generación, y una vez finalizado, un estudio o investigación geográfica, acta e informe de deslindes, verifican el cumplimiento de normatividad y procedimientos vigentes por medio de reuniones, donde se analiza el producto final. En caso de encontrar inconsistencias con el cumplimiento, los Coordinadores de cada uno de los GIT solicitan a los responsables de cada proyecto el ajuste del documento.  
Evidencia: Registro o evidencia de asistencia a las reuniones y versiones de documentos con observaciones.</t>
  </si>
  <si>
    <t>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t>
  </si>
  <si>
    <t>por solicitud o recibimiento de dádivas para generar lineamientos geográficos, certificados o  deslindes que no cumplan con la normatividad vigente,  estándares  o especificaciones técnicas para beneficio propio o de un tercero</t>
  </si>
  <si>
    <t>GEG-1</t>
  </si>
  <si>
    <t>GGG-1</t>
  </si>
  <si>
    <t>R12</t>
  </si>
  <si>
    <t>debido a que se identifica la ilegalidad del acto por parte de un ente judicial.</t>
  </si>
  <si>
    <t>por declaratoria de inaplicación de la regulación expedida por la entidad</t>
  </si>
  <si>
    <t>REG-2</t>
  </si>
  <si>
    <t>GRH-2</t>
  </si>
  <si>
    <t>R11</t>
  </si>
  <si>
    <t>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t>
  </si>
  <si>
    <t>por inobservancia de las actividades tendientes a expedir regulación normativa por parte de la Entidad</t>
  </si>
  <si>
    <t>REG-1</t>
  </si>
  <si>
    <t>GRH-1</t>
  </si>
  <si>
    <t>R10</t>
  </si>
  <si>
    <t>ACI-2</t>
  </si>
  <si>
    <t>Gestión de Servicio Al Ciudadano</t>
  </si>
  <si>
    <t>GSC-2</t>
  </si>
  <si>
    <t>R9</t>
  </si>
  <si>
    <t>ACI-1</t>
  </si>
  <si>
    <t>GSC-1</t>
  </si>
  <si>
    <t>R8</t>
  </si>
  <si>
    <t>GCM-1</t>
  </si>
  <si>
    <t>R7</t>
  </si>
  <si>
    <t>Gestión de Comunicaciones Externas
Gestión de Comunicaciones Internas</t>
  </si>
  <si>
    <t>GCE-1</t>
  </si>
  <si>
    <t>R6</t>
  </si>
  <si>
    <t>SGI-2</t>
  </si>
  <si>
    <t>DEP-5</t>
  </si>
  <si>
    <t>R5</t>
  </si>
  <si>
    <t>SGI-1</t>
  </si>
  <si>
    <t>DEP-4</t>
  </si>
  <si>
    <t>R4</t>
  </si>
  <si>
    <t>El Responsable asignado en la Oficina Asesora de Planeación revisa cada vez que la información sea entregada por los responsables previo al cargue en los aplicativos internos y externos de la entidad, asegurando la consistencia de los datos entregados y posteriormente remitiendo correo electrónico autorizando su cargue en el sistema. En caso de identificar inconsistencias o falencias en el reporte, se realiza contacto a través de correo electrónico con el enlace o responsable para corregir la información.  
Evidencia: Correo electrónico de Visto Bueno de la OAP para el cargue en SINERGIA o Correo electrónico de notificación de cargue por el responsable.</t>
  </si>
  <si>
    <t xml:space="preserve">El Responsable asignado en la Oficina Asesora de Planeación verifica anualmente el reporte de usuarios activos en los aplicativos internos y externos de competencia del proceso de Direccionamiento Estratégico y Planeación, con el fin de asegurar que se encuentren perfiles de usuario solo para funcionarios activos y se cumplan las condiciones de seguridad y acceso a los aplicativos. En caso de identificar inconsistencias, se procede a realizar la indagación respectiva y tomar las medidas de control necesarias. 
Evidencia: Reporte de usuarios registrados en los aplicativos de competencia del proceso de Direccionamiento Estratégico y Planeación, verificado por el responsable de la OAP. </t>
  </si>
  <si>
    <t>El Responsable asignado en la Oficina Asesora de Planeación verifica previamente el reporte de información que se va a cargar en los aplicativos internos y externos de competencia del proceso de Direccionamiento Estratégico y Planeación, por parte del enlace o líder de proceso responsable, realizando el respectivo cierre y notificando al Jefe de la OAP con el fin de garantizar que fue verificado el contenido y su consistencia. En caso de identificar inconsistencias o falencias en el reporte, se realiza contacto a través de correo electrónico con el enlace o líder de proceso responsable para corregir la información.  
Evidencia: Correo electrónico con la notificación de cierre de periodo y/o correo electrónico para corregir información (Si aplica).</t>
  </si>
  <si>
    <t>EST-3</t>
  </si>
  <si>
    <t>DEP-3</t>
  </si>
  <si>
    <t>R3</t>
  </si>
  <si>
    <t xml:space="preserve">El Responsable asignado en la Oficina Asesora de Planeación  valida las solicitudes de creación o actualización de proyectos de inversión generadas por parte de los formuladores de proyecto en el sistema de información dispuesto por el DNP, realizando el rechazo en caso de que no sea viable la actualización y devolviendo al solicitante, cada vez que sea requerido. De otro modo, si se aprueba, se indica a través de correo electrónico cuando el proyecto se envía para viabilidad.
 Evidencias: Pantallazos del control de formulación técnica y/o fichas EBI actualizadas para conocer la aceptación o rechazo de la propuesta de actualización del proyecto. </t>
  </si>
  <si>
    <t>El Responsable asignado en la Oficina Asesora de Planeación revisa el contenido, calidad y consistencia de los datos consignados en el informe de gestión, cada vez que se presente por parte del responsable, con el fin de garantizar la veracidad de la información y su estructura para incluir en el informe. En caso de que presente desalineación con el marco estratégico definido por la entidad, se realiza la devolución para que el responsable haga las correcciones pertinentes. 
 Evidencia: Informe de gestión consolidado y entregado por la OAP con la información entregada por el responsable y/o correos electrónicos enviados por la Oficina Asesora de Planeación para la alineación con el informe de gestión.</t>
  </si>
  <si>
    <t>EST-2</t>
  </si>
  <si>
    <t>DEP-2</t>
  </si>
  <si>
    <t>R2</t>
  </si>
  <si>
    <t>El Responsable asignado en la Oficina Asesora de Planeación aprueba a través de correo electrónico la viabilidad generada en el sistema SIIF por parte del área solicitante, cada vez que sea requerida, para garantizar la disponibilidad de recursos en el presupuesto de inversión, rechazando en caso de que no se cuenten con los recursos suficientes, la información no coincida con el proyecto o no esté programado en el plan anual de adquisiciones. 
 Evidencia: Correo de aprobación de la viabilidad generada</t>
  </si>
  <si>
    <t>El Responsable asignado en la Oficina Asesora de Planeación realiza seguimiento al cumplimiento de presupuesto de inversión y metas institucionales por parte de los responsables, a través del envío de alertas mensualmente por correo electrónico. En caso de que se presenten novedades en el cumplimiento, se realiza monitoreo al responsable de su ejecución para generar acciones tendientes a completar las metas proyectadas. 
Evidencias: Correo con las alertas de cumplimiento de presupuesto de inversión y metas institucionales remitidas al ordenador del gasto.</t>
  </si>
  <si>
    <t>El Responsable asignado en la Oficina Asesora de Planeación realiza seguimiento mensual al plan de adquisiciones de la entidad, verificando el grado de cumplimiento en la programación del mismo y presentando el seguimiento en el Comité Institucional de Gestión y Desempeño. En caso de que se presenten variaciones con lo proyectado se generan alertas a los ordenadores del gasto. 
 Evidencia: Acta de Comité de Gestión y desempeño reflejando el seguimiento del plan y/o alertas a los ordenadores del gasto (si aplica)</t>
  </si>
  <si>
    <t>EST-1</t>
  </si>
  <si>
    <t>DEP-1</t>
  </si>
  <si>
    <t>MAPA DE CALOR RIESGO RESIDUAL</t>
  </si>
  <si>
    <t>CALIFICACIÓN RIESGO RESIDUAL</t>
  </si>
  <si>
    <t>Impacto Residual</t>
  </si>
  <si>
    <t>Severidad 
(Nivel de Riesgo)</t>
  </si>
  <si>
    <t>Tipo de Riesgo</t>
  </si>
  <si>
    <t>No. Riesgo</t>
  </si>
  <si>
    <t>RIESGO</t>
  </si>
  <si>
    <t>PROBABILIDAD</t>
  </si>
  <si>
    <t>IMPACTO</t>
  </si>
  <si>
    <t>OPCIONES</t>
  </si>
  <si>
    <t>CÓDIGO:</t>
  </si>
  <si>
    <t>MATRIZ DE RIESGOS INSTITUCIONAL - IGAC 2022</t>
  </si>
  <si>
    <t>VERSIÓN:</t>
  </si>
  <si>
    <t>VIGENCIA:</t>
  </si>
  <si>
    <t>del 01/01/2022 al 31/12/2022</t>
  </si>
  <si>
    <t>Los Coordinadores del GIT Estudios geográficos y ordenamiento territorial y GIT Fronteras y limites de entidades territoriales realizan el seguimiento mensual de los productos del plan de acción y del proyecto de inversión, reportando los avances en las herramientas dispuestas para este fin. En caso de observar actividades que no se han cumplido, se justifican los motivos de atraso y se informa a la Subdirección de geografía y cartografía. 
Evidencia: Herramientas para el seguimiento del plan de acción y proyectos de inversión, y/o correo electrónico enviando con el seguimiento.</t>
  </si>
  <si>
    <t>Acta de Comité de Gestión y desempeño reflejando el seguimiento del plan y/o alertas a los ordenadores del gasto (si aplica)</t>
  </si>
  <si>
    <t>Correo con las alertas de cumplimiento de presupuesto de inversión y metas institucionales remitidas al ordenador del gasto.</t>
  </si>
  <si>
    <t>Correo de aprobación de la viabilidad generada</t>
  </si>
  <si>
    <t>Correo electrónico con la notificación de cierre de periodo y/o correo electrónico para corregir información (Si aplica).</t>
  </si>
  <si>
    <t xml:space="preserve">Reporte de usuarios registrados en los aplicativos de competencia del proceso de Direccionamiento Estratégico y Planeación, verificado por el responsable de la OAP. </t>
  </si>
  <si>
    <t>Correo electrónico de Visto Bueno de la OAP para el cargue en SINERGIA o Correo electrónico de notificación de cargue por el responsable.</t>
  </si>
  <si>
    <t>Planes institucionales articulados con MIPG y aprobados por el Comité.</t>
  </si>
  <si>
    <t>Archivo de acciones consolidadas para la implementación del FURAG</t>
  </si>
  <si>
    <t xml:space="preserve"> Resultados del mecanismo de evaluación utilizado y/o material evidencia de la evaluación realizada. </t>
  </si>
  <si>
    <t>Presentación del desempeño institucional a la Alta Dirección, Acta de Comité presentación de resultados y/o plan de acción establecido desde la Alta Dirección.</t>
  </si>
  <si>
    <t xml:space="preserve">El Responsable de la Oficina Asesora de Planeación realiza evaluaciones de conocimientos generales del MIPG de manera semestral a los servidores y contratistas, a través de actividades diseñadas desde la Oficina Asesora de Planeación (OAP) con el fin de identificar y fortalecer la apropiación de los conceptos asociados al modelo, generando oportunidades de mejora en caso de que se encuentren resultados desfavorables. 
Evidencias: Resultados del mecanismo de evaluación utilizado y/o material evidencia de la evaluación realizada. </t>
  </si>
  <si>
    <t>La Alta Dirección verifica anualmente el desempeño institucional de los sistemas de gestión e implementación de MIPG, con el fin de realizar la retroalimentación a los procesos de la entidad tomando las acciones de mejora pertinentes. En caso de encontrar desviaciones, se genera un plan de acción para fortalecer la implementación de los requerimientos necesarios del MIPG.
Evidencias: Presentación del desempeño institucional a la Alta Dirección, Acta de Comité presentación de resultados y/o plan de acción establecido desde la Alta Dirección.</t>
  </si>
  <si>
    <t>Plan de Trabajo Ambiental con el seguimiento trimestral, incluyendo los ajustes a los que haya lugar.</t>
  </si>
  <si>
    <t>Base de datos en Excel con información consolidada.</t>
  </si>
  <si>
    <t>Correo electrónico de seguimiento desde el GIT de Servicio al Ciudadano</t>
  </si>
  <si>
    <t xml:space="preserve">Fallo del ente judicial recibido por la entidad y/o nuevo acto administrativo generado (en caso de presentarse la inaplicabilidad). </t>
  </si>
  <si>
    <t>Registro o evidencia de asistencia a las reuniones y versiones de documentos con observaciones.</t>
  </si>
  <si>
    <t xml:space="preserve">Reporte de GLPI con la asignación de permisos al servidor NETAP y/o correos electrónicos remitidos (si aplica) </t>
  </si>
  <si>
    <t>Memorando o correo electrónico informando la situación, en caso de que haya lugar</t>
  </si>
  <si>
    <t>Documentos de investigación versionados con control de cambios y/o correos electrónicos con la revisión del informe final de deslindes.</t>
  </si>
  <si>
    <t>Correo electrónico que evidencia la realización de la revisión de los procedimientos, procedimientos actualizados cuando aplique y/o plan de trabajo para la actualización de documentos</t>
  </si>
  <si>
    <t>Herramientas para el seguimiento del plan de acción y proyectos de inversión, y/o correo electrónico enviando con el seguimiento.</t>
  </si>
  <si>
    <t xml:space="preserve">Plan anual de adquisiciones con las necesidades de personal y demás recursos necesarios y correo electrónico enviando el plan </t>
  </si>
  <si>
    <t>Matriz de seguimiento a la Red MAGNA-ECO</t>
  </si>
  <si>
    <t>Registro del formato 'Seguimiento de cálculos geodésicos'</t>
  </si>
  <si>
    <t xml:space="preserve"> Incidencia en GLPI sobre el reporte de la falla dirigido a la Oficina de Informática y Telecomunicaciones y/o matriz de control de novedades mensual</t>
  </si>
  <si>
    <t xml:space="preserve">Archivo de estaciones procesadas CP IGA Bernese 5.2 con el nombre y cargo de la persona que realizó la revisión del cálculo de las coordenadas, y/o correo electrónico como evidencia de la comunicación de las inconformidades del cálculo y su corrección (si aplica). </t>
  </si>
  <si>
    <t>Reporte semanal de los parámetros de ejecución generados por el BPE de Bernese</t>
  </si>
  <si>
    <t>Formato de revisión de equipos</t>
  </si>
  <si>
    <t>Formato con el registro de verificación de los equipos.</t>
  </si>
  <si>
    <t>Formatos de listas de chequeo o de aseguramiento de la calidad</t>
  </si>
  <si>
    <t xml:space="preserve"> Informe de aprobación o rechazo del producto cartográfico</t>
  </si>
  <si>
    <t>Correos electrónicos remitidos a las autoridades civiles y militares del lugar, documentos de autoridades civiles y militares (cuando aplique) y/o prórrogas al contrato (cuando aplique).</t>
  </si>
  <si>
    <t xml:space="preserve">Actas de reunión, correos electrónicos, grabaciones de reunión u otro material soporte de las mesas de trabajo realizadas. </t>
  </si>
  <si>
    <t>Correo electrónico informando los resultados de la verificación de roles y usuarios</t>
  </si>
  <si>
    <t>Pantallazo y/o listado de las solicitudes del sistema GEOCARTO aprobadas.</t>
  </si>
  <si>
    <t>Reporte del seguimiento de metas e indicadores y acciones evidenciados en el acta del Comité de Coordinación y registro de asistencia.</t>
  </si>
  <si>
    <t>Listas de chequeo diligenciadas, la actualización de la documentación según aplique y soportes de la reinducción o cambio de actividad (si aplica).</t>
  </si>
  <si>
    <t>Formato Control de envío y recepción de muestras, planillas del correo certificado y soportes del seguimiento o solicitud de una nueva muestra (si aplica).</t>
  </si>
  <si>
    <t>Listas de chequeo aplicadas y/o soportes de la reinducción (si aplica)</t>
  </si>
  <si>
    <t xml:space="preserve">Formato de Evaluación de las cartas control </t>
  </si>
  <si>
    <t>Compromiso firmados de confidencialidad, imparcialidad e independencia por parte del responsable de la recepción en el LNS.</t>
  </si>
  <si>
    <t xml:space="preserve"> Compromisos firmados de confidencialidad, imparcialidad e independencia</t>
  </si>
  <si>
    <t>1. Direcciones Territoriales: Cronograma de trabajo, reporte del seguimiento semanal y relación de acciones (si aplica).</t>
  </si>
  <si>
    <t xml:space="preserve"> Reporte de pendientes del aplicativo de correspondencia y/o correos electrónicos informando las peticiones pendientes (según sea el caso).</t>
  </si>
  <si>
    <t>Reporte y/o correo electrónico remitido al líder del proceso con la validación documental</t>
  </si>
  <si>
    <t>Reporte de solicitudes de GLPI asociadas con la gestión de permisos de acceso y control de usuarios (cuando aplique).</t>
  </si>
  <si>
    <t>Acta de reunión de seguimiento.</t>
  </si>
  <si>
    <t xml:space="preserve"> Informe de resultados de las encuestas de satisfacción, encuestas de satisfacción de los estudiantes y/o memorando solicitando las mejoras al proceso de Gestión de Servicios Administrativos (si aplica)</t>
  </si>
  <si>
    <t>Hoja de vida de equipos espectroradiómetros donde se relacionan calibraciones y mantenimientos, registro de captura de campo de las firmas espectrales y/o certificado de calibraciones de los equipos conforme a la fecha programada.</t>
  </si>
  <si>
    <t xml:space="preserve">Informe mensual soportado con las evidencias en DRIVE y/o reporte del indicador de cumplimiento. </t>
  </si>
  <si>
    <t>Documentos soporte de los registros presupuestales</t>
  </si>
  <si>
    <t xml:space="preserve">Listado de movimiento de bancos, informes de ventas, informe de cartera por edades y comunicaciones electrónicas. </t>
  </si>
  <si>
    <t xml:space="preserve">Cuadro de ingresos actualizado y/o comprobantes contables (si aplica). </t>
  </si>
  <si>
    <t>Documento de legalización de caja menor.</t>
  </si>
  <si>
    <t>Documentos soporte de autorización de gastos con firmas.</t>
  </si>
  <si>
    <t>1. Formato diligenciado "Control de estado de procesos judiciales" vigente y el informe consolidado con el estado de procesos judiciales (Sede central)
2. Formato diligenciado "Control de estado de procesos judiciales" vigente (Direcciones Territoriales)</t>
  </si>
  <si>
    <t>Memorando y/o correo electrónico de solicitud de conceptos técnicos.</t>
  </si>
  <si>
    <t>Convocatoria a través de correo electrónico, acta de reunión, agenda y/o pantallazo de los participantes (convocatoria virtual)</t>
  </si>
  <si>
    <t>Certificados de antecedentes disciplinarios, correo electrónico remitido a la Jefe de la OAJ con el reporte.</t>
  </si>
  <si>
    <t xml:space="preserve">Correo electrónico remitido al abogado y recibido con la manifestación. </t>
  </si>
  <si>
    <t>Registros de asistencia y actas de reunión. Para el caso de incumplimiento envío correos electrónicos.</t>
  </si>
  <si>
    <t>Lista de asistencia y material presentado</t>
  </si>
  <si>
    <t>Formato diligenciado y firmado por el solicitante de los documentos en Archivo Central</t>
  </si>
  <si>
    <t>Inventario documental actualizado</t>
  </si>
  <si>
    <t>Reporte mensual recibido por la empresa de seguridad y reporte de novedades realizadas por el Almacén.</t>
  </si>
  <si>
    <t>Informes de inventario, actas, comprobantes de ajustes y/o notificaciones por correo electrónico.</t>
  </si>
  <si>
    <t>Formato de inducción a contratistas diligenciado y firmado, registros de asistencia a socializaciones, material fotográfico y/o correos electrónicos remitidos.</t>
  </si>
  <si>
    <t xml:space="preserve">Verificación trimestral del Plan Anual de Adquisiciones del proceso con los servicios esenciales  y/o correo que evidencie la solicitud de modificaciones al PAA (Si aplica). </t>
  </si>
  <si>
    <t>Correo electrónico con la aprobación de la solicitud y/o Plan de mantenimiento aprobado.</t>
  </si>
  <si>
    <t>Control del formato Solicitud de servicios de transporte (físico o digital) correctamente diligenciado y debidamente autorizado a través de firma, correo electrónico u aprobación digital a través de la herramienta de gestión de soporte técnico.</t>
  </si>
  <si>
    <t>Planilla de programación de transporte verificada para los casos con observaciones y/o comunicado realizado al conductor o servidor (si aplica).</t>
  </si>
  <si>
    <t xml:space="preserve">Reporte de la herramienta de gestión de soporte técnico - GLPI con la información incluyendo las solicitudes en estado 'No resuelto'. </t>
  </si>
  <si>
    <t>Cronograma de mantenimiento con seguimiento y control registro de mantenimientos</t>
  </si>
  <si>
    <t>Correo electrónico con el reporte de la novedad o falla y/o reporte de la verificación aleatoria de la infraestructura tecnológica realizada.</t>
  </si>
  <si>
    <t>Reportes de solicitudes de permisos de acceso a las bases de datos institucionales</t>
  </si>
  <si>
    <t>Correos electrónicos</t>
  </si>
  <si>
    <t xml:space="preserve">Reporte de creación y modificación de usuarios en la herramienta de la mesa de servicios. </t>
  </si>
  <si>
    <t xml:space="preserve"> Comunicados y/o actas de reunión de Comité Institucional de Gestión y Desempeño.</t>
  </si>
  <si>
    <t xml:space="preserve"> Acta de reunión y/o cronograma de auditoría verificado.</t>
  </si>
  <si>
    <t xml:space="preserve">Resultados de la evaluación a los auditores y/o plan de mejoramiento individual (si aplica). </t>
  </si>
  <si>
    <t>Informes preliminares y finales presentados por correo electrónico al Jefe de la OCI y/o verificaciones realizadas al informe por parte del jefe de la OCI.</t>
  </si>
  <si>
    <t>Correo electrónico de verificación por parte del responsable de la Oficina de Control Interno al Jefe de la OCI</t>
  </si>
  <si>
    <t>Informes de auditoria revisados y objetados.</t>
  </si>
  <si>
    <t>Informe Validado</t>
  </si>
  <si>
    <t>NIVELES DE RIESGO</t>
  </si>
  <si>
    <t>SEVERIDAD (NIVEL DE RIESGO)</t>
  </si>
  <si>
    <t>No. DEL RIESGO</t>
  </si>
  <si>
    <t>CALIFICACIÓN RIESGO INHERENTE</t>
  </si>
  <si>
    <t>MAPA DE CALOR RIESGO INHERENTE</t>
  </si>
  <si>
    <t>VIGENCIA 2022</t>
  </si>
  <si>
    <t>OBCIONES</t>
  </si>
  <si>
    <t>Orientación al Servicios</t>
  </si>
  <si>
    <t>OSE</t>
  </si>
  <si>
    <t>Tecnología</t>
  </si>
  <si>
    <t>Estudios y Aplicaciones en tecnologías de la Información Geográfica (TIG)</t>
  </si>
  <si>
    <t>Gestión de servicios</t>
  </si>
  <si>
    <t>GSER</t>
  </si>
  <si>
    <t>MENU</t>
  </si>
  <si>
    <t>PROBABILIDAD RESIDUAL FINAL</t>
  </si>
  <si>
    <t>IMPACTO RESIDUAL FINAL</t>
  </si>
  <si>
    <t>Riesgo de Corrupción</t>
  </si>
  <si>
    <t>Riesgo Operativo</t>
  </si>
  <si>
    <t>Riesgo Financiero</t>
  </si>
  <si>
    <t>Riesgo Tecnológico</t>
  </si>
  <si>
    <t>Riesgo Ambiental</t>
  </si>
  <si>
    <t>Riesgo de Cumplimiento</t>
  </si>
  <si>
    <t>Contexto Estratégico  FACTOR EXTERNO</t>
  </si>
  <si>
    <t>Contexto Estratégico  FACTOR INTERNO</t>
  </si>
  <si>
    <t>Contexto Estratégico FACTOR DEL PROCESO</t>
  </si>
  <si>
    <t>Económicos y financieros</t>
  </si>
  <si>
    <t>Financieros</t>
  </si>
  <si>
    <t>Transversalidad</t>
  </si>
  <si>
    <t>Políticos</t>
  </si>
  <si>
    <t>Sociales y culturales</t>
  </si>
  <si>
    <t>Tecnológicos</t>
  </si>
  <si>
    <t>Ambientales</t>
  </si>
  <si>
    <t>Legales y reglamentarios</t>
  </si>
  <si>
    <t>Personal</t>
  </si>
  <si>
    <t>Procesos</t>
  </si>
  <si>
    <t>Estratégico</t>
  </si>
  <si>
    <t>Diseño del proceso</t>
  </si>
  <si>
    <t>Interacciones con otros procesos</t>
  </si>
  <si>
    <t>Procedimientos asociados</t>
  </si>
  <si>
    <t>Responsables del proceso</t>
  </si>
  <si>
    <t>Comunicación entre los procesos</t>
  </si>
  <si>
    <t>Activos de seguridad digital</t>
  </si>
  <si>
    <t>Riesgo Estratégico</t>
  </si>
  <si>
    <t>Comunicación Interna</t>
  </si>
  <si>
    <t xml:space="preserve"> por la desarticulación de los elementos del Plan Estratégico Institucional (PEI) con los planes y proyectos del IGAC</t>
  </si>
  <si>
    <t>debido a:
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t>
  </si>
  <si>
    <t>por el incumplimiento de la meta de implementación del MIPG en la entidad,</t>
  </si>
  <si>
    <t>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t>
  </si>
  <si>
    <t xml:space="preserve"> por la gestión inadecuada de los impactos ambientales generados por la entidad</t>
  </si>
  <si>
    <t>por inoportuna atención a las peticiones, quejas, reclamos, denuncias y sugerencias, solicitados por los ciudadanos y grupos de interés en los diferentes canales de atención</t>
  </si>
  <si>
    <t>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t>
  </si>
  <si>
    <t>por posibilidad de recibir o solicitar
cualquier dádiva o beneficio a nombre propio o para
terceros, durante la prestación del servicio o la atención al ciudadano</t>
  </si>
  <si>
    <t>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t>
  </si>
  <si>
    <t>por manipulación y/o sustracción indebida de información  geográfica durante el proceso  previo a su publicación o presentación de resultados, para beneficio propio o de un tercero.</t>
  </si>
  <si>
    <t xml:space="preserve">por posibilidad que se generen factores que afectan el proceso de afiliación a la ARL  en los tiempos reales y la selección del nivel de riesgo  </t>
  </si>
  <si>
    <t>por registros presupuestales, contables y de tesorería generados inoportunamente</t>
  </si>
  <si>
    <t>por registros presupuestales, contables y de tesorería que no coincidan con la realidad</t>
  </si>
  <si>
    <t>debido a utilización inadecuada de conceptos parametrizados por la entidad para el registro de hechos económicos en el SIIF Nación</t>
  </si>
  <si>
    <t>por inoportunidad  en la respuesta a los requerimientos en procesos judiciales</t>
  </si>
  <si>
    <t xml:space="preserve">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t>
  </si>
  <si>
    <t>por respuesta indebida o fuera de los términos legales a los  procesos judiciales, para beneficiar los intereses de un tercero</t>
  </si>
  <si>
    <t>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t>
  </si>
  <si>
    <t>por inoportunidad en la actualización e implementación de los instrumentos archivísticos</t>
  </si>
  <si>
    <t>por pérdida de la memoria institucional</t>
  </si>
  <si>
    <t>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t>
  </si>
  <si>
    <t>por actos indebidos por acción u omisión para favorecer a Funcionarios o exfuncionarios en el desarrollo del proceso disciplinario</t>
  </si>
  <si>
    <t xml:space="preserve">debido a:
1.  deficiente o inadecuado control y seguimiento de las actuaciones llevadas a cabo en curso de los procesos disciplinarios.
2. Incumplimiento de la obligaciones de los funcionarios  comisionados por la Oficina de control Interno Disciplinario. </t>
  </si>
  <si>
    <t>Impacto
Lo que puede ocurrir</t>
  </si>
  <si>
    <t>TIPO DE RIESGO</t>
  </si>
  <si>
    <t>El Responsable asignado en la Oficina Asesora de Planeación  revisa anualmente la articulación del marco estratégico del IGAC frente a los planes, metas y proyectos de inversión vigentes,
comunicando esta información por cualquiera de los medios internos establecidos por la entidad a las áreas u oficinas responsables de proyectos, para su identificación y apropiación.  En caso de que se presenten novedades en el envío de estas comulaciones, se utilizaran medios alternativos para dar a conocer la articulación del marco estratégico. 
 Evidencia: Comunicaciones, piezas gráficas, publicaciones realizadas y/o registros de asistencia; y Registro de los medios alternativos utilizados (si aplica).</t>
  </si>
  <si>
    <t>debido a:
1. Deficiencia en la atención prestada a los ciudadanos o grupos de interés
2. No contar con recursos tecnológicos para hacer seguimiento y agilizar las peticiones presentadas por los ciudadanos
3. Falta de conocimiento del personal de la normatividad vigente en derechos de petición</t>
  </si>
  <si>
    <t>Correo de envío del proyecto de Acto Administrativo al proceso a la Oficina Asesora Jurídica y envío a la Dirección General  para publicación en el diario oficial.</t>
  </si>
  <si>
    <t xml:space="preserve">El Técnico encargado de archivo del GIT Fronteras y límites de entidades territoriales verifica la restricción de permisos sobre el servidor NETAP de la Subdirección de Geografía y Cartografía, de manera que se cuente con un único acceso, sin tener posibilidades de edición. En caso de ser requerido, se solicita a través del GLPI la asignación de permisos para el acceso de acuerdo con las personas designadas por cada Coordinador. En caso de encontrar novedades o perfiles que no deban tener acceso, se debe indagar sobre la incidencia generada en GLPI para darle los privilegios de acceso, y se informa a la Subdirección de Geografía y Cartografía para que adelante la investigación dependiendo la situación.  
 Evidencias: Reporte de GLPI con la asignación de permisos al servidor NETAP y/o correos electrónicos remitidos (si aplica) </t>
  </si>
  <si>
    <t>El Líder de la Producción Cartográfica , en cada etapa de elaboración del producto cartográfico, verifica el cumplimiento de especificaciones y estándares de producción de la etapa anterior, registrando las observaciones en los formatos de listas de chequeo o de aseguramiento de la calidad. En caso de encontrar algún incumplimiento, informa al Profesional Líder de la producción cartográfica para que se tomen las acciones pertinentes. 
Evidencias: Formatos de listas de chequeo o de aseguramiento de la calidad</t>
  </si>
  <si>
    <t>debido 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t>
  </si>
  <si>
    <t xml:space="preserve"> El Subdirector de Agrología realiza seguimiento trimestral al reporte y análisis de las metas e indicadores en los Comités de Coordinación, con el fin de verificar el cumplimiento en la generación de los productos programados por el proceso de Gestión Agrológica. En caso de que se detecten desviaciones se analizan las causas y se determinan las acciones que deben adelantar los responsables.
Evidencia: Reporte del seguimiento de metas e indicadores y acciones evidenciados en el acta del Comité de Coordinación y registro de asistencia.</t>
  </si>
  <si>
    <t>debido 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t>
  </si>
  <si>
    <t xml:space="preserve">debido a :
1. Falta de conocimiento de los procedimientos establecidos.
2. Recursos inadecuados o insuficientes.
</t>
  </si>
  <si>
    <t>El subdirector de Avalúos  o quien haga sus veces, así como los Directores Territoriales, , a partir del inicio del convenio, elaboran el cronograma y tablero de control de ejecución del proceso de formación o actualización catastral. El Director Territorial, la Subdirección de catastro y las áreas que sean requeridas en el marco del proceso, realizan seguimiento 2 veces al mes al cronograma de ejecución a fin de identificar retrasos, causas y definir las acciones a realizar para el cumplimiento.
Esta actividad se hace 2 veces al mes.
Evidencia: 
1. Direcciones Territoriales: Listas de asistencia a reuniones de seguimiento y/o actas de reunión.
2. Subdirección de Avalúos (Sede Central): Listas de asistencia a reuniones de seguimiento y/o actas de reunión.</t>
  </si>
  <si>
    <t>El Director de la Dirección de Investigación y Prospectiva, verifica mensualmente el cumplimiento de las actividades propuestas en el Plan de Acción Anual (PAA) y los cronogramas de los proyectos, analizando los informes entregados a través de correo electrónico por cada responsable de Proyecto. En caso de encontrar algún retraso, o posible retraso, se toman las decisiones y reprogramaciones necesarias para cumplir las metas anuales. 
Evidencia: Informe mensual consolidado de seguimiento al Plan de Acción Anual (PAA) y/o correos electrónicos de entrega de informes</t>
  </si>
  <si>
    <t>Informe mensual consolidado de seguimiento al Plan de Acción Anual (PAA) y/o correos electrónicos de entrega de informes</t>
  </si>
  <si>
    <t>Correo electrónico o comunicación solicitando la adquisición de la nueva versión del software y/o el estado del software para la operación</t>
  </si>
  <si>
    <t xml:space="preserve">debido a:
1. Incumplimiento del  Procedimiento
2. Retrasos en la ejecución de las estrategias para el cumplimiento de transferencia del conocimiento.
</t>
  </si>
  <si>
    <t xml:space="preserve">Los funcionarios y contratistas de tesorería cotejan el listado de movimiento de bancos (Orden de consignación y notas crédito) con los informes de ventas generados por el centro de información y con la información de cartera del GIT Contabilidad, con el fin de identificar el tercero y depurar los documentos de recaudo por clasificar. En caso de no poder identificar las partidas bancarias, el GIT Tesorería remite el movimiento de bancos a las diferentes dependencias del IGAC encargadas de prestar servicios con el fin de depurar el documento de recaudo respectivo.  
Evidencia: Listado de movimiento de bancos, informes de ventas, informe de cartera por edades y comunicaciones electrónicas. </t>
  </si>
  <si>
    <t>debido 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t>
  </si>
  <si>
    <t xml:space="preserve">El Responsable asignado GIT Servicios Administrativos verifica trimestralmente el Plan Anual de Adquisiciones del proceso, incluyendo los servicios esenciales (aseo, cafetería, vigilancia y seguros), con el fin de realizar el seguimiento a su cumplimiento. En caso de que se presenten variaciones o se requieran hacer modificaciones (si aplica), se revisa el Plan y se remite al proceso de Gestión Contractual para su aprobación y actualización.  
Evidencia: Verificación trimestral del Plan Anual de Adquisiciones del proceso con los servicios esenciales  y/o correo que evidencie la solicitud de modificaciones al PAA (Si aplica). </t>
  </si>
  <si>
    <t>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periódicamente estar informados a cerca de como avanza la gestión de las siete vías estratégicas de la ICDE</t>
  </si>
  <si>
    <t xml:space="preserve">debido 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t>
  </si>
  <si>
    <t>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t>
  </si>
  <si>
    <t xml:space="preserve">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t>
  </si>
  <si>
    <t>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t>
  </si>
  <si>
    <t>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t>
  </si>
  <si>
    <t>El Responsable asignado en la Oficina Asesora de Planeación verifica anualmente la articulación de los Planes Institucionales de la entidad con los requerimientos del MIPG en el momento de su actualización, con el fin de incluir las actividades que tengan que completarse de acuerdo con este modelo. Posteriormente, se remite al Comité Institucional de Gestión y Desempeño para su aprobación final. En caso de identificar inconsistencias o desalineaciones, se revisa para aplicar los ajustes necesarios y se informa a los responsables involucrados. 
Evidencias: Planes institucionales articulados con MIPG y aprobados por el Comité.</t>
  </si>
  <si>
    <t>Reporte mensual de  la revisión de quejas y denuncias</t>
  </si>
  <si>
    <t>El Coordinador  GIT de Estudios Geográficos y Ordenamiento Territorial, el Coordinador GIT de Fronteras y Limites de Entidades Territoriales , anualmente, o cada vez que se requiera, revisan que los procedimientos estén acorde a la normatividad y estándares vigentes. En caso de requerirse, se realiza la correspondiente actualización.
Evidencia: Correo electrónico que evidencia la realización de la revisión de los procedimientos, procedimientos actualizados cuando aplique y/o plan de trabajo para la actualización de documentos</t>
  </si>
  <si>
    <t xml:space="preserve">Los Coordinadores del GIT Estudios geográficos y ordenamiento territorial y GIT Fronteras y limites de entidades territoriales revisan la disponibilidad de personal, así como otros recursos necesarios para estimar las necesidades con base en el presupuesto asignado. En caso de que el personal existente sea insuficiente, o no sea el requerido, se solicitará la asignación del personal a la Subdirectora de Geografía y Cartografía, sujetos a disponibilidad de presupuesto asignados a cada GIT. 
Evidencias: Plan anual de adquisiciones con las necesidades de personal y demás recursos necesarios y correo electrónico enviando el plan </t>
  </si>
  <si>
    <t>El Coordinador del GIT Gestión Geodésica  mensualmente revisa el cálculo de coordenadas o datos geodésicos comprobando que se cumplan todas las etapas del procedimiento y que genere resultados de  forma correcta; en caso de detectar un incumplimiento, se comunica con el responsable del procesamiento para que se realicen las acciones a las que haya lugar y así rehacer el cálculo. 
Evidencia: Archivo de estaciones procesadas CP IGA Bernese 5.2 con el nombre y cargo de la persona que realizó la revisión del cálculo de las coordenadas, y/o correo electrónico como evidencia de la comunicación de las inconformidades del cálculo y su corrección (si aplica).</t>
  </si>
  <si>
    <t>El Funcionario responsable del centro de procesamiento IGA revisa semanalmente las soluciones de coordenadas, evaluando que los parámetros de procesamiento generados por el BPE de Bernese se encuentren dentro de los rangos permitidos, en caso de no cumplir algún parámetro se revisa nuevamente la configuración de la campaña de cálculo y se aplican los ajustes pertinentes.  
Evidencia: Reporte semanal de los parámetros de ejecución generados por el BPE de Bernese</t>
  </si>
  <si>
    <t>El Coordinador del GIT Gestión Geodésica mensualmente realiza seguimiento a los tiempos para el reporte de la publicación de la información geodésica en la página web. En caso de que se encuentren retrasos, se investiga el motivo, y de encontrarse que se trata para beneficio de un particular se informa la situación a la Oficina de Control Disciplinario para iniciar el proceso pertinente.   
Evidencia: Reporte del seguimiento mensual a los tiempos de la información publicada en la página web  y/o comunicación realizada a la Oficina de Control Disciplinario (Si aplica el caso).</t>
  </si>
  <si>
    <t>El responsable de la administración de los equipos,
 antes y después de la comisión realiza verificación de equipos para control terrestre y clasificación de campo para realizar el trabajo asignado llevando a cabo pruebas de funcionamiento. En caso de encontrar fallas en los equipos, los reporta al responsable del almacén para que actualice el listado sobre el estado operativo de los equipos y se programe su revisión y mantenimiento respectivo.
Evidencia: Formato con el registro de Verificación de equipos e instrumentos auxiliares geodésicos y topográficos.</t>
  </si>
  <si>
    <t>El Profesional líder en validación de productos cartográficos, en cada proyecto realiza el seguimiento y control a los elementos de calidad establecidos en las especificaciones técnicas vigentes, mediante muestreo y verificación del cumplimiento de las mismas en los productos finales establecidos. En caso de presentarse no conformidades se genera un reporte para definir los tipos de ajuste a realizar si los hay, realizando la respectiva devolución hasta que cumpla con los parámetros de calidad.  
Evidencia: Informe de aprobación o rechazo del producto cartográfico</t>
  </si>
  <si>
    <t>El Coordinador del GIT o su delegado perteneciente a la Subdirección de Geografía y Cartografía , cada vez que se registra una solicitud en GEOCARTO, debe revisar la solicitud de productos para usuarios y aprobarla a través de este software, corroborando su pertinencia. En caso de encontrar una solicitud de una información que no se requiera para el trabajo a realizar, la rechaza a través de GEOCARTO.  
Evidencia: Pantallazo y/o listado de las solicitudes del sistema GEOCARTO aprobadas.</t>
  </si>
  <si>
    <t>El Profesional de apoyo al SGI en el  Laboratorio Nacional de Suelos una vez cada dos meses realiza el seguimiento a la aplicación de los procedimientos asociados a la manipulación, almacenamiento, preparación, transporte y codificación de las muestras en el LNS, a través de la aplicación de una lista de chequeo. En caso de encontrar desviaciones realiza una reinducción en puesto de trabajo.  
Evidencia: Listas de chequeo aplicadas y/o soportes de la reinducción (si aplica)</t>
  </si>
  <si>
    <t>El Facilitador del Sistema de Gestión Integrado (SGI) o el Profesional de Control de Calidad del proyecto  realiza el seguimiento al cumplimiento de la documentación del SGI, formatos y sus controles, como mínimo una vez cada dos meses, lo cual se debe hacer a través de la aplicación de listas de chequeo que permitan evaluar el cumplimiento del paso a paso para generar los productos de la Subdirección. En caso de que se encuentre una desviación o desconocimiento en el procedimiento para generar los productos por alguno de los servidores públicos, se procederá a hacer una reinducción del proceso o se cambiará de actividad.  
Evidencia: Listas de chequeo diligenciadas, la actualización de la documentación según aplique y soportes de la reinducción o cambio de actividad (si aplica).</t>
  </si>
  <si>
    <t xml:space="preserve">El Profesional de calidad en el LNS evalúa trimestralmente las cartas control de los procesos en curso, con el fin de garantizar el control de los procedimientos analíticos. En caso de encontrar comportamientos anormales o atípicos, se realiza el análisis de causas y se determinan las acciones que se deben llevar a cabo para identificar la falla y corregirla posteriormente.  
Evidencia: Formato de Evaluación de las cartas control </t>
  </si>
  <si>
    <t>El responsable del SGI o el profesional de apoyo en el laboratorio , cada vez que se realice una solicitud de muestra para análisis químico, físico, mineralógico y biológico, debe entregar únicamente la orden de consignación al usuario y por ningún motivo entregar datos como el número de solicitud, de laboratorio de las muestras o datos como quienes serán los encargados de realizar su análisis, con el fin de que los analistas intervinientes en el proceso desconozcan la identidad del usuario quien realizó la solicitud y de que el cliente no conozca los datos con respecto a la identificación de sus muestras y quienes serán los encargados de analizarlas; y así garantizar la confidencialidad e imparcialidad en las actividades y en el  manejo de las muestras en el laboratorio. En caso de que el usuario requiera  tener mayor información se debe aplicar lo establecido en el procedimiento "Análisis de muestras en el LNS", y en todo caso evitar que se revele información sobre las personas involucradas en la ejecución de análisis de las muestras. 
Evidencia: Compromiso firmados de confidencialidad, imparcialidad e independencia por parte del responsable de la recepción en el LNS.</t>
  </si>
  <si>
    <t>El Subdirector de Proyectos y el Director de Gestión Catastral  elaboran el cronograma y tablero de control de ejecución del proceso de formación o actualización catastral a partir del inicio del proyecto.  
la dirección de gestión  catastral y las áreas que sean requeridas en el marco del proceso, realizan seguimiento 2 veces al mes al cronograma de ejecución a fin de identificar retrasos, causas y definir las acciones a realizar para el cumplimiento.
Evidencia: 1. La  dirección de Gestión  Catastral (Sede Central): Cronograma de trabajo, Tableros de control, las listas de asistencia al seguimiento y/o actas de reunión.</t>
  </si>
  <si>
    <t>El Director Territorial  elabora el cronograma de los trámites que serán atendidos durante el mes, dando prioridad a los más antiguos, realizando seguimiento semanal a su ejecución, sea él o a quien designe. Al final del mes se debe evaluar el cumplimiento del cronograma, identificar los trámites previstos y no atendidos, así como las causales, y proponer las acciones respectivas con el fin de dar cumplimiento en el mes siguiente.  
En caso de identificar novedades en el cumplimiento se reprograman las actividades. Esta actividad se hace mensualmente.
Evidencia: 1. Direcciones Territoriales: Cronograma de trabajo, reporte del seguimiento semanal y relación de acciones (si aplica).</t>
  </si>
  <si>
    <t xml:space="preserve">El Responsable en la subdirección de Talento Humano,  el Líder del SGSST, realiza seguimiento mensual  a la matriz  de afiliación de la ARL a través de la verificación con la ARL  y/o  plataforma. En caso de no realizar la  verificación actividad se hará su respectiva reprogramación. 
La consolidación del informe se hace trimestralmente.
Evidencias: Informe Trimestral soportado con las evidencias en DRIVE y/o reporte del indicador de cumplimiento. </t>
  </si>
  <si>
    <t xml:space="preserve">El Responsable del subproceso de formación y Gestión del Desempeño, realiza seguimiento trimestral al proceso de transferencia del conocimiento a través de la verificación y validación de las actividades programada y su cumplimiento, contrastando con los  informes mensuales (PIC y bienestar e Incentivos), con el soporte de las evidencias subidas en el Drive y  en caso de no realizar la actividad  se hará la  reprogramación correspondiente. 
Evidencias:  Informe Trimestral  soportado con las evidencias en DRIVE y/o reporte del indicador de cumplimiento </t>
  </si>
  <si>
    <t xml:space="preserve">El Coordinador GIT Contabilidad verifica el adecuado registro de la información financiera, cotejando que la información contable coincida con los documentos soporte y normatividad vigente. En caso contrario, se emiten lineamientos con el fin de sensibilizar a los responsables de registrar la información de los procedimientos del GIT del proceso.
Evidencia: Cuadro de ingresos actualizado y/o comprobantes contables (si aplica). </t>
  </si>
  <si>
    <t>El Responsable asignado de la Oficina Asesora Jurídica en Sede Central y el Abogado en las Direcciones Territoriales realiza no menos de tres reuniones mensuales de seguimiento a los abogados de las Direcciones Territoriales para casos específicos o cuando sea requerido, con la finalidad de retroalimentar, apoyar y controlar la gestión judicial de los procesos en curso. 
Evidencia: Convocatoria a través de correo electrónico, acta de reunión, agenda y/o pantallazo de los participantes (convocatoria virtual)</t>
  </si>
  <si>
    <t>El Responsable del Almacén General. solicita reporte mensual de la apertura y cierre de las bodegas a la empresa de vigilancia y seguridad a cargo, con el fin de verificar las fechas de apertura, cierre y novedades relevantes presentadas, propendiendo por el manejo y custodia eficiente de los recursos físicos.
Evidencias:  Reporte mensual recibido por la empresa de seguridad y reporte de novedades realizadas por el Almacén.</t>
  </si>
  <si>
    <t>El Responsable del Almacén General o el Responsable en Direcciones Territoriales realiza inventario anualmente de los elementos y bienes almacenados en la bodega, generando un informe de la conciliación de los registros en el sistema frente a los físicos. En caso de presentar diferencias se llevan a cabo las acciones correctivas y ajustes necesarios para subsanar las diferencias presentadas. 
Evidencia: Informes de inventario, actas, comprobantes de ajustes y/o notificaciones por correo electrónico.</t>
  </si>
  <si>
    <t>El Responsable de los servicios de transporte en el GIT de Servicios Administrativos verifica, cada vez que sea requerido, que el formato de solicitud (físico o digital) esté debidamente diligenciado y autorizado por el Subdirector, Secretario General, Director Territorial y/o Coordinador GIT a través de firma, correo electrónico u aprobación digital a través de la herramienta de gestión de soporte técnico. En caso de no ser así, devuelve la solicitud y requiere cumplimiento. 
Evidencia: Control del formato Solicitud de servicios de transporte (físico o digital) correctamente diligenciado y debidamente autorizado a través de firma, correo electrónico u aprobación digital a través de la herramienta de gestión de soporte técnico.</t>
  </si>
  <si>
    <t>El Responsable de los servicios de transporte en el GIT de Servicios Administrativos verifica la planilla de programación de transporte, con el fin de validar el correcto diligenciamiento del formato, incluyendo el tiempo de recorrido. En caso de presentar observaciones, se registran en el formato y se requerirá la presencia del conductor y del servidor para mayor información sobre el hecho y la fijación de compromisos.  
Evidencia: Planilla de programación de transporte verificada para los casos con observaciones y/o comunicado realizado al conductor o servidor (si aplica).</t>
  </si>
  <si>
    <t>El Jefe de la Oficina de Control Interno (OCI) realiza mensualmente seguimiento al Programa Anual de Auditorias Internas de Gestión junto con el equipo de la OCI a través del monitoreo del Plan de Acción Anual PAA vigente. En caso de detectar un posible incumplimiento del Programa, se realiza un ajuste al cronograma de las actividades. 
Evidencia: Acta de reunión y/o cronograma de auditoría verificado.</t>
  </si>
  <si>
    <t xml:space="preserve"> El Jefe de la Oficina de Control Interno (OCI) realiza semestralmente evaluaciones a los auditores sobre los elementos requeridos para el ejercicio de auditoría con el fin de detectar el nivel de actualización y la fortaleza de las competencias de los auditores. En caso de presentar resultados deficientes, se procede a realizar planes de mejoramiento individuales para corregir o subsanar los resultados. 
Evidencia: Resultados de la evaluación a los auditores y/o plan de mejoramiento individual (si aplica). </t>
  </si>
  <si>
    <t>El Auditor responsable en la Oficina de Control Interno (OCI) verifica mensualmente que la información como resultado de las auditorías (informes, evidencias de verificación, etc.) se incluya en las carpetas compartidas de la oficina en Drive para su permanente consulta y reporta a través de correo electrónico al Jefe de la OCI el cargue de esta información. En caso de detectar novedades en la información que se subió a la carpeta, se establece comunicación con el auditor encargado para que se corrija o cargue la información faltante. 
Evidencia: Correo electrónico de verificación por parte del responsable de la Oficina de Control Interno al Jefe de la OCI</t>
  </si>
  <si>
    <t xml:space="preserve">El Jefe de la Oficina de Control Interno (OCI) realiza semestralmente evaluaciones a los auditores sobre los elementos requeridos para el ejercicio de auditoría con el fin de detectar el nivel de actualización y la fortaleza de las competencias de los auditores. En caso de presentar resultados deficientes, se procede a realizar planes de mejoramiento individuales para corregir o subsanar los resultados. 
Evidencia: Resultados de la evaluación a los auditores y/o plan de mejoramiento individual (si aplica). </t>
  </si>
  <si>
    <t>El Jefe de la Oficina de Control Interno (OCI) realiza la verificación de los hallazgos contenidos en el informe preliminar e informe final, con el fin de detectar situaciones de omisiones deliberadas por parte de los auditores. En caso de detectar una posible omisión deliberada se procede a confirmar su existencia y solicitar la investigación disciplinaria correspondiente para el auditor.  
Evidencia: Informes de auditoria revisados y objetados.</t>
  </si>
  <si>
    <t xml:space="preserve">El Profesional designado  de la subdirección de información.  Semestralmente el profesional responsable de la subdirección de información, realiza una revisión de la información publicada y la compara con los parámetros establecidos en los procedimientos, generando un informe de validación, en caso de presentarse inconsistencia se realiza un ajuste del procedimiento de ser necesario
Evidencia:  Informe de validación </t>
  </si>
  <si>
    <t>por Ias inconsistencias en la información reportada en los aplicativos internos y externos de la entidad</t>
  </si>
  <si>
    <t>por el incumplimiento en la ejecución del presupuesto de inversión y en las metas proyecto y PND</t>
  </si>
  <si>
    <t>debido a: 
1. Deficiencias en la programación y seguimiento del plan anual de adquisiciones.
2. Situaciones anormales de carácter misional que afecten la programación y diseño del plan de adquisiciones
3. Compromisos institucionales no previstos.
4. Expedición del CDP que no esté dentro de la programación presupuestal.
5. Reservas presupuestales.</t>
  </si>
  <si>
    <t>GIG-1</t>
  </si>
  <si>
    <t>SII-4</t>
  </si>
  <si>
    <t>SII-5</t>
  </si>
  <si>
    <t>Gestión y Atencion al Ciudadano</t>
  </si>
  <si>
    <t>Orientación al Servicio</t>
  </si>
  <si>
    <t>Estudios y Aplicaciones en tecnologías de la Información Geografica (TIG)</t>
  </si>
  <si>
    <t>Gestón de Correspondencia</t>
  </si>
  <si>
    <t>Gestión de Servicios</t>
  </si>
  <si>
    <t xml:space="preserve">Diseño y Desarrollo de Sistema de Información </t>
  </si>
  <si>
    <t>INV-1</t>
  </si>
  <si>
    <t>SER-1</t>
  </si>
  <si>
    <t>SER-2</t>
  </si>
  <si>
    <t>GIN-1</t>
  </si>
  <si>
    <t>GIN-2</t>
  </si>
  <si>
    <t>GIN-3</t>
  </si>
  <si>
    <t>GIN-4</t>
  </si>
  <si>
    <t>ICD-1</t>
  </si>
  <si>
    <t>Infraestructura de Datos Espaciales</t>
  </si>
  <si>
    <t xml:space="preserve">por el incumplimiento en los estandartes calidad de la información  publicada en la ICDE </t>
  </si>
  <si>
    <t>PRE-1</t>
  </si>
  <si>
    <t xml:space="preserve">Provisión de Empleo </t>
  </si>
  <si>
    <t>FGD-1</t>
  </si>
  <si>
    <t>GDI-1</t>
  </si>
  <si>
    <t>GDI-2</t>
  </si>
  <si>
    <t>ARC-1</t>
  </si>
  <si>
    <t>ARC-2</t>
  </si>
  <si>
    <t>ARC-3</t>
  </si>
  <si>
    <t>CON-1</t>
  </si>
  <si>
    <t>CON-2</t>
  </si>
  <si>
    <t>SEV-4</t>
  </si>
  <si>
    <t>por incumplimiento de términos preclusivos en los procesos Disciplinarios</t>
  </si>
  <si>
    <t>1. Actas de reuniones periódicas con los abogados instructores donde se evalúa avance procesal de las actuaciones disciplinarias,  así como la necesidad probatoria requerida en el proceso.
2. Actas de reparto de procesos disciplinarios y de  actas de asignación de desarrollo de providencias.
3. Análisis estadístico de producción de autos y fallos disciplinarios en los procesos.</t>
  </si>
  <si>
    <t>Los responsables asignados por el proceso Gestión Documental  realizan el control de la documentación entregada a modo de préstamo a los funcionarios de la entidad, a través del formato Solicitud de documentos para consulta en el Archivo Central, garantizando que se realice la consulta de los documentos dentro del Archivo Central, incluso, si se requieren copias.  
Evidencias: Formato diligenciado y firmado por el solicitante de los documentos en Archivo Central</t>
  </si>
  <si>
    <t>El Responsable de la Oficina  de atención con el Ciudadano Realiza verificación trimestral de las encuestas contestadas por los usuarios posterior a la prestación del servicio en los diferentes canales de atención, con el fin de identificar posibles prácticas en las cuales se vea involucrada la entrega de dádivas o beneficios a nombre propio de funcionarios o para terceros. En caso de encontrar que se presentó esta situación, se remite al órgano competente en el IGAC para la investigación disciplinaria o las medidas correspondientes de acuerdo con el tipo de vinculación. 
 Evidencia: Reporte de las encuestas contestadas por los usuarios y/o correo electrónico con el seguimiento realizado el jefe de la Oficina de Relación con el Ciudadano.</t>
  </si>
  <si>
    <t>Reporte de las encuestas contestadas por los usuarios y/o correo electrónico con el seguimiento realizado el jefe de la Oficina de Relación con el Ciudadano.</t>
  </si>
  <si>
    <t>La  dirección de Gestión  Catastral (Sede Central): Cronograma de trabajo, Tableros de control, las listas de asistencia al seguimiento y/o actas de reunión.</t>
  </si>
  <si>
    <t>1. Direcciones Territoriales: Listas de asistencia a reuniones de seguimiento y/o actas de reunión.
2. Subdirección de Avalúos (Sede Central): Listas de asistencia a reuniones de seguimiento y/o actas de reunión.</t>
  </si>
  <si>
    <t>El Responsable Oficina de relación con el Ciudadano,  Realiza seguimiento mensual al estado de PQRSD registradas en el sistema de gestión documental a cargo de la Sede Central o de las Direcciones Territoriales, identificando las que presentan retrasos de vigencias anteriores con el fin de que sean atendidas y se dé respuesta por parte de la entidad. En caso de encontrar PQRSD con atrasos superiores a la vigencia anterior se generan acciones correctivas por parte del responsable a cargo de las PQRSD en las Área en Sede Central o Dirección Territorial para solventar la situación.  
 Evidencia: Correo electrónico de seguimiento desde la Oficina de Relación con el Ciudadano</t>
  </si>
  <si>
    <t>Los responsables asignados por el proceso Gestión Documental Realizan seguimiento semestral a través de visitas técnicas programadas a las Oficinas Productoras Sede Central, en la implementación de los lineamientos, Tabla de Retención Documental  TRD y normatividad vigente. En el caso de identificar incumplimiento en la aplicación de los lineamientos archivísticos por parte de las Oficinas Productoras, la líder del proceso de Gestión Documental solicitará se realicen las correcciones necesarias e informe de su cumplimiento.  
Evidencias: Registros de asistencia y actas de reunión. Para el caso de incumplimiento envío correos electrónicos.</t>
  </si>
  <si>
    <t>Los responsables asignados por el proceso Gestión Documental  realizan seguimiento semestral a la actualización y verificación del inventario documental del Archivo Central, con el fin de controlar la documentación que reposa en el Archivo Central. En caso de evidenciar que no se ha llevado a cabo la actualización del inventario documental, el líder de proceso de Gestión Documental tomará las acciones pertinentes para efectuar dicha actualización. Evidencias: Formato Inventario documental actualizado</t>
  </si>
  <si>
    <t xml:space="preserve">     El riesgo afecta la imagen de la entidad internamente, de conocimiento general, nivel interno, de junta directiva y accionistas y/o de proveedores</t>
  </si>
  <si>
    <t>debido a:
1. el exceso de procesos
2. Falta de recursos tecnológicos
3 Carencia de personal en la Oficina
4. Falta  de apoyo técnico estable y/o continuo.
5. Falta de   respuesta por parte de las dependencias  requeridas por la oficina de Control Interno disciplinario</t>
  </si>
  <si>
    <t>El jefe de la Oficina de Control  Interno Disciplinario, desde la Sede Central hace seguimiento trimestralmente  a los procesos disciplinarios con el propósito de verificar el cumplimiento de los parámetros normativos establecidos para el adelantamiento de la acción disciplinaria. En caso de determinar  posibles incumplimientos de términos perentorios deberá priorizarse el trámite del respectivo proceso disciplinario. Evidencia:  
1. Actas de reuniones periódicas con los abogados instructores donde se evalúa avance procesal de las actuaciones disciplinarias,  así como la necesidad probatoria requerida en el proceso.
2. Actas de reparto de procesos disciplinarios y de  actas de asignación de desarrollo de providencias.
3. Análisis estadístico de producción de autos y fallos disciplinarios en los procesos.</t>
  </si>
  <si>
    <t xml:space="preserve">Posibilidad de pérdida Económica </t>
  </si>
  <si>
    <t>Posibilidad de pérdida Economica y Reputacional</t>
  </si>
  <si>
    <t>MAPA DE RIESGOS INSTITUCIONAL - IGAC 2022</t>
  </si>
  <si>
    <t>El equipo de profesionales del GIT Gestión Contractual  realiza una difusión o socialización en temas inherentes a la función de supervisión con el fin de afianzar los conocimientos técnicos que permitan mejorar la supervision de los contratos.
Evidencia: Soporte de la difusión o socialización (tips, capacitaciones, entre otros)</t>
  </si>
  <si>
    <t>Soporte de la difusión o socialización (tips, capacitaciones, entre otros)</t>
  </si>
  <si>
    <t>El Director de regulación y Habilitación verifica el contenido del proyecto de Acto administrativo previo a su publicación en la página web para participación ciudadana (en caso de que sea necesario por ley), cada vez que se requiera, con el fin de recibir las observaciones a lugar, previo a la expedición de la regulación. En caso de recibir comentarios u observaciones, se deben responder las observaciones y comentarios, y ajustar el contenido si tiene mérito antes de remitirlo a la Oficina Asesora Jurídica para su expedición. 
 Evidencia: Correo de envío del proyecto de Acto Administrativo a la Oficina Asesora de Comunicaciones para publicación en la página web; y/o link de publicación del Acto Administrativo.</t>
  </si>
  <si>
    <t>El Director de regulación y Habilitación realiza un control de legalidad de los proyectos de acto administrativo, cada vez que sea requerido, con el fin de determinar si se deben realizar ajustes previo a la expedición por parte de la Oficina, GIT o Área responsable. En caso de presentar inconsistencias u observaciones se regresa al responsable para aplicar los correctivos necesarios. 
Evidencia:  Correo remisorio y/o memorando con las observaciones al proceso técnico que proyectó el acto.</t>
  </si>
  <si>
    <t>El Director de regulación y Habilitación verifica el contenido del proyecto de Acto administrativo del subproceso de habilitación, posteriormente envía para revisión de la oficina Asesora Jurídica y finalmente aprobación y firma por parte de la Dirección General. Esta actividad se hace en cada evento.
Evidencia: Correo de envío del proyecto de Acto Administrativo al proceso a la Oficina Asesora Jurídica y envío a la Dirección General  para publicación en el diario oficial.</t>
  </si>
  <si>
    <t>El Responsable de la Dirección de Regulación y Habilitación  realiza un control de legalidad de los proyectos de acto administrativo, cada vez que sea requerido, con el fin de determinar si se deben realizar ajustes previo a la expedición por parte de la Oficina, GIT o Área responsable. En caso de presentar inconsistencias u observaciones se regresa al responsable para aplicar los correctivos necesarios. 
Evidencia: Correo remisorio y/o memorando con las observaciones al proceso técnico que proyectó el acto.</t>
  </si>
  <si>
    <t xml:space="preserve">El Responsable de la Dirección de Regulación y Habilitación  en caso de que la regulación se declare inaplicable, recibe el fallo por parte del ente judicial y verifica cuál fue el contenido declarado como inaplicable, para proceder con las acciones pertinentes y corregir la inconformidad legal presentada mediante la expedición de un nuevo acto administrativo. 
Evidencia: Fallo del ente judicial recibido por la entidad y/o nuevo acto administrativo generado (en caso de presentarse la inaplicabilidad). </t>
  </si>
  <si>
    <t>Correo de envío del proyecto de Acto Administrativo a la Oficina Asesora de Comunicaciones para publicación en la página web; y/o link de publicación del Acto Administrativo.</t>
  </si>
  <si>
    <t>El Responsable de la Oficina  de atención con el Ciudadano Hace revisión aleatoria del 60% de las quejas y denuncias con el fin de identificar posibles prácticas en las cuales se vea involucrada la entrega de dádivas o beneficios a nombre propio de funcionarios o para terceros. En caso de encontrar que se presentó esta situación, se remite al órgano competente en el IGAC para la investigación disciplinaria o las medidas correspondientes de acuerdo con el tipo de vinculación.
Evidencia: Reporte mensual de  la revisión de quejas y denuncias</t>
  </si>
  <si>
    <t>Correo remisorio y/o memorando con las observaciones al proceso técnico que proyectó el acto.</t>
  </si>
  <si>
    <t>El responsable en el GIT de Gestión Contractual o el responsable asignado en la Dirección Territorial, revisa las condiciones del proceso a adelantar y publica en el SECOP II los documentos que soportan el proceso para conocimiento de los interesados, si se presentan inquietudes u observaciones se remitirán al Área u Oficina responsable para contestar y posteriormente se da respuesta a través del SECOP II al solicitante.  
Evidencia: 
1. Sede Central y Direcciones Territoriales: Consolidado de observaciones y respuestas del proceso en la plataforma SECOP II (si aplica).</t>
  </si>
  <si>
    <t xml:space="preserve">El responsable en el GIT de Gestión Contractual verificará el cumplimiento de los requisitos de la contratación y en caso de presentar inconsistencias se devolverá el trámite con las observaciones pertinentes para las respectivas correcciones y/o revisones.
Evidencia: Correo remitido (si aplica)                                                                                         </t>
  </si>
  <si>
    <t>Correo remitido (si aplica)</t>
  </si>
  <si>
    <t xml:space="preserve"> Sede Central y Direcciones Territoriales: Consolidado de observaciones y respuestas del proceso en la plataforma SECOP II (si aplica).</t>
  </si>
  <si>
    <t>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7. Ataques a la infraestructura tecnológica por agentes externos o internos</t>
  </si>
  <si>
    <t>Los Ingenieros de sistemas de cada Dirección Territorial y el Líder de mesa de servicios,  mensualmente, verifican el estado de las solicitudes de atención, así como los seguimientos asociados a aquellas en estado 'No resuelto', con el objetivo de identificar los motivos por los cuales no se ha dado solución. En caso de encontrar solicitudes no resueltas en los plazos de los Acuerdos de Niveles de Servicio (ANS), se realiza un informe para la dirección de tecnología, para la generación de un plan de atención de solicitudes.
Evidencia: Reporte de la herramienta de gestión de soporte técnico - GLPI con la información incluyendo las solicitudes en estado 'No resuelto'.</t>
  </si>
  <si>
    <t>El Administrador de bases de datos atiende cada solicitud de permisos de acceso a las bases de datos institucionales las cuales se gestionan a través de requerimientos en la herramienta tecnológica de la mesa de servicios, a solicitud de los usuarios. En caso de que los privilegios no sean autorizados por ellos se rechaza la solicitud y  no se asignan los permisos en las bases de datos.
Evidencia: Reportes de solicitudes de permisos de acceso a las bases de datos institucionales</t>
  </si>
  <si>
    <t>El Profesional designado de la subdirección,  semestralmente  realiza seguimiento al cronograma de mantenimientos preventivos de la infraestructura tecnológica programados en la vigencia, con el fin de asegurar la disponibilidad de los servicios de TI. En caso de identificar retrasos se informa a la jefatura de la DTIC  para que se realicen las gestiones pertinentes para efectuar las actividades.
Evidencia: Cronograma de mantenimiento con seguimiento y control registro de mantenimientos</t>
  </si>
  <si>
    <t>El Profesional designado de la subdirección de Infraestructura Tecnológica,  trimestralmente  monitorea de manera aleatoria los espacios con recursos de TIC, con el fin de identificar la ocurrencia de un evento que pueda representar la no disponibilidad del servicio de TIC. En caso de encontrar novedades o fallas en la infraestructura tecnológica, se informa a jefatura de la DTIC para priorizar su mantenimiento. 
Evidencia: Correo electrónico con el reporte de la novedad o falla y/o reporte de la verificación aleatoria de la infraestructura tecnológica realizada.</t>
  </si>
  <si>
    <t>Los Jefes de usuarios generan las solicitudes de permisos de acceso a los recursos tecnológicos de la entidad,  las cuales se gestionan a través de requerimientos de la herramienta tecnológica de la mesa de servicios por el ingeniero de la DT a solicitud de los usuarios. En caso de que la solicitud no llegue autorizada por el Jefe de Conservación no se asignan los permisos solicitados. 
Evidencia: Reporte de  solicitudes  resueltos  en herramienta tecnológica de la mesa de servicios.</t>
  </si>
  <si>
    <t xml:space="preserve"> Reporte de  solicitudes  resueltos  en herramienta tecnológica de la mesa de servicios.</t>
  </si>
  <si>
    <t xml:space="preserve">El Profesional designado de la Subdirección de  Infraestructura Tecnológica , cuando se requiera, asigna privilegios de acceso a la infraestructura con base en la Política del sistema de seguridad y privacidad de la información y seguridad digital, de acuerdo con los permisos requeridos y autorizados por los dueños de los activos de información, para evitar ingresos no autorizados a las herramientas tecnológicas. En caso que un perfil quede asignado incorrectamente, se procede a realizar corrección en la asignación del permiso.
Evidencia: Reporte de creación y modificación de usuarios en la herramienta de la mesa de servicios. </t>
  </si>
  <si>
    <t>El Profesional designado de la Subdirección de  Infraestructura Tecnológica mensualmente remite a los dueños de los activos de información el Reporte de creación y modificación de usuarios, con el fin de validar el acceso autorizado a los usuarios. En caso de que se identifiquen novedades en el acceso, se tomarán las acciones pertinentes para mantener la confidencialidad de los activos de información. 
Evidencia: Reporte de novedades en el  Directorio Activo.</t>
  </si>
  <si>
    <t>Reporte de novedades en el  Directorio Activo.</t>
  </si>
  <si>
    <t>MAPA DE RIESGOS INSTITUCIONAL - IGAC 2022 VERSIÓN 3</t>
  </si>
  <si>
    <t>Los responsable  de los subprocesos de Gestión de Comunicaciones Internas y externas  monitorean la difusión de información institucional a través del proceso de Gestión de Comunicaciones,  quienes consolidan las necesidades enviadas por las dependencias y Direcciones Territoriales, las valida y viabiliza acorde con la estrategia de comunicaciones del instituto. En casos excepcionales, el proceso establece acciones de contingencia para cumplir con el requerimiento.
La actividad se realiza por cada solicitud recibida y se consolida trimestralmente.
Evidencia: Base de datos en Excel con información consolidada.</t>
  </si>
  <si>
    <t>debido a:
1. Desconocimiento de los procedimientos
2. Incumplimiento de  los lineamientos dados por la oficina asesora de comunicaciones
3. Planeación inadecuada de las actividades.
4. Falta divulgacion oportuna en la invitación para participación en eventos.</t>
  </si>
  <si>
    <t>por inoportunidad o imprecisión en la difusión y comercializacion con eficacia los servicios de la entidad.</t>
  </si>
  <si>
    <t>debido a: 
1. Desconocimiento de los procedimientos.
2. Incumplimiento de los lineamientos dados por la Oficina Comercial.
3. Planeación inadecuada de las actividades.</t>
  </si>
  <si>
    <t>El jefe de la Oficina Comercial y los responsables desigandos monitorean las oportunidades de negocio a través del proceso de Gestión Comercial quien las consolida, las valida y viabiliza acorde con la estrategia del plan de mercadeo del instituto. En casos excepcionales, el proceso establece acciones de contingencia para cumplir con el requerimiento.
Evidencia: Base de datos con la gestión de la Oficina Comercial desde el momento en que se detecta la oportunidad del negocio identificando la trazabilidad de este hasta su cierre.</t>
  </si>
  <si>
    <t>Base de datos con la gestión de la Oficina Comercial desde el momento en que se detecta la oportunidad del negocio identificando la trazabilidad de este hasta su cierre.</t>
  </si>
  <si>
    <t>Reporte del seguimiento mensual a los tiempos de la información publicada en la página web  y/o comunicación realizada a la Oficina de Control Disciplinario (Si aplica el caso).</t>
  </si>
  <si>
    <t xml:space="preserve">Informe Trimestral soportado con las evidencias en DRIVE y/o reporte del indicador de cumplimiento. </t>
  </si>
  <si>
    <t xml:space="preserve">Informe Trimestral  soportado con las evidencias en DRIVE y/o reporte del indicador de cumplimiento </t>
  </si>
  <si>
    <t xml:space="preserve">El Responsable del Sistema de Gestión Ambiental  revisa anualmente las actividades de los procesos a la luz de la normatividad ambiental vigente, y actualiza (si aplica) la Matriz de identificación y cumplimiento legal Ambiental y la Matriz de Identificación de aspectos y valoración de impactos ambientales, aplicando el procedimiento respectivo. En caso de encontrar desviaciones, el responsable del SGA ajustará las matrices y sensibilizará al proceso afectado a través de los medios de comunicación definidos por la entidad.
Evidencia:  Matriz de identificación y cumplimiento legal Ambiental actualizada y/o Matriz de Identificación de aspectos y valoración de impactos ambientales actualizada; y Sensibilizaciones realizadas (si aplica). </t>
  </si>
  <si>
    <t>El Responsable del Sistema de Gestión Ambiental   realiza seguimiento trimestral al cumplimiento del Plan de Trabajo Ambiental en la Sede Central y en las Direcciones Territoriales, con el fin de asegurar la implementación de las actividades contempladas en el plan, verificando que la información incluida y reportada corresponda al avance conforme a las evidencias suministradas. En caso de encontrar novedades, el  responsable del SGA se comunicará con la persona que remitió el correo de seguimiento para que se hagan los ajustes pertinentes.
Evidencia: Plan de Trabajo Ambiental con el seguimiento trimestral, incluyendo los ajustes a los que haya lugar.</t>
  </si>
  <si>
    <t>El Responsable asignado en la Dirección Territorial para el SGA verifica el cumplimiento trimestral de las actividades contempladas en la Matriz de identificación y cumplimiento legal Ambiental y la Matriz de Identificación de aspectos y valoración de impactos ambientales, realizando el reporte respectivo de acuerdo con los controles operacionales de las matrices y la periodicidad definida en cada uno. Luego de su envío, en caso de encontrar novedades, el responsable del SGA se comunicará con la persona que realizó el reporte para que se hagan los ajustes pertinentes.
Evidencia: Correo de reporte de cumplimiento de los controles operacionales de las matrices por la Dirección Territorial</t>
  </si>
  <si>
    <t xml:space="preserve"> Matriz de identificación y cumplimiento legal Ambiental actualizada y/o Matriz de Identificación de aspectos y valoración de impactos ambientales actualizada; y Sensibilizaciones realizadas (si aplica). </t>
  </si>
  <si>
    <t xml:space="preserve"> Correo de reporte de cumplimiento de los controles operacionales de las matrices por la Dirección Territorial</t>
  </si>
  <si>
    <t>1. Direcciones Territoriales: Cronograma de trabajo, reporte del seguimiento mensual y relación de acciones (si aplica).</t>
  </si>
  <si>
    <t>El Director Territorial elabora el cronograma de los trámites que serán atendidos durante el mes, dando prioridad a los más antiguos, realizando seguimiento semanal a su ejecución, sea él o a quien designe. Al final del mes se debe evaluar el cumplimiento del cronograma, identificar los trámites programados y no atendidos, así como las causales, y proponer las acciones respectivas con el fin de dar cumplimiento en el mes siguiente.  
En caso de identificar novedades en el cumplimiento se reprograman las actividades. Esta actividad se realiza mensualmente.
Evidencia: 
1. Direcciones Territoriales: Cronograma de trabajo, reporte del seguimiento mensual y relación de acciones (si aplica).</t>
  </si>
  <si>
    <t>El profesional asignado  del proceso de Innovación  y Gestión del Conocimiento Aplicado verifica cada vez que se termine un curso dictado,  los resultados de la encuesta de satisfacción a los estudiantes, donde se evalúa la infraestructura física y tecnológica, así como el cumplimiento, claridad y comunicación por parte del docente. Si detecta que el docente tiene una calificación inferior a 3,5 / 5,0 se decide no volverlo a contratar o se le dejan de asignar materias. Si los aspectos a mejorar se encuentran en temas de infraestructura, se informa a través de memorando al proceso de Gestión de Servicios Administrativos para que se tomen las acciones respectivas. 
Evidencia: Informe de resultados de las encuestas de satisfacción, encuestas de satisfacción de los estudiantes y/o memorando solicitando las mejoras al proceso de Gestión  Administrativa (si aplica)</t>
  </si>
  <si>
    <t>El responsable de I+D+I verifica en la periodicidad establecida en el procedimiento, el cumplimiento de las especificaciones del producto o servicio mediante reuniones de seguimiento. En caso de encontrar un producto o servicio que tenga algún inconveniente se debe enviar a reproceso.  
Evidencia: Acta de reunión de seguimiento.</t>
  </si>
  <si>
    <t>El responsable asignado de I+D+I, antes del uso del espectroradiómetro, valida que el equipo está funcionando dentro de los rangos apropiados en sus puntos mínimo y máximo, tomando la muestra en una tabla denominada spectralon. En caso de encontrar inconsistencias se manda a calibrar el equipo. Adicionalmente, cada año el Coordinador del proceso de I+D+I solicita la contratación de la calibración y mantenimiento de todos los espectroradiómetros para asegurar la precisión de los datos. 
Evidencias: Hoja de vida de equipos espectroradiómetros donde se relacionan calibraciones y mantenimientos, registro de captura de campo de las firmas espectrales y/o certificado de calibraciones de los equipos conforme a la fecha programada.</t>
  </si>
  <si>
    <t>El responsable asignado de TIG, I+D+I, CTEIG anualmente  revisan la necesidad de actualizar software obsoleto requerido para su operación, a través de listado de verificación. En caso de encontrar un software obsoleto, cada Coordinador del solicita la destinación de los recursos y presenta el requerimiento a Dirección de Tecnología de la Información y comunicaciones -DTIC, para que realicen la adquisición de las licencias. 
Evidencia: Correo electrónico o comunicación solicitando la adquisición de la nueva versión del software y/o el estado del soffware para la operación</t>
  </si>
  <si>
    <t>El Facilitador del Sistema de Gestión Integrado (SGI) y/o el Profesional de Control de Calidad del proyecto realiza el seguimiento al cumplimiento de la documentación del SGI, formatos y sus controles, como mínimo una vez cada dos meses, lo cual se debe hacer a través de la aplicación de listas de chequeo que permitan evaluar el cumplimiento del paso a paso para generar los productos. En caso de que se encuentre una desviación o desconocimiento en el procedimiento para generar los productos por alguno de los servidores públicos, se procederá a hacer una reinducción del proceso o se cambiará de actividad. 
Evidencia: Listas de chequeo diligenciadas, la actualización de la documentación según aplique y soportes de la reinducción o cambio de actividad (si aplica).</t>
  </si>
  <si>
    <t>Los Profesionales asignados de cada proyecto o convenio del proceso de gestión Agrologica aplican los controles de calidad establecidos en el proceso de Gestión Agrológica, reportando mensualmente el estado de los proyectos o convenios, con el propósito de verificar que se cumplen todos los parámetros establecidos en cada etapa del proceso. En caso de encontrar desviaciones se regresa a la etapa anterior para su corrección o se realizan reprocesos.  
Evidencia: Reporte mensual del estado de los proyectos o convenios y/o evidencias de reprocesos según aplique.</t>
  </si>
  <si>
    <t xml:space="preserve"> Reporte mensual del estado de los proyectos o convenios y/o evidencias de reprocesos según aplique.</t>
  </si>
  <si>
    <t>El Profesional  enlace con la  Oficna del LNS desde Agrología, cada vez que se requiera, envía las muestras de las comisiones de campo al Laboratorio Nacional de Suelos (LNS). Posteriormente, el Profesional de enlace realiza el control y seguimiento al comparar el formato de solicitud de muestras cliente interno con las muestras que realmente llegan al laboratorio. En caso de encontrar inconsistencias lleva a cabo el seguimiento respectivo hasta encontrar la razón del desvío de las muestras, y en caso de ser necesario solicita el envío de una nueva muestra.
Evidencias: Formato Control de envío y recepción de muestras, planillas del correo certificado y soportes del seguimiento o solicitud de una nueva muestra (si aplica).</t>
  </si>
  <si>
    <t>Informe de gestión consolidado y entregado por la OAP con la información entregada por el responsable y/o correos electrónicos enviados por la Oficina Asesora de Planeación para la alineación con el informe de gestión.</t>
  </si>
  <si>
    <t xml:space="preserve"> Pantallazos del control de formulación técnica y/o fichas EBI actualizadas para conocer la aceptación o rechazo de la propuesta de actualización del proyecto. </t>
  </si>
  <si>
    <t>Comunicaciones, piezas gráficas, publicaciones realizadas y/o registros de asistencia; y Registro de los medios alternativos utilizados (si aplica).</t>
  </si>
  <si>
    <t>El Responsable asignado en la Oficina Asesora de Planeación realiza acompañamiento y seguimiento a los procesos involucrados en la evaluación del FURAG, identificando anualmente las acciones consolidadas que se deben implementar para incrementar o mantener el Índice de Desempeño Institucional (IDI) respecto a las políticas señaladas por MIPG. En caso de que no se estén cumplimiento los lineamientos del modelo, se deben crear nuevas estrategias para asegurar su implementación.
Evidencias: Archivo de acciones consolidadas para la implementación del FURAG.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</si>
</sst>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mm/yyyy;@"/>
  </numFmts>
  <fonts count="89" x14ac:knownFonts="1">
    <font>
      <sz val="11"/>
      <color theme="1"/>
      <name val="Calibri"/>
      <family val="2"/>
      <scheme val="minor"/>
    </font>
    <font>
      <sz val="11"/>
      <color theme="1"/>
      <name val="Arial Narrow"/>
      <family val="2"/>
    </font>
    <font>
      <sz val="11"/>
      <name val="Arial Narrow"/>
      <family val="2"/>
    </font>
    <font>
      <b/>
      <sz val="11"/>
      <color theme="1"/>
      <name val="Arial Narrow"/>
      <family val="2"/>
    </font>
    <font>
      <sz val="10"/>
      <color theme="1"/>
      <name val="Calibri"/>
      <family val="2"/>
      <scheme val="minor"/>
    </font>
    <font>
      <b/>
      <sz val="11"/>
      <color theme="9" tint="-0.249977111117893"/>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b/>
      <sz val="40"/>
      <color rgb="FF000000"/>
      <name val="Calibri"/>
      <family val="2"/>
    </font>
    <font>
      <b/>
      <sz val="28"/>
      <color rgb="FF000000"/>
      <name val="Calibri"/>
      <family val="2"/>
    </font>
    <font>
      <sz val="18"/>
      <color theme="1"/>
      <name val="Arial Narrow"/>
      <family val="2"/>
    </font>
    <font>
      <b/>
      <sz val="18"/>
      <color theme="1"/>
      <name val="Arial Narrow"/>
      <family val="2"/>
    </font>
    <font>
      <b/>
      <sz val="22"/>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11"/>
      <color rgb="FF030303"/>
      <name val="Arial"/>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sz val="24"/>
      <color theme="1"/>
      <name val="Arial Narrow"/>
      <family val="2"/>
    </font>
    <font>
      <b/>
      <sz val="24"/>
      <color rgb="FF000000"/>
      <name val="Calibri"/>
      <family val="2"/>
    </font>
    <font>
      <b/>
      <sz val="20"/>
      <color theme="1"/>
      <name val="Calibri"/>
      <family val="2"/>
      <scheme val="minor"/>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sz val="10"/>
      <name val="Arial Narrow"/>
      <family val="2"/>
    </font>
    <font>
      <b/>
      <sz val="14"/>
      <name val="Arial Narrow"/>
      <family val="2"/>
    </font>
    <font>
      <b/>
      <u/>
      <sz val="11"/>
      <name val="Arial Narrow"/>
      <family val="2"/>
    </font>
    <font>
      <b/>
      <sz val="11"/>
      <name val="Arial Narrow"/>
      <family val="2"/>
    </font>
    <font>
      <b/>
      <sz val="10"/>
      <name val="Arial Narrow"/>
      <family val="2"/>
    </font>
    <font>
      <b/>
      <sz val="9"/>
      <name val="Arial Narrow"/>
      <family val="2"/>
    </font>
    <font>
      <sz val="9"/>
      <name val="Arial Narrow"/>
      <family val="2"/>
    </font>
    <font>
      <b/>
      <sz val="9"/>
      <color theme="9" tint="-0.249977111117893"/>
      <name val="Arial Narrow"/>
      <family val="2"/>
    </font>
    <font>
      <b/>
      <sz val="10"/>
      <color theme="9" tint="-0.249977111117893"/>
      <name val="Arial Narrow"/>
      <family val="2"/>
    </font>
    <font>
      <b/>
      <sz val="10"/>
      <color theme="0"/>
      <name val="Arial"/>
      <family val="2"/>
    </font>
    <font>
      <sz val="10"/>
      <color theme="1"/>
      <name val="Arial"/>
      <family val="2"/>
    </font>
    <font>
      <b/>
      <sz val="10"/>
      <color theme="1"/>
      <name val="Arial"/>
      <family val="2"/>
    </font>
    <font>
      <b/>
      <sz val="12"/>
      <color theme="1"/>
      <name val="Arial"/>
      <family val="2"/>
    </font>
    <font>
      <sz val="11"/>
      <color theme="1"/>
      <name val="Arial"/>
      <family val="2"/>
    </font>
    <font>
      <b/>
      <sz val="36"/>
      <color theme="0"/>
      <name val="Calibri"/>
      <family val="2"/>
      <scheme val="minor"/>
    </font>
    <font>
      <b/>
      <sz val="10"/>
      <name val="Arial"/>
      <family val="2"/>
    </font>
    <font>
      <sz val="10"/>
      <color rgb="FFFF0000"/>
      <name val="Arial"/>
      <family val="2"/>
    </font>
    <font>
      <b/>
      <sz val="14"/>
      <color theme="1"/>
      <name val="Calibri"/>
      <family val="2"/>
      <scheme val="minor"/>
    </font>
    <font>
      <b/>
      <sz val="12"/>
      <color theme="1"/>
      <name val="Calibri"/>
      <family val="2"/>
      <scheme val="minor"/>
    </font>
    <font>
      <b/>
      <sz val="40"/>
      <color theme="1"/>
      <name val="Calibri"/>
      <family val="2"/>
      <scheme val="minor"/>
    </font>
    <font>
      <b/>
      <sz val="48"/>
      <color rgb="FF000000"/>
      <name val="Calibri"/>
      <family val="2"/>
    </font>
    <font>
      <sz val="12"/>
      <color theme="1"/>
      <name val="Arial"/>
      <family val="2"/>
    </font>
    <font>
      <sz val="8"/>
      <name val="Calibri"/>
      <family val="2"/>
      <scheme val="minor"/>
    </font>
    <font>
      <b/>
      <sz val="10"/>
      <color rgb="FF000000"/>
      <name val="Arial"/>
      <family val="2"/>
    </font>
    <font>
      <b/>
      <sz val="20"/>
      <color rgb="FF000000"/>
      <name val="Calibri"/>
      <family val="2"/>
    </font>
    <font>
      <b/>
      <sz val="12"/>
      <name val="Arial"/>
      <family val="2"/>
    </font>
    <font>
      <b/>
      <sz val="11"/>
      <color theme="1"/>
      <name val="Arial"/>
      <family val="2"/>
    </font>
    <font>
      <sz val="11"/>
      <name val="Arial"/>
      <family val="2"/>
    </font>
    <font>
      <sz val="16"/>
      <name val="Arial Narrow"/>
      <family val="2"/>
    </font>
    <font>
      <b/>
      <sz val="11"/>
      <color theme="0"/>
      <name val="Arial"/>
      <family val="2"/>
    </font>
    <font>
      <sz val="9"/>
      <color indexed="81"/>
      <name val="Tahoma"/>
      <family val="2"/>
    </font>
    <font>
      <sz val="10"/>
      <color rgb="FF000000"/>
      <name val="Arial"/>
      <family val="2"/>
    </font>
    <font>
      <b/>
      <sz val="11"/>
      <name val="Arial"/>
      <family val="2"/>
    </font>
    <font>
      <sz val="11"/>
      <name val="Tahoma"/>
      <family val="2"/>
    </font>
    <font>
      <u/>
      <sz val="11"/>
      <color theme="10"/>
      <name val="Calibri"/>
      <family val="2"/>
      <scheme val="minor"/>
    </font>
    <font>
      <b/>
      <sz val="48"/>
      <color theme="0"/>
      <name val="Calibri"/>
      <family val="2"/>
      <scheme val="minor"/>
    </font>
    <font>
      <b/>
      <sz val="12"/>
      <color theme="0"/>
      <name val="Calibri"/>
      <family val="2"/>
      <scheme val="minor"/>
    </font>
    <font>
      <b/>
      <sz val="18"/>
      <color theme="0"/>
      <name val="Calibri"/>
      <family val="2"/>
      <scheme val="minor"/>
    </font>
    <font>
      <b/>
      <sz val="14"/>
      <color theme="0"/>
      <name val="Calibri"/>
      <family val="2"/>
      <scheme val="minor"/>
    </font>
    <font>
      <sz val="11"/>
      <color theme="0"/>
      <name val="Arial"/>
      <family val="2"/>
    </font>
    <font>
      <b/>
      <sz val="20"/>
      <color theme="1"/>
      <name val="Arial"/>
      <family val="2"/>
    </font>
    <font>
      <b/>
      <sz val="26"/>
      <color theme="0"/>
      <name val="Arial"/>
      <family val="2"/>
    </font>
    <font>
      <b/>
      <sz val="26"/>
      <color theme="0"/>
      <name val="Calibri"/>
      <family val="2"/>
      <scheme val="minor"/>
    </font>
    <font>
      <b/>
      <sz val="11"/>
      <color rgb="FFFF0000"/>
      <name val="Arial Narrow"/>
      <family val="2"/>
    </font>
    <font>
      <sz val="11"/>
      <color rgb="FFFF0000"/>
      <name val="Arial"/>
      <family val="2"/>
    </font>
    <font>
      <sz val="11"/>
      <color rgb="FFFF0000"/>
      <name val="Arial Narrow"/>
      <family val="2"/>
    </font>
    <font>
      <b/>
      <sz val="9"/>
      <color indexed="81"/>
      <name val="Tahoma"/>
      <family val="2"/>
    </font>
  </fonts>
  <fills count="33">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3" tint="-0.249977111117893"/>
        <bgColor indexed="64"/>
      </patternFill>
    </fill>
    <fill>
      <patternFill patternType="solid">
        <fgColor rgb="FFFF9900"/>
        <bgColor indexed="64"/>
      </patternFill>
    </fill>
    <fill>
      <patternFill patternType="solid">
        <fgColor rgb="FFFF3300"/>
        <bgColor indexed="64"/>
      </patternFill>
    </fill>
    <fill>
      <patternFill patternType="solid">
        <fgColor theme="3" tint="0.79998168889431442"/>
        <bgColor indexed="64"/>
      </patternFill>
    </fill>
    <fill>
      <patternFill patternType="solid">
        <fgColor rgb="FF7030A0"/>
        <bgColor indexed="64"/>
      </patternFill>
    </fill>
    <fill>
      <patternFill patternType="solid">
        <fgColor rgb="FF0070C0"/>
        <bgColor indexed="64"/>
      </patternFill>
    </fill>
    <fill>
      <patternFill patternType="solid">
        <fgColor rgb="FF002060"/>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indexed="9"/>
        <bgColor indexed="64"/>
      </patternFill>
    </fill>
    <fill>
      <patternFill patternType="solid">
        <fgColor rgb="FFFF6600"/>
        <bgColor indexed="64"/>
      </patternFill>
    </fill>
    <fill>
      <patternFill patternType="solid">
        <fgColor rgb="FF00B0F0"/>
        <bgColor rgb="FFDBE5F1"/>
      </patternFill>
    </fill>
    <fill>
      <patternFill patternType="solid">
        <fgColor rgb="FF00B0F0"/>
        <bgColor indexed="64"/>
      </patternFill>
    </fill>
    <fill>
      <patternFill patternType="solid">
        <fgColor rgb="FF92D050"/>
        <bgColor rgb="FF000000"/>
      </patternFill>
    </fill>
    <fill>
      <patternFill patternType="solid">
        <fgColor theme="4" tint="0.79998168889431442"/>
        <bgColor indexed="64"/>
      </patternFill>
    </fill>
  </fills>
  <borders count="96">
    <border>
      <left/>
      <right/>
      <top/>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auto="1"/>
      </top>
      <bottom/>
      <diagonal/>
    </border>
    <border>
      <left/>
      <right style="medium">
        <color indexed="64"/>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dotted">
        <color rgb="FFF79646"/>
      </bottom>
      <diagonal/>
    </border>
    <border>
      <left style="medium">
        <color indexed="64"/>
      </left>
      <right style="medium">
        <color indexed="64"/>
      </right>
      <top style="dotted">
        <color rgb="FFF79646"/>
      </top>
      <bottom style="dotted">
        <color rgb="FFF79646"/>
      </bottom>
      <diagonal/>
    </border>
    <border>
      <left style="medium">
        <color indexed="64"/>
      </left>
      <right style="medium">
        <color indexed="64"/>
      </right>
      <top style="dotted">
        <color rgb="FFF79646"/>
      </top>
      <bottom style="medium">
        <color indexed="64"/>
      </bottom>
      <diagonal/>
    </border>
    <border>
      <left style="medium">
        <color indexed="64"/>
      </left>
      <right style="medium">
        <color indexed="64"/>
      </right>
      <top style="medium">
        <color indexed="64"/>
      </top>
      <bottom style="dotted">
        <color rgb="FFF79646"/>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thin">
        <color rgb="FF000000"/>
      </right>
      <top/>
      <bottom/>
      <diagonal/>
    </border>
    <border>
      <left style="thin">
        <color rgb="FF000000"/>
      </left>
      <right style="thin">
        <color rgb="FF000000"/>
      </right>
      <top style="thin">
        <color rgb="FF000000"/>
      </top>
      <bottom/>
      <diagonal/>
    </border>
  </borders>
  <cellStyleXfs count="7">
    <xf numFmtId="0" fontId="0" fillId="0" borderId="0"/>
    <xf numFmtId="9" fontId="12" fillId="0" borderId="0" applyFont="0" applyFill="0" applyBorder="0" applyAlignment="0" applyProtection="0"/>
    <xf numFmtId="0" fontId="40" fillId="0" borderId="0"/>
    <xf numFmtId="0" fontId="41" fillId="0" borderId="0"/>
    <xf numFmtId="0" fontId="4" fillId="0" borderId="0"/>
    <xf numFmtId="0" fontId="76" fillId="0" borderId="0" applyNumberFormat="0" applyFill="0" applyBorder="0" applyAlignment="0" applyProtection="0"/>
    <xf numFmtId="0" fontId="40" fillId="0" borderId="0"/>
  </cellStyleXfs>
  <cellXfs count="902">
    <xf numFmtId="0" fontId="0" fillId="0" borderId="0" xfId="0"/>
    <xf numFmtId="0" fontId="1" fillId="0" borderId="0" xfId="0" applyFont="1"/>
    <xf numFmtId="0" fontId="1" fillId="0" borderId="0" xfId="0" applyFont="1" applyAlignment="1">
      <alignment horizontal="center" vertical="center"/>
    </xf>
    <xf numFmtId="0" fontId="6" fillId="0" borderId="0" xfId="0" applyFont="1" applyAlignment="1">
      <alignment horizontal="center" vertical="center" wrapText="1"/>
    </xf>
    <xf numFmtId="0" fontId="7" fillId="6" borderId="0" xfId="0" applyFont="1" applyFill="1" applyAlignment="1">
      <alignment horizontal="center" vertical="center" wrapText="1" readingOrder="1"/>
    </xf>
    <xf numFmtId="0" fontId="8" fillId="5" borderId="2" xfId="0" applyFont="1" applyFill="1" applyBorder="1" applyAlignment="1">
      <alignment horizontal="center" vertical="center" wrapText="1" readingOrder="1"/>
    </xf>
    <xf numFmtId="0" fontId="8" fillId="0" borderId="2" xfId="0" applyFont="1" applyBorder="1" applyAlignment="1">
      <alignment horizontal="justify" vertical="center" wrapText="1" readingOrder="1"/>
    </xf>
    <xf numFmtId="9" fontId="8" fillId="0" borderId="2" xfId="0" applyNumberFormat="1" applyFont="1" applyBorder="1" applyAlignment="1">
      <alignment horizontal="center" vertical="center" wrapText="1" readingOrder="1"/>
    </xf>
    <xf numFmtId="0" fontId="8" fillId="7" borderId="1" xfId="0" applyFont="1" applyFill="1" applyBorder="1" applyAlignment="1">
      <alignment horizontal="center" vertical="center" wrapText="1" readingOrder="1"/>
    </xf>
    <xf numFmtId="0" fontId="8" fillId="0" borderId="1" xfId="0" applyFont="1" applyBorder="1" applyAlignment="1">
      <alignment horizontal="justify" vertical="center" wrapText="1" readingOrder="1"/>
    </xf>
    <xf numFmtId="9" fontId="8" fillId="0" borderId="1" xfId="0" applyNumberFormat="1" applyFont="1" applyBorder="1" applyAlignment="1">
      <alignment horizontal="center" vertical="center" wrapText="1" readingOrder="1"/>
    </xf>
    <xf numFmtId="0" fontId="8" fillId="4" borderId="1" xfId="0" applyFont="1" applyFill="1" applyBorder="1" applyAlignment="1">
      <alignment horizontal="center" vertical="center" wrapText="1" readingOrder="1"/>
    </xf>
    <xf numFmtId="0" fontId="8" fillId="8" borderId="1" xfId="0" applyFont="1" applyFill="1" applyBorder="1" applyAlignment="1">
      <alignment horizontal="center" vertical="center" wrapText="1" readingOrder="1"/>
    </xf>
    <xf numFmtId="0" fontId="9" fillId="9" borderId="1" xfId="0" applyFont="1" applyFill="1" applyBorder="1" applyAlignment="1">
      <alignment horizontal="center" vertical="center" wrapText="1" readingOrder="1"/>
    </xf>
    <xf numFmtId="0" fontId="13" fillId="0" borderId="0" xfId="0" applyFont="1"/>
    <xf numFmtId="0" fontId="11" fillId="0" borderId="0" xfId="0" applyFont="1"/>
    <xf numFmtId="0" fontId="21" fillId="0" borderId="0" xfId="0" applyFont="1" applyFill="1" applyAlignment="1">
      <alignment vertical="center"/>
    </xf>
    <xf numFmtId="0" fontId="22" fillId="0" borderId="0" xfId="0" applyFont="1" applyFill="1"/>
    <xf numFmtId="0" fontId="20" fillId="0" borderId="0" xfId="0" applyFont="1"/>
    <xf numFmtId="0" fontId="0" fillId="0" borderId="0" xfId="0" pivotButton="1"/>
    <xf numFmtId="0" fontId="10" fillId="0" borderId="0" xfId="0" applyFont="1" applyBorder="1" applyAlignment="1">
      <alignment horizontal="justify" vertical="center" wrapText="1" readingOrder="1"/>
    </xf>
    <xf numFmtId="0" fontId="23" fillId="0" borderId="0" xfId="0" applyFont="1"/>
    <xf numFmtId="0" fontId="0" fillId="3" borderId="0" xfId="0" applyFill="1"/>
    <xf numFmtId="0" fontId="42" fillId="3" borderId="37" xfId="2" applyFont="1" applyFill="1" applyBorder="1" applyProtection="1"/>
    <xf numFmtId="0" fontId="42" fillId="3" borderId="38" xfId="2" applyFont="1" applyFill="1" applyBorder="1" applyProtection="1"/>
    <xf numFmtId="0" fontId="42" fillId="3" borderId="39" xfId="2" applyFont="1" applyFill="1" applyBorder="1" applyProtection="1"/>
    <xf numFmtId="0" fontId="14" fillId="3" borderId="0" xfId="0" applyFont="1" applyFill="1" applyAlignment="1">
      <alignment vertical="center"/>
    </xf>
    <xf numFmtId="0" fontId="4" fillId="3" borderId="0" xfId="0" applyFont="1" applyFill="1"/>
    <xf numFmtId="0" fontId="29" fillId="3" borderId="0" xfId="0" applyFont="1" applyFill="1"/>
    <xf numFmtId="0" fontId="30" fillId="3" borderId="20" xfId="0" applyFont="1" applyFill="1" applyBorder="1" applyAlignment="1">
      <alignment horizontal="center" vertical="center" wrapText="1" readingOrder="1"/>
    </xf>
    <xf numFmtId="0" fontId="31" fillId="3" borderId="20" xfId="0" applyFont="1" applyFill="1" applyBorder="1" applyAlignment="1">
      <alignment horizontal="justify" vertical="center" wrapText="1" readingOrder="1"/>
    </xf>
    <xf numFmtId="9" fontId="30" fillId="3" borderId="29" xfId="0" applyNumberFormat="1" applyFont="1" applyFill="1" applyBorder="1" applyAlignment="1">
      <alignment horizontal="center" vertical="center" wrapText="1" readingOrder="1"/>
    </xf>
    <xf numFmtId="0" fontId="30" fillId="3" borderId="19" xfId="0" applyFont="1" applyFill="1" applyBorder="1" applyAlignment="1">
      <alignment horizontal="center" vertical="center" wrapText="1" readingOrder="1"/>
    </xf>
    <xf numFmtId="0" fontId="31" fillId="3" borderId="19" xfId="0" applyFont="1" applyFill="1" applyBorder="1" applyAlignment="1">
      <alignment horizontal="justify" vertical="center" wrapText="1" readingOrder="1"/>
    </xf>
    <xf numFmtId="9" fontId="30" fillId="3" borderId="24" xfId="0" applyNumberFormat="1" applyFont="1" applyFill="1" applyBorder="1" applyAlignment="1">
      <alignment horizontal="center" vertical="center" wrapText="1" readingOrder="1"/>
    </xf>
    <xf numFmtId="0" fontId="31" fillId="3" borderId="24" xfId="0" applyFont="1" applyFill="1" applyBorder="1" applyAlignment="1">
      <alignment horizontal="center" vertical="center" wrapText="1" readingOrder="1"/>
    </xf>
    <xf numFmtId="0" fontId="30" fillId="3" borderId="26" xfId="0" applyFont="1" applyFill="1" applyBorder="1" applyAlignment="1">
      <alignment horizontal="center" vertical="center" wrapText="1" readingOrder="1"/>
    </xf>
    <xf numFmtId="0" fontId="31" fillId="3" borderId="26" xfId="0" applyFont="1" applyFill="1" applyBorder="1" applyAlignment="1">
      <alignment horizontal="justify" vertical="center" wrapText="1" readingOrder="1"/>
    </xf>
    <xf numFmtId="0" fontId="31" fillId="3" borderId="27" xfId="0" applyFont="1" applyFill="1" applyBorder="1" applyAlignment="1">
      <alignment horizontal="center" vertical="center" wrapText="1" readingOrder="1"/>
    </xf>
    <xf numFmtId="0" fontId="39" fillId="3" borderId="0" xfId="0" applyFont="1" applyFill="1"/>
    <xf numFmtId="0" fontId="30" fillId="15" borderId="31" xfId="0" applyFont="1" applyFill="1" applyBorder="1" applyAlignment="1">
      <alignment horizontal="center" vertical="center" wrapText="1" readingOrder="1"/>
    </xf>
    <xf numFmtId="0" fontId="30" fillId="15" borderId="32" xfId="0" applyFont="1" applyFill="1" applyBorder="1" applyAlignment="1">
      <alignment horizontal="center" vertical="center" wrapText="1" readingOrder="1"/>
    </xf>
    <xf numFmtId="0" fontId="11" fillId="3" borderId="0" xfId="0" applyFont="1" applyFill="1"/>
    <xf numFmtId="0" fontId="24" fillId="3" borderId="0" xfId="0" applyFont="1" applyFill="1" applyAlignment="1">
      <alignment horizontal="center" vertical="center" wrapText="1"/>
    </xf>
    <xf numFmtId="0" fontId="10" fillId="3" borderId="0" xfId="0" applyFont="1" applyFill="1" applyBorder="1" applyAlignment="1">
      <alignment horizontal="justify" vertical="center" wrapText="1" readingOrder="1"/>
    </xf>
    <xf numFmtId="0" fontId="13" fillId="3" borderId="0" xfId="0" applyFont="1" applyFill="1"/>
    <xf numFmtId="0" fontId="3" fillId="3" borderId="0" xfId="0" applyFont="1" applyFill="1" applyAlignment="1">
      <alignment horizontal="left" vertical="center"/>
    </xf>
    <xf numFmtId="0" fontId="42" fillId="3" borderId="5" xfId="2" applyFont="1" applyFill="1" applyBorder="1" applyProtection="1"/>
    <xf numFmtId="0" fontId="47" fillId="3" borderId="0" xfId="0" applyFont="1" applyFill="1" applyBorder="1" applyAlignment="1" applyProtection="1">
      <alignment horizontal="left" vertical="center" wrapText="1"/>
    </xf>
    <xf numFmtId="0" fontId="48" fillId="3" borderId="0" xfId="0" applyFont="1" applyFill="1" applyBorder="1" applyAlignment="1" applyProtection="1">
      <alignment horizontal="left" vertical="top" wrapText="1"/>
    </xf>
    <xf numFmtId="0" fontId="42" fillId="3" borderId="0" xfId="2" applyFont="1" applyFill="1" applyBorder="1" applyProtection="1"/>
    <xf numFmtId="0" fontId="42" fillId="3" borderId="6" xfId="2" applyFont="1" applyFill="1" applyBorder="1" applyProtection="1"/>
    <xf numFmtId="0" fontId="42" fillId="3" borderId="7" xfId="2" applyFont="1" applyFill="1" applyBorder="1" applyProtection="1"/>
    <xf numFmtId="0" fontId="42" fillId="3" borderId="9" xfId="2" applyFont="1" applyFill="1" applyBorder="1" applyProtection="1"/>
    <xf numFmtId="0" fontId="42" fillId="3" borderId="8" xfId="2" applyFont="1" applyFill="1" applyBorder="1" applyProtection="1"/>
    <xf numFmtId="0" fontId="46" fillId="3" borderId="0" xfId="2" applyFont="1" applyFill="1" applyBorder="1" applyAlignment="1" applyProtection="1">
      <alignment horizontal="left" vertical="center" wrapText="1"/>
    </xf>
    <xf numFmtId="0" fontId="42" fillId="3" borderId="0" xfId="2" applyFont="1" applyFill="1" applyBorder="1" applyAlignment="1" applyProtection="1">
      <alignment horizontal="left" vertical="center" wrapText="1"/>
    </xf>
    <xf numFmtId="0" fontId="42" fillId="3" borderId="0" xfId="2" quotePrefix="1" applyFont="1" applyFill="1" applyBorder="1" applyAlignment="1" applyProtection="1">
      <alignment horizontal="left" vertical="center" wrapText="1"/>
    </xf>
    <xf numFmtId="0" fontId="42" fillId="3" borderId="6" xfId="2" applyFont="1" applyFill="1" applyBorder="1" applyAlignment="1" applyProtection="1"/>
    <xf numFmtId="0" fontId="44" fillId="3" borderId="5" xfId="2" quotePrefix="1" applyFont="1" applyFill="1" applyBorder="1" applyAlignment="1" applyProtection="1">
      <alignment horizontal="left" vertical="top" wrapText="1"/>
    </xf>
    <xf numFmtId="0" fontId="45" fillId="3" borderId="0" xfId="2" quotePrefix="1" applyFont="1" applyFill="1" applyBorder="1" applyAlignment="1" applyProtection="1">
      <alignment horizontal="left" vertical="top" wrapText="1"/>
    </xf>
    <xf numFmtId="0" fontId="45" fillId="3" borderId="6" xfId="2" quotePrefix="1" applyFont="1" applyFill="1" applyBorder="1" applyAlignment="1" applyProtection="1">
      <alignment horizontal="left" vertical="top" wrapText="1"/>
    </xf>
    <xf numFmtId="0" fontId="52" fillId="3" borderId="0" xfId="0" applyFont="1" applyFill="1"/>
    <xf numFmtId="0" fontId="55" fillId="0" borderId="0" xfId="0" applyFont="1"/>
    <xf numFmtId="0" fontId="55" fillId="0" borderId="0" xfId="0" applyFont="1" applyAlignment="1">
      <alignment horizontal="center" vertical="top"/>
    </xf>
    <xf numFmtId="0" fontId="29" fillId="0" borderId="0" xfId="0" applyFont="1"/>
    <xf numFmtId="0" fontId="31" fillId="0" borderId="1" xfId="0" applyFont="1" applyBorder="1" applyAlignment="1">
      <alignment horizontal="left" vertical="center" wrapText="1" indent="1" readingOrder="1"/>
    </xf>
    <xf numFmtId="0" fontId="52" fillId="0" borderId="0" xfId="0" applyFont="1" applyAlignment="1">
      <alignment horizontal="center" vertical="center"/>
    </xf>
    <xf numFmtId="0" fontId="66" fillId="11" borderId="3" xfId="0" applyFont="1" applyFill="1" applyBorder="1" applyAlignment="1" applyProtection="1">
      <alignment horizontal="center" vertical="center" wrapText="1" readingOrder="1"/>
      <protection hidden="1"/>
    </xf>
    <xf numFmtId="0" fontId="66" fillId="11" borderId="10" xfId="0" applyFont="1" applyFill="1" applyBorder="1" applyAlignment="1" applyProtection="1">
      <alignment horizontal="center" vertical="center" wrapText="1" readingOrder="1"/>
      <protection hidden="1"/>
    </xf>
    <xf numFmtId="0" fontId="66" fillId="11" borderId="4" xfId="0" applyFont="1" applyFill="1" applyBorder="1" applyAlignment="1" applyProtection="1">
      <alignment horizontal="center" vertical="center" wrapText="1" readingOrder="1"/>
      <protection hidden="1"/>
    </xf>
    <xf numFmtId="0" fontId="66" fillId="12" borderId="3" xfId="0" applyFont="1" applyFill="1" applyBorder="1" applyAlignment="1" applyProtection="1">
      <alignment horizontal="center" wrapText="1" readingOrder="1"/>
      <protection hidden="1"/>
    </xf>
    <xf numFmtId="0" fontId="66" fillId="12" borderId="10" xfId="0" applyFont="1" applyFill="1" applyBorder="1" applyAlignment="1" applyProtection="1">
      <alignment horizontal="center" wrapText="1" readingOrder="1"/>
      <protection hidden="1"/>
    </xf>
    <xf numFmtId="0" fontId="66" fillId="12" borderId="4" xfId="0" applyFont="1" applyFill="1" applyBorder="1" applyAlignment="1" applyProtection="1">
      <alignment horizontal="center" wrapText="1" readingOrder="1"/>
      <protection hidden="1"/>
    </xf>
    <xf numFmtId="0" fontId="66" fillId="11" borderId="5" xfId="0" applyFont="1" applyFill="1" applyBorder="1" applyAlignment="1" applyProtection="1">
      <alignment horizontal="center" vertical="center" wrapText="1" readingOrder="1"/>
      <protection hidden="1"/>
    </xf>
    <xf numFmtId="0" fontId="66" fillId="11" borderId="0" xfId="0" applyFont="1" applyFill="1" applyBorder="1" applyAlignment="1" applyProtection="1">
      <alignment horizontal="center" vertical="center" wrapText="1" readingOrder="1"/>
      <protection hidden="1"/>
    </xf>
    <xf numFmtId="0" fontId="66" fillId="11" borderId="6" xfId="0" applyFont="1" applyFill="1" applyBorder="1" applyAlignment="1" applyProtection="1">
      <alignment horizontal="center" vertical="center" wrapText="1" readingOrder="1"/>
      <protection hidden="1"/>
    </xf>
    <xf numFmtId="0" fontId="66" fillId="12" borderId="5" xfId="0" applyFont="1" applyFill="1" applyBorder="1" applyAlignment="1" applyProtection="1">
      <alignment horizontal="center" wrapText="1" readingOrder="1"/>
      <protection hidden="1"/>
    </xf>
    <xf numFmtId="0" fontId="66" fillId="12" borderId="0" xfId="0" applyFont="1" applyFill="1" applyBorder="1" applyAlignment="1" applyProtection="1">
      <alignment horizontal="center" wrapText="1" readingOrder="1"/>
      <protection hidden="1"/>
    </xf>
    <xf numFmtId="0" fontId="66" fillId="12" borderId="6" xfId="0" applyFont="1" applyFill="1" applyBorder="1" applyAlignment="1" applyProtection="1">
      <alignment horizontal="center" wrapText="1" readingOrder="1"/>
      <protection hidden="1"/>
    </xf>
    <xf numFmtId="0" fontId="66" fillId="11" borderId="0" xfId="0" applyFont="1" applyFill="1" applyAlignment="1" applyProtection="1">
      <alignment horizontal="center" vertical="center" wrapText="1" readingOrder="1"/>
      <protection hidden="1"/>
    </xf>
    <xf numFmtId="0" fontId="66" fillId="11" borderId="7" xfId="0" applyFont="1" applyFill="1" applyBorder="1" applyAlignment="1" applyProtection="1">
      <alignment horizontal="center" vertical="center" wrapText="1" readingOrder="1"/>
      <protection hidden="1"/>
    </xf>
    <xf numFmtId="0" fontId="66" fillId="11" borderId="9" xfId="0" applyFont="1" applyFill="1" applyBorder="1" applyAlignment="1" applyProtection="1">
      <alignment horizontal="center" vertical="center" wrapText="1" readingOrder="1"/>
      <protection hidden="1"/>
    </xf>
    <xf numFmtId="0" fontId="66" fillId="11" borderId="8" xfId="0" applyFont="1" applyFill="1" applyBorder="1" applyAlignment="1" applyProtection="1">
      <alignment horizontal="center" vertical="center" wrapText="1" readingOrder="1"/>
      <protection hidden="1"/>
    </xf>
    <xf numFmtId="0" fontId="66" fillId="12" borderId="7" xfId="0" applyFont="1" applyFill="1" applyBorder="1" applyAlignment="1" applyProtection="1">
      <alignment horizontal="center" wrapText="1" readingOrder="1"/>
      <protection hidden="1"/>
    </xf>
    <xf numFmtId="0" fontId="66" fillId="12" borderId="9" xfId="0" applyFont="1" applyFill="1" applyBorder="1" applyAlignment="1" applyProtection="1">
      <alignment horizontal="center" wrapText="1" readingOrder="1"/>
      <protection hidden="1"/>
    </xf>
    <xf numFmtId="0" fontId="66" fillId="12" borderId="8" xfId="0" applyFont="1" applyFill="1" applyBorder="1" applyAlignment="1" applyProtection="1">
      <alignment horizontal="center" wrapText="1" readingOrder="1"/>
      <protection hidden="1"/>
    </xf>
    <xf numFmtId="0" fontId="66" fillId="13" borderId="3" xfId="0" applyFont="1" applyFill="1" applyBorder="1" applyAlignment="1" applyProtection="1">
      <alignment horizontal="center" wrapText="1" readingOrder="1"/>
      <protection hidden="1"/>
    </xf>
    <xf numFmtId="0" fontId="66" fillId="13" borderId="10" xfId="0" applyFont="1" applyFill="1" applyBorder="1" applyAlignment="1" applyProtection="1">
      <alignment horizontal="center" wrapText="1" readingOrder="1"/>
      <protection hidden="1"/>
    </xf>
    <xf numFmtId="0" fontId="66" fillId="13" borderId="4" xfId="0" applyFont="1" applyFill="1" applyBorder="1" applyAlignment="1" applyProtection="1">
      <alignment horizontal="center" wrapText="1" readingOrder="1"/>
      <protection hidden="1"/>
    </xf>
    <xf numFmtId="0" fontId="66" fillId="13" borderId="5" xfId="0" applyFont="1" applyFill="1" applyBorder="1" applyAlignment="1" applyProtection="1">
      <alignment horizontal="center" wrapText="1" readingOrder="1"/>
      <protection hidden="1"/>
    </xf>
    <xf numFmtId="0" fontId="66" fillId="13" borderId="0" xfId="0" applyFont="1" applyFill="1" applyBorder="1" applyAlignment="1" applyProtection="1">
      <alignment horizontal="center" wrapText="1" readingOrder="1"/>
      <protection hidden="1"/>
    </xf>
    <xf numFmtId="0" fontId="66" fillId="13" borderId="6" xfId="0" applyFont="1" applyFill="1" applyBorder="1" applyAlignment="1" applyProtection="1">
      <alignment horizontal="center" wrapText="1" readingOrder="1"/>
      <protection hidden="1"/>
    </xf>
    <xf numFmtId="0" fontId="66" fillId="13" borderId="7" xfId="0" applyFont="1" applyFill="1" applyBorder="1" applyAlignment="1" applyProtection="1">
      <alignment horizontal="center" wrapText="1" readingOrder="1"/>
      <protection hidden="1"/>
    </xf>
    <xf numFmtId="0" fontId="66" fillId="13" borderId="9" xfId="0" applyFont="1" applyFill="1" applyBorder="1" applyAlignment="1" applyProtection="1">
      <alignment horizontal="center" wrapText="1" readingOrder="1"/>
      <protection hidden="1"/>
    </xf>
    <xf numFmtId="0" fontId="66" fillId="13" borderId="8" xfId="0" applyFont="1" applyFill="1" applyBorder="1" applyAlignment="1" applyProtection="1">
      <alignment horizontal="center" wrapText="1" readingOrder="1"/>
      <protection hidden="1"/>
    </xf>
    <xf numFmtId="0" fontId="66" fillId="5" borderId="3" xfId="0" applyFont="1" applyFill="1" applyBorder="1" applyAlignment="1" applyProtection="1">
      <alignment horizontal="center" wrapText="1" readingOrder="1"/>
      <protection hidden="1"/>
    </xf>
    <xf numFmtId="0" fontId="66" fillId="5" borderId="10" xfId="0" applyFont="1" applyFill="1" applyBorder="1" applyAlignment="1" applyProtection="1">
      <alignment horizontal="center" wrapText="1" readingOrder="1"/>
      <protection hidden="1"/>
    </xf>
    <xf numFmtId="0" fontId="66" fillId="5" borderId="4" xfId="0" applyFont="1" applyFill="1" applyBorder="1" applyAlignment="1" applyProtection="1">
      <alignment horizontal="center" wrapText="1" readingOrder="1"/>
      <protection hidden="1"/>
    </xf>
    <xf numFmtId="0" fontId="66" fillId="5" borderId="5" xfId="0" applyFont="1" applyFill="1" applyBorder="1" applyAlignment="1" applyProtection="1">
      <alignment horizontal="center" wrapText="1" readingOrder="1"/>
      <protection hidden="1"/>
    </xf>
    <xf numFmtId="0" fontId="66" fillId="5" borderId="0" xfId="0" applyFont="1" applyFill="1" applyBorder="1" applyAlignment="1" applyProtection="1">
      <alignment horizontal="center" wrapText="1" readingOrder="1"/>
      <protection hidden="1"/>
    </xf>
    <xf numFmtId="0" fontId="66" fillId="5" borderId="6" xfId="0" applyFont="1" applyFill="1" applyBorder="1" applyAlignment="1" applyProtection="1">
      <alignment horizontal="center" wrapText="1" readingOrder="1"/>
      <protection hidden="1"/>
    </xf>
    <xf numFmtId="0" fontId="66" fillId="5" borderId="7" xfId="0" applyFont="1" applyFill="1" applyBorder="1" applyAlignment="1" applyProtection="1">
      <alignment horizontal="center" wrapText="1" readingOrder="1"/>
      <protection hidden="1"/>
    </xf>
    <xf numFmtId="0" fontId="66" fillId="5" borderId="9" xfId="0" applyFont="1" applyFill="1" applyBorder="1" applyAlignment="1" applyProtection="1">
      <alignment horizontal="center" wrapText="1" readingOrder="1"/>
      <protection hidden="1"/>
    </xf>
    <xf numFmtId="0" fontId="66" fillId="5" borderId="8" xfId="0" applyFont="1" applyFill="1" applyBorder="1" applyAlignment="1" applyProtection="1">
      <alignment horizontal="center" wrapText="1" readingOrder="1"/>
      <protection hidden="1"/>
    </xf>
    <xf numFmtId="0" fontId="4" fillId="3" borderId="0" xfId="4" applyFill="1" applyBorder="1" applyAlignment="1">
      <alignment horizontal="center" vertical="center"/>
    </xf>
    <xf numFmtId="0" fontId="26" fillId="0" borderId="62" xfId="0" applyFont="1" applyBorder="1" applyAlignment="1">
      <alignment horizontal="center" vertical="center" wrapText="1" readingOrder="1"/>
    </xf>
    <xf numFmtId="0" fontId="26" fillId="0" borderId="63" xfId="0" applyFont="1" applyBorder="1" applyAlignment="1">
      <alignment horizontal="center" vertical="center" wrapText="1" readingOrder="1"/>
    </xf>
    <xf numFmtId="0" fontId="26" fillId="0" borderId="64" xfId="0" applyFont="1" applyBorder="1" applyAlignment="1">
      <alignment horizontal="center" vertical="center" wrapText="1" readingOrder="1"/>
    </xf>
    <xf numFmtId="0" fontId="26" fillId="0" borderId="62" xfId="0" applyFont="1" applyBorder="1" applyAlignment="1">
      <alignment horizontal="justify" vertical="center" wrapText="1" readingOrder="1"/>
    </xf>
    <xf numFmtId="0" fontId="26" fillId="0" borderId="63" xfId="0" applyFont="1" applyBorder="1" applyAlignment="1">
      <alignment horizontal="justify" vertical="center" wrapText="1" readingOrder="1"/>
    </xf>
    <xf numFmtId="0" fontId="26" fillId="0" borderId="64" xfId="0" applyFont="1" applyBorder="1" applyAlignment="1">
      <alignment horizontal="justify" vertical="center" wrapText="1" readingOrder="1"/>
    </xf>
    <xf numFmtId="0" fontId="25" fillId="2" borderId="61" xfId="0" applyFont="1" applyFill="1" applyBorder="1" applyAlignment="1">
      <alignment horizontal="center" vertical="center" wrapText="1" readingOrder="1"/>
    </xf>
    <xf numFmtId="0" fontId="26" fillId="5" borderId="65" xfId="0" applyFont="1" applyFill="1" applyBorder="1" applyAlignment="1">
      <alignment horizontal="center" vertical="center" wrapText="1" readingOrder="1"/>
    </xf>
    <xf numFmtId="0" fontId="26" fillId="7" borderId="63" xfId="0" applyFont="1" applyFill="1" applyBorder="1" applyAlignment="1">
      <alignment horizontal="center" vertical="center" wrapText="1" readingOrder="1"/>
    </xf>
    <xf numFmtId="0" fontId="26" fillId="4" borderId="63" xfId="0" applyFont="1" applyFill="1" applyBorder="1" applyAlignment="1">
      <alignment horizontal="center" vertical="center" wrapText="1" readingOrder="1"/>
    </xf>
    <xf numFmtId="0" fontId="26" fillId="8" borderId="63" xfId="0" applyFont="1" applyFill="1" applyBorder="1" applyAlignment="1">
      <alignment horizontal="center" vertical="center" wrapText="1" readingOrder="1"/>
    </xf>
    <xf numFmtId="0" fontId="27" fillId="9" borderId="64" xfId="0" applyFont="1" applyFill="1" applyBorder="1" applyAlignment="1">
      <alignment horizontal="center" vertical="center" wrapText="1" readingOrder="1"/>
    </xf>
    <xf numFmtId="0" fontId="63" fillId="5" borderId="23" xfId="0" applyFont="1" applyFill="1" applyBorder="1" applyAlignment="1">
      <alignment horizontal="center" vertical="center" wrapText="1"/>
    </xf>
    <xf numFmtId="9" fontId="63" fillId="0" borderId="19" xfId="0" applyNumberFormat="1" applyFont="1" applyBorder="1" applyAlignment="1">
      <alignment horizontal="center" vertical="center" wrapText="1"/>
    </xf>
    <xf numFmtId="0" fontId="63" fillId="7" borderId="23" xfId="0" applyFont="1" applyFill="1" applyBorder="1" applyAlignment="1">
      <alignment horizontal="center" vertical="center" wrapText="1"/>
    </xf>
    <xf numFmtId="0" fontId="63" fillId="13" borderId="23" xfId="0" applyFont="1" applyFill="1" applyBorder="1" applyAlignment="1">
      <alignment horizontal="center" vertical="center" wrapText="1"/>
    </xf>
    <xf numFmtId="0" fontId="63" fillId="8" borderId="23" xfId="0" applyFont="1" applyFill="1" applyBorder="1" applyAlignment="1">
      <alignment horizontal="center" vertical="center" wrapText="1"/>
    </xf>
    <xf numFmtId="0" fontId="63" fillId="9" borderId="23" xfId="0" applyFont="1" applyFill="1" applyBorder="1" applyAlignment="1">
      <alignment horizontal="center" vertical="center" wrapText="1"/>
    </xf>
    <xf numFmtId="164" fontId="1" fillId="0" borderId="19" xfId="1" applyNumberFormat="1" applyFont="1" applyBorder="1" applyAlignment="1">
      <alignment horizontal="center" vertical="center"/>
    </xf>
    <xf numFmtId="9" fontId="1" fillId="0" borderId="19" xfId="0" applyNumberFormat="1" applyFont="1" applyBorder="1" applyAlignment="1" applyProtection="1">
      <alignment horizontal="center" vertical="center"/>
      <protection hidden="1"/>
    </xf>
    <xf numFmtId="0" fontId="68" fillId="0" borderId="0" xfId="0" applyFont="1" applyAlignment="1">
      <alignment horizontal="center" vertical="center"/>
    </xf>
    <xf numFmtId="0" fontId="40" fillId="0" borderId="0" xfId="0" applyFont="1" applyAlignment="1">
      <alignment vertical="center" wrapText="1"/>
    </xf>
    <xf numFmtId="0" fontId="29" fillId="0" borderId="0" xfId="0" applyFont="1" applyAlignment="1">
      <alignment horizontal="center" vertical="center"/>
    </xf>
    <xf numFmtId="0" fontId="29" fillId="0" borderId="0" xfId="0" applyFont="1" applyAlignment="1">
      <alignment vertical="center"/>
    </xf>
    <xf numFmtId="0" fontId="45" fillId="3" borderId="0" xfId="0" applyFont="1" applyFill="1" applyAlignment="1">
      <alignment vertical="center"/>
    </xf>
    <xf numFmtId="0" fontId="70" fillId="3" borderId="0" xfId="0" applyFont="1" applyFill="1" applyBorder="1" applyAlignment="1">
      <alignment horizontal="justify" vertical="center" wrapText="1" readingOrder="1"/>
    </xf>
    <xf numFmtId="0" fontId="54" fillId="0" borderId="23" xfId="0" applyFont="1" applyBorder="1" applyAlignment="1">
      <alignment horizontal="center" vertical="center" wrapText="1"/>
    </xf>
    <xf numFmtId="0" fontId="54" fillId="0" borderId="19" xfId="0" applyFont="1" applyBorder="1" applyAlignment="1">
      <alignment horizontal="center" vertical="center" wrapText="1"/>
    </xf>
    <xf numFmtId="0" fontId="3" fillId="0" borderId="19" xfId="0" applyFont="1" applyBorder="1" applyAlignment="1" applyProtection="1">
      <alignment horizontal="center" vertical="center" wrapText="1"/>
      <protection hidden="1"/>
    </xf>
    <xf numFmtId="0" fontId="52" fillId="3" borderId="0" xfId="0" applyFont="1" applyFill="1" applyAlignment="1">
      <alignment horizontal="center" vertical="center"/>
    </xf>
    <xf numFmtId="0" fontId="1" fillId="0" borderId="19" xfId="0" applyFont="1" applyBorder="1" applyAlignment="1">
      <alignment horizontal="center" vertical="center"/>
    </xf>
    <xf numFmtId="164" fontId="1" fillId="0" borderId="19" xfId="0" applyNumberFormat="1" applyFont="1" applyBorder="1" applyAlignment="1">
      <alignment horizontal="center" vertical="center"/>
    </xf>
    <xf numFmtId="0" fontId="1" fillId="0" borderId="19" xfId="0" applyFont="1" applyBorder="1"/>
    <xf numFmtId="0" fontId="3" fillId="0" borderId="19" xfId="0" applyFont="1" applyBorder="1" applyAlignment="1">
      <alignment horizontal="center" vertical="center"/>
    </xf>
    <xf numFmtId="0" fontId="53" fillId="0" borderId="0" xfId="0" applyFont="1"/>
    <xf numFmtId="0" fontId="51" fillId="16" borderId="77" xfId="0" applyFont="1" applyFill="1" applyBorder="1" applyAlignment="1">
      <alignment horizontal="center" vertical="center" wrapText="1"/>
    </xf>
    <xf numFmtId="0" fontId="51" fillId="16" borderId="78" xfId="0" applyFont="1" applyFill="1" applyBorder="1" applyAlignment="1">
      <alignment horizontal="center" vertical="center" wrapText="1"/>
    </xf>
    <xf numFmtId="0" fontId="65" fillId="0" borderId="19" xfId="0" applyFont="1" applyBorder="1" applyAlignment="1">
      <alignment horizontal="center" vertical="center" wrapText="1" readingOrder="1"/>
    </xf>
    <xf numFmtId="0" fontId="65" fillId="0" borderId="24" xfId="0" applyFont="1" applyBorder="1" applyAlignment="1">
      <alignment horizontal="center" vertical="center" wrapText="1" readingOrder="1"/>
    </xf>
    <xf numFmtId="0" fontId="40" fillId="0" borderId="19" xfId="0" applyFont="1" applyBorder="1" applyAlignment="1">
      <alignment horizontal="center" vertical="center" wrapText="1" readingOrder="1"/>
    </xf>
    <xf numFmtId="0" fontId="40" fillId="0" borderId="24" xfId="0" applyFont="1" applyBorder="1" applyAlignment="1">
      <alignment horizontal="center" vertical="center" wrapText="1" readingOrder="1"/>
    </xf>
    <xf numFmtId="10" fontId="0" fillId="0" borderId="71" xfId="0" applyNumberFormat="1" applyBorder="1" applyAlignment="1">
      <alignment horizontal="center" vertical="center"/>
    </xf>
    <xf numFmtId="0" fontId="0" fillId="0" borderId="71" xfId="0" applyBorder="1" applyAlignment="1">
      <alignment horizontal="center" vertical="center"/>
    </xf>
    <xf numFmtId="0" fontId="0" fillId="0" borderId="72" xfId="0" applyBorder="1" applyAlignment="1">
      <alignment horizontal="center" vertical="center"/>
    </xf>
    <xf numFmtId="0" fontId="73" fillId="28" borderId="19" xfId="0" applyFont="1" applyFill="1" applyBorder="1" applyAlignment="1">
      <alignment horizontal="center" vertical="center" wrapText="1" readingOrder="1"/>
    </xf>
    <xf numFmtId="0" fontId="40" fillId="9" borderId="24" xfId="0" applyFont="1" applyFill="1" applyBorder="1" applyAlignment="1">
      <alignment horizontal="center" vertical="center" wrapText="1" readingOrder="1"/>
    </xf>
    <xf numFmtId="10" fontId="0" fillId="0" borderId="19" xfId="0" applyNumberFormat="1" applyBorder="1" applyAlignment="1">
      <alignment horizontal="center" vertical="center"/>
    </xf>
    <xf numFmtId="0" fontId="0" fillId="0" borderId="19" xfId="0" applyBorder="1" applyAlignment="1">
      <alignment horizontal="center" vertical="center"/>
    </xf>
    <xf numFmtId="0" fontId="0" fillId="0" borderId="24" xfId="0" applyBorder="1" applyAlignment="1">
      <alignment horizontal="center" vertical="center"/>
    </xf>
    <xf numFmtId="0" fontId="73" fillId="4" borderId="19" xfId="0" applyFont="1" applyFill="1" applyBorder="1" applyAlignment="1">
      <alignment horizontal="center" vertical="center" wrapText="1" readingOrder="1"/>
    </xf>
    <xf numFmtId="0" fontId="73" fillId="5" borderId="19" xfId="0" applyFont="1" applyFill="1" applyBorder="1" applyAlignment="1">
      <alignment horizontal="center" vertical="center" wrapText="1" readingOrder="1"/>
    </xf>
    <xf numFmtId="0" fontId="65" fillId="0" borderId="26" xfId="0" applyFont="1" applyBorder="1" applyAlignment="1">
      <alignment horizontal="center" vertical="center" wrapText="1" readingOrder="1"/>
    </xf>
    <xf numFmtId="0" fontId="73" fillId="5" borderId="26" xfId="0" applyFont="1" applyFill="1" applyBorder="1" applyAlignment="1">
      <alignment horizontal="center" vertical="center" wrapText="1" readingOrder="1"/>
    </xf>
    <xf numFmtId="0" fontId="73" fillId="4" borderId="26" xfId="0" applyFont="1" applyFill="1" applyBorder="1" applyAlignment="1">
      <alignment horizontal="center" vertical="center" wrapText="1" readingOrder="1"/>
    </xf>
    <xf numFmtId="0" fontId="73" fillId="28" borderId="26" xfId="0" applyFont="1" applyFill="1" applyBorder="1" applyAlignment="1">
      <alignment horizontal="center" vertical="center" wrapText="1" readingOrder="1"/>
    </xf>
    <xf numFmtId="0" fontId="40" fillId="9" borderId="27" xfId="0" applyFont="1" applyFill="1" applyBorder="1" applyAlignment="1">
      <alignment horizontal="center" vertical="center" wrapText="1" readingOrder="1"/>
    </xf>
    <xf numFmtId="0" fontId="40" fillId="0" borderId="26" xfId="0" applyFont="1" applyBorder="1" applyAlignment="1">
      <alignment horizontal="center" vertical="center" wrapText="1" readingOrder="1"/>
    </xf>
    <xf numFmtId="10" fontId="0" fillId="0" borderId="66" xfId="0" applyNumberFormat="1" applyBorder="1" applyAlignment="1">
      <alignment horizontal="center" vertical="center"/>
    </xf>
    <xf numFmtId="0" fontId="0" fillId="0" borderId="66" xfId="0" applyBorder="1" applyAlignment="1">
      <alignment horizontal="center" vertical="center"/>
    </xf>
    <xf numFmtId="0" fontId="0" fillId="0" borderId="79" xfId="0" applyBorder="1" applyAlignment="1">
      <alignment horizontal="center" vertical="center"/>
    </xf>
    <xf numFmtId="10" fontId="0" fillId="0" borderId="26" xfId="0" applyNumberFormat="1"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51" fillId="16" borderId="80" xfId="0" applyFont="1" applyFill="1" applyBorder="1" applyAlignment="1">
      <alignment horizontal="center" vertical="center" wrapText="1"/>
    </xf>
    <xf numFmtId="0" fontId="0" fillId="0" borderId="70" xfId="0" applyBorder="1" applyAlignment="1">
      <alignment vertical="center"/>
    </xf>
    <xf numFmtId="0" fontId="0" fillId="0" borderId="71" xfId="0" applyBorder="1" applyAlignment="1">
      <alignment vertical="center"/>
    </xf>
    <xf numFmtId="0" fontId="0" fillId="0" borderId="71" xfId="0" applyBorder="1" applyAlignment="1">
      <alignment vertical="center" wrapText="1"/>
    </xf>
    <xf numFmtId="0" fontId="0" fillId="0" borderId="23" xfId="0" applyBorder="1" applyAlignment="1">
      <alignment vertical="center"/>
    </xf>
    <xf numFmtId="0" fontId="0" fillId="0" borderId="19" xfId="0" applyBorder="1" applyAlignment="1">
      <alignment vertical="center"/>
    </xf>
    <xf numFmtId="0" fontId="0" fillId="0" borderId="19" xfId="0" applyBorder="1" applyAlignment="1">
      <alignment vertical="center" wrapText="1"/>
    </xf>
    <xf numFmtId="0" fontId="0" fillId="0" borderId="81" xfId="0" applyBorder="1" applyAlignment="1">
      <alignment vertical="center"/>
    </xf>
    <xf numFmtId="0" fontId="0" fillId="0" borderId="66" xfId="0" applyBorder="1" applyAlignment="1">
      <alignment vertical="center"/>
    </xf>
    <xf numFmtId="0" fontId="0" fillId="0" borderId="66" xfId="0" applyBorder="1" applyAlignment="1">
      <alignment vertical="center" wrapText="1"/>
    </xf>
    <xf numFmtId="0" fontId="0" fillId="0" borderId="25" xfId="0" applyBorder="1" applyAlignment="1">
      <alignment vertical="center"/>
    </xf>
    <xf numFmtId="0" fontId="0" fillId="0" borderId="26" xfId="0" applyBorder="1" applyAlignment="1">
      <alignment vertical="center"/>
    </xf>
    <xf numFmtId="0" fontId="0" fillId="0" borderId="26" xfId="0" applyBorder="1" applyAlignment="1">
      <alignment vertical="center" wrapText="1"/>
    </xf>
    <xf numFmtId="0" fontId="55" fillId="0" borderId="82" xfId="0" applyFont="1" applyBorder="1"/>
    <xf numFmtId="0" fontId="4" fillId="3" borderId="34" xfId="6" applyFont="1" applyFill="1" applyBorder="1" applyAlignment="1">
      <alignment vertical="center"/>
    </xf>
    <xf numFmtId="0" fontId="4" fillId="3" borderId="35" xfId="6" applyFont="1" applyFill="1" applyBorder="1" applyAlignment="1">
      <alignment vertical="center"/>
    </xf>
    <xf numFmtId="0" fontId="4" fillId="3" borderId="72" xfId="6" applyFont="1" applyFill="1" applyBorder="1" applyAlignment="1">
      <alignment vertical="center"/>
    </xf>
    <xf numFmtId="0" fontId="55" fillId="0" borderId="83" xfId="0" applyFont="1" applyBorder="1"/>
    <xf numFmtId="0" fontId="4" fillId="3" borderId="84" xfId="6" applyFont="1" applyFill="1" applyBorder="1" applyAlignment="1">
      <alignment vertical="center"/>
    </xf>
    <xf numFmtId="0" fontId="4" fillId="3" borderId="76" xfId="6" applyFont="1" applyFill="1" applyBorder="1" applyAlignment="1">
      <alignment vertical="center"/>
    </xf>
    <xf numFmtId="0" fontId="4" fillId="3" borderId="24" xfId="6" applyFont="1" applyFill="1" applyBorder="1" applyAlignment="1">
      <alignment vertical="center"/>
    </xf>
    <xf numFmtId="0" fontId="4" fillId="3" borderId="5" xfId="6" applyFont="1" applyFill="1" applyBorder="1" applyAlignment="1">
      <alignment vertical="center"/>
    </xf>
    <xf numFmtId="0" fontId="4" fillId="3" borderId="0" xfId="6" applyFont="1" applyFill="1" applyAlignment="1">
      <alignment vertical="center"/>
    </xf>
    <xf numFmtId="0" fontId="4" fillId="3" borderId="6" xfId="6" applyFont="1" applyFill="1" applyBorder="1" applyAlignment="1">
      <alignment vertical="center"/>
    </xf>
    <xf numFmtId="0" fontId="55" fillId="0" borderId="85" xfId="0" applyFont="1" applyBorder="1"/>
    <xf numFmtId="0" fontId="40" fillId="27" borderId="0" xfId="6" applyFill="1"/>
    <xf numFmtId="0" fontId="40" fillId="27" borderId="3" xfId="6" applyFill="1" applyBorder="1"/>
    <xf numFmtId="0" fontId="40" fillId="27" borderId="10" xfId="6" applyFill="1" applyBorder="1"/>
    <xf numFmtId="0" fontId="40" fillId="0" borderId="3" xfId="6" applyBorder="1" applyAlignment="1">
      <alignment vertical="center" wrapText="1"/>
    </xf>
    <xf numFmtId="0" fontId="40" fillId="0" borderId="10" xfId="6" applyBorder="1" applyAlignment="1">
      <alignment vertical="center" wrapText="1"/>
    </xf>
    <xf numFmtId="0" fontId="40" fillId="0" borderId="0" xfId="6" applyAlignment="1">
      <alignment vertical="center" wrapText="1"/>
    </xf>
    <xf numFmtId="0" fontId="40" fillId="0" borderId="5" xfId="6" applyBorder="1" applyAlignment="1">
      <alignment vertical="center" wrapText="1"/>
    </xf>
    <xf numFmtId="9" fontId="40" fillId="0" borderId="19" xfId="6" applyNumberFormat="1" applyBorder="1" applyAlignment="1">
      <alignment horizontal="center" vertical="center" wrapText="1"/>
    </xf>
    <xf numFmtId="9" fontId="40" fillId="0" borderId="24" xfId="6" applyNumberFormat="1" applyBorder="1" applyAlignment="1">
      <alignment horizontal="center" vertical="center" wrapText="1"/>
    </xf>
    <xf numFmtId="0" fontId="57" fillId="0" borderId="19" xfId="6" applyFont="1" applyBorder="1" applyAlignment="1">
      <alignment vertical="center" wrapText="1"/>
    </xf>
    <xf numFmtId="0" fontId="40" fillId="0" borderId="19" xfId="6" applyBorder="1" applyAlignment="1">
      <alignment vertical="center" wrapText="1"/>
    </xf>
    <xf numFmtId="9" fontId="40" fillId="0" borderId="23" xfId="6" applyNumberFormat="1" applyBorder="1" applyAlignment="1">
      <alignment horizontal="center" vertical="center" wrapText="1"/>
    </xf>
    <xf numFmtId="9" fontId="40" fillId="0" borderId="25" xfId="6" applyNumberFormat="1" applyBorder="1" applyAlignment="1">
      <alignment horizontal="center" vertical="center" wrapText="1"/>
    </xf>
    <xf numFmtId="9" fontId="75" fillId="3" borderId="19" xfId="0" applyNumberFormat="1" applyFont="1" applyFill="1" applyBorder="1" applyAlignment="1">
      <alignment horizontal="center" vertical="center" wrapText="1"/>
    </xf>
    <xf numFmtId="9" fontId="75" fillId="14" borderId="19" xfId="0" applyNumberFormat="1" applyFont="1" applyFill="1" applyBorder="1" applyAlignment="1" applyProtection="1">
      <alignment horizontal="center" vertical="center" wrapText="1"/>
      <protection locked="0"/>
    </xf>
    <xf numFmtId="0" fontId="69" fillId="3" borderId="26" xfId="6" applyFont="1" applyFill="1" applyBorder="1" applyAlignment="1">
      <alignment horizontal="center" vertical="center" wrapText="1"/>
    </xf>
    <xf numFmtId="0" fontId="69" fillId="3" borderId="66" xfId="6" applyFont="1" applyFill="1" applyBorder="1" applyAlignment="1">
      <alignment horizontal="center" vertical="center" wrapText="1"/>
    </xf>
    <xf numFmtId="0" fontId="69" fillId="3" borderId="19" xfId="6" applyFont="1" applyFill="1" applyBorder="1" applyAlignment="1">
      <alignment horizontal="center" vertical="center" wrapText="1"/>
    </xf>
    <xf numFmtId="0" fontId="69" fillId="3" borderId="71" xfId="6" applyFont="1" applyFill="1" applyBorder="1" applyAlignment="1">
      <alignment horizontal="center" vertical="center" wrapText="1"/>
    </xf>
    <xf numFmtId="0" fontId="69" fillId="3" borderId="0" xfId="6" applyFont="1" applyFill="1" applyAlignment="1">
      <alignment horizontal="left" vertical="center" wrapText="1"/>
    </xf>
    <xf numFmtId="0" fontId="74" fillId="0" borderId="0" xfId="6" applyFont="1" applyAlignment="1">
      <alignment vertical="center" wrapText="1"/>
    </xf>
    <xf numFmtId="0" fontId="1" fillId="4" borderId="19" xfId="0" applyFont="1" applyFill="1" applyBorder="1"/>
    <xf numFmtId="164" fontId="1" fillId="4" borderId="19" xfId="1" applyNumberFormat="1" applyFont="1" applyFill="1" applyBorder="1" applyAlignment="1">
      <alignment horizontal="center" vertical="center"/>
    </xf>
    <xf numFmtId="9" fontId="1" fillId="4" borderId="19" xfId="0" applyNumberFormat="1" applyFont="1" applyFill="1" applyBorder="1" applyAlignment="1" applyProtection="1">
      <alignment horizontal="center" vertical="center"/>
      <protection hidden="1"/>
    </xf>
    <xf numFmtId="0" fontId="1" fillId="4" borderId="0" xfId="0" applyFont="1" applyFill="1"/>
    <xf numFmtId="0" fontId="3" fillId="4" borderId="19" xfId="0" applyFont="1" applyFill="1" applyBorder="1" applyAlignment="1">
      <alignment horizontal="center" vertical="center"/>
    </xf>
    <xf numFmtId="0" fontId="1" fillId="4" borderId="19" xfId="0" applyFont="1" applyFill="1" applyBorder="1" applyAlignment="1">
      <alignment horizontal="center" vertical="center"/>
    </xf>
    <xf numFmtId="0" fontId="40" fillId="0" borderId="27" xfId="6" applyBorder="1" applyAlignment="1">
      <alignment horizontal="center" vertical="center" wrapText="1"/>
    </xf>
    <xf numFmtId="9" fontId="52" fillId="0" borderId="26" xfId="0" applyNumberFormat="1" applyFont="1" applyBorder="1" applyAlignment="1">
      <alignment horizontal="center" vertical="center" wrapText="1"/>
    </xf>
    <xf numFmtId="0" fontId="40" fillId="0" borderId="26" xfId="6" applyBorder="1" applyAlignment="1">
      <alignment horizontal="justify" vertical="center" wrapText="1"/>
    </xf>
    <xf numFmtId="0" fontId="75" fillId="3" borderId="26" xfId="6" applyFont="1" applyFill="1" applyBorder="1" applyAlignment="1">
      <alignment horizontal="left" vertical="center" wrapText="1"/>
    </xf>
    <xf numFmtId="0" fontId="75" fillId="3" borderId="25" xfId="6" applyFont="1" applyFill="1" applyBorder="1" applyAlignment="1">
      <alignment horizontal="left" vertical="center" wrapText="1"/>
    </xf>
    <xf numFmtId="0" fontId="40" fillId="0" borderId="24" xfId="6" applyBorder="1" applyAlignment="1">
      <alignment horizontal="center" vertical="center" wrapText="1"/>
    </xf>
    <xf numFmtId="9" fontId="52" fillId="0" borderId="19" xfId="0" applyNumberFormat="1" applyFont="1" applyBorder="1" applyAlignment="1">
      <alignment horizontal="center" vertical="center" wrapText="1"/>
    </xf>
    <xf numFmtId="0" fontId="40" fillId="0" borderId="19" xfId="6" applyBorder="1" applyAlignment="1">
      <alignment horizontal="justify" vertical="center" wrapText="1"/>
    </xf>
    <xf numFmtId="0" fontId="75" fillId="3" borderId="19" xfId="6" applyFont="1" applyFill="1" applyBorder="1" applyAlignment="1">
      <alignment horizontal="left" vertical="center" wrapText="1"/>
    </xf>
    <xf numFmtId="0" fontId="75" fillId="3" borderId="23" xfId="6" applyFont="1" applyFill="1" applyBorder="1" applyAlignment="1">
      <alignment horizontal="left" vertical="center" wrapText="1"/>
    </xf>
    <xf numFmtId="0" fontId="40" fillId="0" borderId="0" xfId="6" applyAlignment="1">
      <alignment horizontal="center" vertical="center" wrapText="1"/>
    </xf>
    <xf numFmtId="0" fontId="40" fillId="0" borderId="79" xfId="6" applyBorder="1" applyAlignment="1">
      <alignment horizontal="center" vertical="center" wrapText="1"/>
    </xf>
    <xf numFmtId="9" fontId="52" fillId="0" borderId="66" xfId="0" applyNumberFormat="1" applyFont="1" applyBorder="1" applyAlignment="1">
      <alignment horizontal="center" vertical="center" wrapText="1"/>
    </xf>
    <xf numFmtId="0" fontId="75" fillId="3" borderId="66" xfId="6" applyFont="1" applyFill="1" applyBorder="1" applyAlignment="1">
      <alignment horizontal="left" vertical="center" wrapText="1"/>
    </xf>
    <xf numFmtId="0" fontId="75" fillId="3" borderId="81" xfId="6" applyFont="1" applyFill="1" applyBorder="1" applyAlignment="1">
      <alignment horizontal="left" vertical="center" wrapText="1"/>
    </xf>
    <xf numFmtId="0" fontId="40" fillId="0" borderId="0" xfId="6" applyAlignment="1">
      <alignment horizontal="justify" vertical="center" wrapText="1"/>
    </xf>
    <xf numFmtId="0" fontId="40" fillId="0" borderId="0" xfId="0" applyFont="1" applyAlignment="1">
      <alignment vertical="center"/>
    </xf>
    <xf numFmtId="0" fontId="40" fillId="0" borderId="0" xfId="0" applyFont="1" applyAlignment="1">
      <alignment vertical="center" readingOrder="1"/>
    </xf>
    <xf numFmtId="0" fontId="58" fillId="0" borderId="0" xfId="0" applyFont="1" applyAlignment="1">
      <alignment vertical="center" readingOrder="1"/>
    </xf>
    <xf numFmtId="0" fontId="58" fillId="0" borderId="0" xfId="6" applyFont="1" applyAlignment="1">
      <alignment vertical="center" wrapText="1"/>
    </xf>
    <xf numFmtId="0" fontId="40" fillId="9" borderId="19" xfId="0" applyFont="1" applyFill="1" applyBorder="1" applyAlignment="1">
      <alignment horizontal="center" vertical="center" wrapText="1" readingOrder="1"/>
    </xf>
    <xf numFmtId="0" fontId="57" fillId="0" borderId="19" xfId="6" applyFont="1" applyBorder="1" applyAlignment="1">
      <alignment horizontal="center" vertical="center" wrapText="1"/>
    </xf>
    <xf numFmtId="0" fontId="40" fillId="0" borderId="72" xfId="6" applyBorder="1" applyAlignment="1">
      <alignment horizontal="center" vertical="center" wrapText="1"/>
    </xf>
    <xf numFmtId="9" fontId="52" fillId="0" borderId="71" xfId="0" applyNumberFormat="1" applyFont="1" applyBorder="1" applyAlignment="1">
      <alignment horizontal="center" vertical="center" wrapText="1"/>
    </xf>
    <xf numFmtId="0" fontId="40" fillId="0" borderId="77" xfId="6" applyBorder="1" applyAlignment="1">
      <alignment horizontal="justify" vertical="center" wrapText="1"/>
    </xf>
    <xf numFmtId="0" fontId="75" fillId="3" borderId="71" xfId="6" applyFont="1" applyFill="1" applyBorder="1" applyAlignment="1">
      <alignment horizontal="left" vertical="center" wrapText="1"/>
    </xf>
    <xf numFmtId="0" fontId="75" fillId="3" borderId="70" xfId="6" applyFont="1" applyFill="1" applyBorder="1" applyAlignment="1">
      <alignment horizontal="left" vertical="center" wrapText="1"/>
    </xf>
    <xf numFmtId="0" fontId="40" fillId="0" borderId="83" xfId="6" applyBorder="1" applyAlignment="1">
      <alignment vertical="center" wrapText="1"/>
    </xf>
    <xf numFmtId="0" fontId="57" fillId="0" borderId="0" xfId="6" applyFont="1" applyAlignment="1">
      <alignment horizontal="center" vertical="center" wrapText="1"/>
    </xf>
    <xf numFmtId="0" fontId="51" fillId="16" borderId="78" xfId="6" applyFont="1" applyFill="1" applyBorder="1" applyAlignment="1">
      <alignment horizontal="center" vertical="center" wrapText="1"/>
    </xf>
    <xf numFmtId="0" fontId="51" fillId="16" borderId="77" xfId="6" applyFont="1" applyFill="1" applyBorder="1" applyAlignment="1">
      <alignment horizontal="center" vertical="center" wrapText="1"/>
    </xf>
    <xf numFmtId="0" fontId="51" fillId="16" borderId="86" xfId="6" applyFont="1" applyFill="1" applyBorder="1" applyAlignment="1">
      <alignment horizontal="center" vertical="center" wrapText="1"/>
    </xf>
    <xf numFmtId="0" fontId="51" fillId="16" borderId="80" xfId="6" applyFont="1" applyFill="1" applyBorder="1" applyAlignment="1">
      <alignment horizontal="center" vertical="center" wrapText="1"/>
    </xf>
    <xf numFmtId="9" fontId="40" fillId="0" borderId="29" xfId="6" applyNumberFormat="1" applyBorder="1" applyAlignment="1">
      <alignment horizontal="center" vertical="center" wrapText="1"/>
    </xf>
    <xf numFmtId="9" fontId="40" fillId="0" borderId="20" xfId="6" applyNumberFormat="1" applyBorder="1" applyAlignment="1">
      <alignment horizontal="center" vertical="center" wrapText="1"/>
    </xf>
    <xf numFmtId="0" fontId="57" fillId="0" borderId="0" xfId="6" applyFont="1" applyAlignment="1">
      <alignment vertical="center" wrapText="1"/>
    </xf>
    <xf numFmtId="0" fontId="40" fillId="27" borderId="22" xfId="6" applyFill="1" applyBorder="1"/>
    <xf numFmtId="0" fontId="40" fillId="27" borderId="21" xfId="6" applyFill="1" applyBorder="1"/>
    <xf numFmtId="0" fontId="40" fillId="27" borderId="82" xfId="6" applyFill="1" applyBorder="1"/>
    <xf numFmtId="0" fontId="57" fillId="0" borderId="0" xfId="6" applyFont="1" applyAlignment="1">
      <alignment vertical="center"/>
    </xf>
    <xf numFmtId="0" fontId="56" fillId="3" borderId="0" xfId="6" applyFont="1" applyFill="1" applyAlignment="1">
      <alignment vertical="center" wrapText="1"/>
    </xf>
    <xf numFmtId="0" fontId="0" fillId="0" borderId="3" xfId="0" applyBorder="1"/>
    <xf numFmtId="0" fontId="0" fillId="0" borderId="10" xfId="0" applyBorder="1"/>
    <xf numFmtId="0" fontId="0" fillId="0" borderId="4" xfId="0" applyBorder="1"/>
    <xf numFmtId="0" fontId="0" fillId="0" borderId="5" xfId="0" applyBorder="1"/>
    <xf numFmtId="0" fontId="0" fillId="0" borderId="0" xfId="0" applyBorder="1"/>
    <xf numFmtId="0" fontId="0" fillId="0" borderId="6" xfId="0" applyBorder="1"/>
    <xf numFmtId="0" fontId="0" fillId="0" borderId="7" xfId="0" applyBorder="1"/>
    <xf numFmtId="0" fontId="0" fillId="0" borderId="9" xfId="0" applyBorder="1"/>
    <xf numFmtId="0" fontId="0" fillId="0" borderId="8" xfId="0" applyBorder="1"/>
    <xf numFmtId="0" fontId="0" fillId="0" borderId="0" xfId="0" applyBorder="1" applyAlignment="1"/>
    <xf numFmtId="0" fontId="0" fillId="0" borderId="6" xfId="0" applyBorder="1" applyAlignment="1"/>
    <xf numFmtId="0" fontId="78" fillId="21" borderId="61" xfId="5" applyFont="1" applyFill="1" applyBorder="1" applyAlignment="1">
      <alignment horizontal="center" vertical="center"/>
    </xf>
    <xf numFmtId="0" fontId="79" fillId="21" borderId="61" xfId="5" applyFont="1" applyFill="1" applyBorder="1" applyAlignment="1">
      <alignment horizontal="center" vertical="center"/>
    </xf>
    <xf numFmtId="0" fontId="80" fillId="21" borderId="61" xfId="5" applyFont="1" applyFill="1" applyBorder="1" applyAlignment="1">
      <alignment horizontal="center" vertical="center"/>
    </xf>
    <xf numFmtId="0" fontId="68" fillId="0" borderId="19" xfId="0" applyFont="1" applyBorder="1" applyAlignment="1">
      <alignment horizontal="center" vertical="center"/>
    </xf>
    <xf numFmtId="0" fontId="68" fillId="0" borderId="23" xfId="0" applyFont="1" applyBorder="1" applyAlignment="1">
      <alignment horizontal="center" vertical="center"/>
    </xf>
    <xf numFmtId="0" fontId="52" fillId="0" borderId="70" xfId="0" applyFont="1" applyBorder="1" applyAlignment="1">
      <alignment horizontal="center" vertical="center"/>
    </xf>
    <xf numFmtId="0" fontId="52" fillId="0" borderId="23" xfId="0" applyFont="1" applyBorder="1" applyAlignment="1">
      <alignment horizontal="center" vertical="center"/>
    </xf>
    <xf numFmtId="0" fontId="69" fillId="0" borderId="24" xfId="0" applyFont="1" applyBorder="1" applyAlignment="1">
      <alignment vertical="center" wrapText="1"/>
    </xf>
    <xf numFmtId="0" fontId="69" fillId="0" borderId="24" xfId="0" applyFont="1" applyBorder="1" applyAlignment="1">
      <alignment horizontal="justify" vertical="center" wrapText="1"/>
    </xf>
    <xf numFmtId="0" fontId="52" fillId="0" borderId="25" xfId="0" applyFont="1" applyBorder="1" applyAlignment="1">
      <alignment horizontal="center" vertical="center"/>
    </xf>
    <xf numFmtId="0" fontId="68" fillId="0" borderId="26" xfId="0" applyFont="1" applyBorder="1" applyAlignment="1">
      <alignment horizontal="center" vertical="center"/>
    </xf>
    <xf numFmtId="0" fontId="69" fillId="0" borderId="27" xfId="0" applyFont="1" applyBorder="1" applyAlignment="1">
      <alignment horizontal="justify" vertical="center" wrapText="1"/>
    </xf>
    <xf numFmtId="0" fontId="65" fillId="29" borderId="72" xfId="0" applyFont="1" applyFill="1" applyBorder="1" applyAlignment="1">
      <alignment horizontal="center" vertical="center" wrapText="1"/>
    </xf>
    <xf numFmtId="0" fontId="65" fillId="29" borderId="71" xfId="0" applyFont="1" applyFill="1" applyBorder="1" applyAlignment="1">
      <alignment horizontal="center" vertical="center" wrapText="1"/>
    </xf>
    <xf numFmtId="0" fontId="60" fillId="30" borderId="0" xfId="0" applyFont="1" applyFill="1" applyAlignment="1">
      <alignment horizontal="center" vertical="center"/>
    </xf>
    <xf numFmtId="0" fontId="55" fillId="3" borderId="24" xfId="0" applyFont="1" applyFill="1" applyBorder="1" applyAlignment="1">
      <alignment horizontal="left" vertical="center"/>
    </xf>
    <xf numFmtId="0" fontId="55" fillId="0" borderId="24" xfId="0" applyFont="1" applyBorder="1" applyAlignment="1">
      <alignment horizontal="left" vertical="center"/>
    </xf>
    <xf numFmtId="0" fontId="40" fillId="3" borderId="0" xfId="0" applyFont="1" applyFill="1" applyAlignment="1">
      <alignment vertical="center" wrapText="1"/>
    </xf>
    <xf numFmtId="0" fontId="68" fillId="3" borderId="0" xfId="0" applyFont="1" applyFill="1" applyAlignment="1">
      <alignment horizontal="center" vertical="center"/>
    </xf>
    <xf numFmtId="0" fontId="68" fillId="3" borderId="23" xfId="0" applyFont="1" applyFill="1" applyBorder="1" applyAlignment="1">
      <alignment horizontal="center" vertical="center"/>
    </xf>
    <xf numFmtId="0" fontId="65" fillId="29" borderId="80" xfId="0" applyFont="1" applyFill="1" applyBorder="1" applyAlignment="1">
      <alignment horizontal="center" vertical="center" wrapText="1"/>
    </xf>
    <xf numFmtId="0" fontId="65" fillId="29" borderId="78" xfId="0" applyFont="1" applyFill="1" applyBorder="1" applyAlignment="1">
      <alignment horizontal="center" vertical="center" wrapText="1"/>
    </xf>
    <xf numFmtId="0" fontId="68" fillId="0" borderId="70" xfId="0" applyFont="1" applyBorder="1" applyAlignment="1">
      <alignment horizontal="center" vertical="center"/>
    </xf>
    <xf numFmtId="0" fontId="55" fillId="0" borderId="72" xfId="0" applyFont="1" applyBorder="1" applyAlignment="1">
      <alignment horizontal="left" vertical="center"/>
    </xf>
    <xf numFmtId="0" fontId="60" fillId="0" borderId="25" xfId="0" applyFont="1" applyBorder="1" applyAlignment="1">
      <alignment horizontal="center"/>
    </xf>
    <xf numFmtId="0" fontId="29" fillId="0" borderId="27" xfId="0" applyFont="1" applyBorder="1"/>
    <xf numFmtId="0" fontId="0" fillId="0" borderId="0" xfId="0" applyAlignment="1">
      <alignment wrapText="1"/>
    </xf>
    <xf numFmtId="0" fontId="4" fillId="3" borderId="35" xfId="6" applyFont="1" applyFill="1" applyBorder="1" applyAlignment="1">
      <alignment vertical="center" wrapText="1"/>
    </xf>
    <xf numFmtId="0" fontId="4" fillId="3" borderId="76" xfId="6" applyFont="1" applyFill="1" applyBorder="1" applyAlignment="1">
      <alignment vertical="center" wrapText="1"/>
    </xf>
    <xf numFmtId="0" fontId="4" fillId="3" borderId="0" xfId="6" applyFont="1" applyFill="1" applyAlignment="1">
      <alignment vertical="center" wrapText="1"/>
    </xf>
    <xf numFmtId="0" fontId="53" fillId="0" borderId="0" xfId="0" applyFont="1" applyAlignment="1">
      <alignment wrapText="1"/>
    </xf>
    <xf numFmtId="0" fontId="80" fillId="21" borderId="3" xfId="5" applyFont="1" applyFill="1" applyBorder="1" applyAlignment="1">
      <alignment horizontal="center" vertical="center"/>
    </xf>
    <xf numFmtId="0" fontId="0" fillId="21" borderId="7" xfId="0" applyFill="1" applyBorder="1"/>
    <xf numFmtId="0" fontId="0" fillId="21" borderId="4" xfId="0" applyFill="1" applyBorder="1"/>
    <xf numFmtId="0" fontId="0" fillId="21" borderId="8" xfId="0" applyFill="1" applyBorder="1"/>
    <xf numFmtId="10" fontId="1" fillId="0" borderId="19" xfId="1" applyNumberFormat="1" applyFont="1" applyBorder="1" applyAlignment="1">
      <alignment horizontal="center" vertical="center"/>
    </xf>
    <xf numFmtId="9" fontId="1" fillId="0" borderId="19" xfId="1" applyNumberFormat="1" applyFont="1" applyBorder="1" applyAlignment="1">
      <alignment horizontal="center" vertical="center"/>
    </xf>
    <xf numFmtId="0" fontId="3" fillId="0" borderId="20" xfId="0" applyFont="1" applyBorder="1" applyAlignment="1" applyProtection="1">
      <alignment horizontal="center" vertical="center" wrapText="1"/>
      <protection hidden="1"/>
    </xf>
    <xf numFmtId="0" fontId="3" fillId="0" borderId="20" xfId="0" applyFont="1" applyBorder="1" applyAlignment="1" applyProtection="1">
      <alignment horizontal="center" vertical="center"/>
      <protection hidden="1"/>
    </xf>
    <xf numFmtId="0" fontId="3" fillId="0" borderId="19" xfId="0" applyFont="1" applyBorder="1" applyAlignment="1" applyProtection="1">
      <alignment horizontal="center" vertical="center"/>
      <protection hidden="1"/>
    </xf>
    <xf numFmtId="0" fontId="1" fillId="0" borderId="20" xfId="0" applyFont="1" applyBorder="1"/>
    <xf numFmtId="164" fontId="1" fillId="0" borderId="20" xfId="0" applyNumberFormat="1" applyFont="1" applyBorder="1" applyAlignment="1">
      <alignment horizontal="center" vertical="center"/>
    </xf>
    <xf numFmtId="9" fontId="1" fillId="0" borderId="20" xfId="0" applyNumberFormat="1" applyFont="1" applyBorder="1" applyAlignment="1" applyProtection="1">
      <alignment horizontal="center" vertical="center"/>
      <protection hidden="1"/>
    </xf>
    <xf numFmtId="9" fontId="3" fillId="0" borderId="19" xfId="0" applyNumberFormat="1" applyFont="1" applyBorder="1" applyAlignment="1" applyProtection="1">
      <alignment vertical="center"/>
      <protection hidden="1"/>
    </xf>
    <xf numFmtId="0" fontId="3" fillId="0" borderId="19" xfId="0" applyFont="1" applyBorder="1" applyAlignment="1" applyProtection="1">
      <alignment vertical="center"/>
      <protection hidden="1"/>
    </xf>
    <xf numFmtId="0" fontId="1" fillId="0" borderId="19" xfId="0" applyFont="1" applyBorder="1" applyAlignment="1"/>
    <xf numFmtId="165" fontId="1" fillId="0" borderId="19" xfId="0" applyNumberFormat="1" applyFont="1" applyBorder="1" applyAlignment="1">
      <alignment horizontal="center" vertical="center"/>
    </xf>
    <xf numFmtId="165" fontId="1" fillId="4" borderId="19" xfId="0" applyNumberFormat="1" applyFont="1" applyFill="1" applyBorder="1" applyAlignment="1">
      <alignment horizontal="center" vertical="center"/>
    </xf>
    <xf numFmtId="0" fontId="55" fillId="0" borderId="19" xfId="0" applyFont="1" applyBorder="1" applyAlignment="1">
      <alignment horizontal="center" vertical="center"/>
    </xf>
    <xf numFmtId="165" fontId="1" fillId="0" borderId="20" xfId="0" applyNumberFormat="1" applyFont="1" applyBorder="1" applyAlignment="1">
      <alignment horizontal="center" vertical="center"/>
    </xf>
    <xf numFmtId="165" fontId="1" fillId="0" borderId="0" xfId="0" applyNumberFormat="1" applyFont="1" applyAlignment="1">
      <alignment horizontal="center" vertical="center"/>
    </xf>
    <xf numFmtId="0" fontId="51" fillId="0" borderId="0" xfId="0" applyFont="1" applyFill="1" applyBorder="1" applyAlignment="1">
      <alignment horizontal="center" vertical="center" wrapText="1"/>
    </xf>
    <xf numFmtId="0" fontId="71" fillId="0" borderId="0" xfId="0" applyFont="1" applyFill="1" applyBorder="1" applyAlignment="1">
      <alignment horizontal="center" vertical="center" wrapText="1"/>
    </xf>
    <xf numFmtId="165" fontId="57" fillId="0" borderId="0" xfId="4" applyNumberFormat="1" applyFont="1" applyFill="1" applyBorder="1" applyAlignment="1">
      <alignment horizontal="center" vertical="center" wrapText="1"/>
    </xf>
    <xf numFmtId="0" fontId="0" fillId="0" borderId="0" xfId="0" applyAlignment="1">
      <alignment horizontal="left" vertical="center"/>
    </xf>
    <xf numFmtId="0" fontId="69" fillId="0" borderId="20" xfId="0" applyFont="1" applyBorder="1" applyAlignment="1">
      <alignment horizontal="center" vertical="center"/>
    </xf>
    <xf numFmtId="0" fontId="55" fillId="3" borderId="0" xfId="0" applyFont="1" applyFill="1"/>
    <xf numFmtId="0" fontId="69" fillId="0" borderId="19" xfId="0" applyFont="1" applyBorder="1" applyAlignment="1">
      <alignment horizontal="center" vertical="center" wrapText="1"/>
    </xf>
    <xf numFmtId="0" fontId="69" fillId="0" borderId="19" xfId="0" applyFont="1" applyBorder="1" applyAlignment="1" applyProtection="1">
      <alignment horizontal="center" vertical="center"/>
    </xf>
    <xf numFmtId="0" fontId="55" fillId="0" borderId="19" xfId="0" applyFont="1" applyBorder="1" applyAlignment="1" applyProtection="1">
      <alignment horizontal="center" vertical="center"/>
      <protection locked="0"/>
    </xf>
    <xf numFmtId="9" fontId="55" fillId="0" borderId="19" xfId="0" applyNumberFormat="1" applyFont="1" applyBorder="1" applyAlignment="1" applyProtection="1">
      <alignment horizontal="center" vertical="center"/>
      <protection hidden="1"/>
    </xf>
    <xf numFmtId="165" fontId="55" fillId="0" borderId="19" xfId="0" applyNumberFormat="1" applyFont="1" applyBorder="1" applyAlignment="1" applyProtection="1">
      <alignment horizontal="center" vertical="center"/>
      <protection locked="0"/>
    </xf>
    <xf numFmtId="0" fontId="74" fillId="0" borderId="19" xfId="0" applyFont="1" applyBorder="1" applyAlignment="1">
      <alignment horizontal="center" vertical="center"/>
    </xf>
    <xf numFmtId="0" fontId="69" fillId="0" borderId="19" xfId="0" applyFont="1" applyBorder="1" applyAlignment="1">
      <alignment horizontal="center" vertical="center"/>
    </xf>
    <xf numFmtId="0" fontId="68" fillId="0" borderId="19" xfId="0" applyFont="1" applyBorder="1" applyAlignment="1" applyProtection="1">
      <alignment horizontal="center" vertical="center"/>
      <protection locked="0"/>
    </xf>
    <xf numFmtId="0" fontId="69" fillId="0" borderId="19" xfId="0" applyFont="1" applyBorder="1" applyAlignment="1">
      <alignment horizontal="justify" vertical="center" wrapText="1"/>
    </xf>
    <xf numFmtId="0" fontId="69" fillId="4" borderId="19" xfId="0" applyFont="1" applyFill="1" applyBorder="1" applyAlignment="1" applyProtection="1">
      <alignment horizontal="center" vertical="center"/>
    </xf>
    <xf numFmtId="0" fontId="69" fillId="4" borderId="19" xfId="0" applyFont="1" applyFill="1" applyBorder="1" applyAlignment="1">
      <alignment horizontal="center" vertical="center" wrapText="1"/>
    </xf>
    <xf numFmtId="0" fontId="55" fillId="4" borderId="19" xfId="0" applyFont="1" applyFill="1" applyBorder="1" applyAlignment="1" applyProtection="1">
      <alignment horizontal="center" vertical="center"/>
      <protection locked="0"/>
    </xf>
    <xf numFmtId="9" fontId="55" fillId="4" borderId="19" xfId="0" applyNumberFormat="1" applyFont="1" applyFill="1" applyBorder="1" applyAlignment="1" applyProtection="1">
      <alignment horizontal="center" vertical="center"/>
      <protection hidden="1"/>
    </xf>
    <xf numFmtId="0" fontId="55" fillId="4" borderId="19" xfId="0" applyFont="1" applyFill="1" applyBorder="1" applyAlignment="1" applyProtection="1">
      <alignment horizontal="center" vertical="center" wrapText="1"/>
      <protection locked="0"/>
    </xf>
    <xf numFmtId="0" fontId="74" fillId="4" borderId="19" xfId="0" applyFont="1" applyFill="1" applyBorder="1" applyAlignment="1">
      <alignment horizontal="center" vertical="center"/>
    </xf>
    <xf numFmtId="0" fontId="69" fillId="4" borderId="19" xfId="0" applyFont="1" applyFill="1" applyBorder="1" applyAlignment="1">
      <alignment horizontal="center" vertical="center"/>
    </xf>
    <xf numFmtId="0" fontId="55" fillId="4" borderId="0" xfId="0" applyFont="1" applyFill="1"/>
    <xf numFmtId="0" fontId="55" fillId="0" borderId="20" xfId="0" applyFont="1" applyBorder="1" applyAlignment="1" applyProtection="1">
      <alignment horizontal="center" vertical="center" wrapText="1"/>
      <protection locked="0"/>
    </xf>
    <xf numFmtId="0" fontId="74" fillId="0" borderId="90" xfId="0" applyFont="1" applyBorder="1" applyAlignment="1">
      <alignment horizontal="center" vertical="center"/>
    </xf>
    <xf numFmtId="0" fontId="1" fillId="0" borderId="20" xfId="0" applyFont="1" applyBorder="1" applyAlignment="1"/>
    <xf numFmtId="0" fontId="69" fillId="3" borderId="19" xfId="4" applyFont="1" applyFill="1" applyBorder="1" applyAlignment="1" applyProtection="1">
      <alignment horizontal="center" vertical="center" wrapText="1"/>
      <protection locked="0"/>
    </xf>
    <xf numFmtId="0" fontId="55" fillId="0" borderId="90" xfId="0" applyFont="1" applyBorder="1" applyAlignment="1">
      <alignment horizontal="justify" vertical="center" wrapText="1"/>
    </xf>
    <xf numFmtId="0" fontId="55" fillId="0" borderId="69" xfId="0" applyFont="1" applyBorder="1" applyAlignment="1">
      <alignment horizontal="justify" vertical="center" wrapText="1"/>
    </xf>
    <xf numFmtId="0" fontId="55" fillId="0" borderId="0" xfId="0" applyFont="1" applyAlignment="1">
      <alignment horizontal="justify" vertical="center" wrapText="1"/>
    </xf>
    <xf numFmtId="0" fontId="55" fillId="3" borderId="0" xfId="0" applyFont="1" applyFill="1" applyAlignment="1">
      <alignment horizontal="justify" vertical="center" wrapText="1"/>
    </xf>
    <xf numFmtId="0" fontId="74" fillId="0" borderId="0" xfId="0" applyFont="1" applyFill="1" applyBorder="1" applyAlignment="1">
      <alignment horizontal="justify" vertical="center" wrapText="1"/>
    </xf>
    <xf numFmtId="0" fontId="55" fillId="0" borderId="0" xfId="0" applyFont="1" applyAlignment="1">
      <alignment horizontal="center" vertical="center"/>
    </xf>
    <xf numFmtId="9" fontId="55" fillId="0" borderId="19" xfId="1" applyNumberFormat="1" applyFont="1" applyBorder="1" applyAlignment="1">
      <alignment horizontal="center" vertical="center"/>
    </xf>
    <xf numFmtId="10" fontId="55" fillId="0" borderId="19" xfId="1" applyNumberFormat="1" applyFont="1" applyBorder="1" applyAlignment="1">
      <alignment horizontal="center" vertical="center"/>
    </xf>
    <xf numFmtId="164" fontId="55" fillId="0" borderId="19" xfId="1" applyNumberFormat="1" applyFont="1" applyBorder="1" applyAlignment="1">
      <alignment horizontal="center" vertical="center"/>
    </xf>
    <xf numFmtId="0" fontId="68" fillId="0" borderId="0" xfId="0" applyFont="1" applyAlignment="1">
      <alignment horizontal="center" vertical="center" wrapText="1"/>
    </xf>
    <xf numFmtId="0" fontId="71" fillId="0" borderId="0" xfId="0" applyFont="1" applyAlignment="1">
      <alignment horizontal="center" vertical="center"/>
    </xf>
    <xf numFmtId="0" fontId="55" fillId="0" borderId="0" xfId="0" applyFont="1" applyBorder="1" applyAlignment="1">
      <alignment horizontal="center" vertical="center"/>
    </xf>
    <xf numFmtId="164" fontId="55" fillId="0" borderId="0" xfId="0" applyNumberFormat="1" applyFont="1" applyAlignment="1">
      <alignment horizontal="center" vertical="center"/>
    </xf>
    <xf numFmtId="0" fontId="55" fillId="0" borderId="0" xfId="0" applyFont="1" applyAlignment="1">
      <alignment horizontal="center" vertical="center" wrapText="1"/>
    </xf>
    <xf numFmtId="0" fontId="69" fillId="0" borderId="0" xfId="0" applyFont="1" applyAlignment="1">
      <alignment horizontal="center" vertical="center"/>
    </xf>
    <xf numFmtId="0" fontId="69" fillId="0" borderId="0" xfId="0" applyFont="1" applyAlignment="1">
      <alignment horizontal="justify" vertical="center" wrapText="1"/>
    </xf>
    <xf numFmtId="0" fontId="68" fillId="0" borderId="0" xfId="0" applyFont="1" applyAlignment="1">
      <alignment horizontal="justify" vertical="center"/>
    </xf>
    <xf numFmtId="0" fontId="68" fillId="3" borderId="0" xfId="4" applyFont="1" applyFill="1" applyBorder="1" applyAlignment="1">
      <alignment horizontal="center" vertical="center"/>
    </xf>
    <xf numFmtId="0" fontId="55" fillId="3" borderId="0" xfId="4" applyFont="1" applyFill="1" applyBorder="1" applyAlignment="1">
      <alignment horizontal="center" vertical="center"/>
    </xf>
    <xf numFmtId="0" fontId="69" fillId="3" borderId="0" xfId="4" applyFont="1" applyFill="1" applyBorder="1" applyAlignment="1">
      <alignment horizontal="center" vertical="center"/>
    </xf>
    <xf numFmtId="0" fontId="69" fillId="3" borderId="0" xfId="4" applyFont="1" applyFill="1" applyBorder="1" applyAlignment="1">
      <alignment horizontal="justify" vertical="center" wrapText="1"/>
    </xf>
    <xf numFmtId="0" fontId="68" fillId="3" borderId="0" xfId="4" applyFont="1" applyFill="1" applyBorder="1" applyAlignment="1">
      <alignment horizontal="justify" vertical="center"/>
    </xf>
    <xf numFmtId="0" fontId="71" fillId="16" borderId="19" xfId="0" applyFont="1" applyFill="1" applyBorder="1" applyAlignment="1">
      <alignment horizontal="center" vertical="center" wrapText="1"/>
    </xf>
    <xf numFmtId="0" fontId="71" fillId="16" borderId="67" xfId="0" applyFont="1" applyFill="1" applyBorder="1" applyAlignment="1">
      <alignment horizontal="center" vertical="center" wrapText="1"/>
    </xf>
    <xf numFmtId="0" fontId="55" fillId="3" borderId="0" xfId="0" applyFont="1" applyFill="1" applyAlignment="1">
      <alignment horizontal="center" vertical="center"/>
    </xf>
    <xf numFmtId="0" fontId="55" fillId="3" borderId="0" xfId="0" applyFont="1" applyFill="1" applyAlignment="1">
      <alignment horizontal="center" vertical="center" wrapText="1"/>
    </xf>
    <xf numFmtId="0" fontId="74" fillId="2" borderId="66" xfId="0" applyFont="1" applyFill="1" applyBorder="1" applyAlignment="1">
      <alignment horizontal="center" vertical="center" wrapText="1"/>
    </xf>
    <xf numFmtId="0" fontId="74" fillId="0" borderId="0" xfId="0" applyFont="1" applyFill="1" applyBorder="1" applyAlignment="1">
      <alignment horizontal="center" vertical="center" wrapText="1"/>
    </xf>
    <xf numFmtId="0" fontId="74" fillId="0" borderId="0" xfId="0" applyFont="1" applyFill="1" applyBorder="1" applyAlignment="1">
      <alignment horizontal="center" vertical="center" textRotation="90" wrapText="1"/>
    </xf>
    <xf numFmtId="164" fontId="74" fillId="0" borderId="0" xfId="0" applyNumberFormat="1" applyFont="1" applyFill="1" applyBorder="1" applyAlignment="1">
      <alignment horizontal="center" vertical="center" wrapText="1"/>
    </xf>
    <xf numFmtId="9" fontId="74" fillId="0" borderId="0" xfId="4" applyNumberFormat="1" applyFont="1" applyFill="1" applyBorder="1" applyAlignment="1">
      <alignment horizontal="center" vertical="center" wrapText="1"/>
    </xf>
    <xf numFmtId="0" fontId="71" fillId="0" borderId="81" xfId="0" applyFont="1" applyBorder="1" applyAlignment="1">
      <alignment horizontal="center" vertical="center" wrapText="1"/>
    </xf>
    <xf numFmtId="0" fontId="71" fillId="0" borderId="66" xfId="0" applyFont="1" applyBorder="1" applyAlignment="1">
      <alignment horizontal="center" vertical="center" wrapText="1"/>
    </xf>
    <xf numFmtId="0" fontId="71" fillId="3" borderId="0" xfId="0" applyFont="1" applyFill="1" applyAlignment="1">
      <alignment horizontal="center" vertical="center"/>
    </xf>
    <xf numFmtId="0" fontId="71" fillId="2" borderId="0" xfId="0" applyFont="1" applyFill="1" applyAlignment="1">
      <alignment horizontal="center" vertical="center"/>
    </xf>
    <xf numFmtId="0" fontId="81" fillId="0" borderId="0" xfId="0" applyFont="1" applyFill="1" applyBorder="1"/>
    <xf numFmtId="0" fontId="71" fillId="0" borderId="0" xfId="0" applyFont="1" applyFill="1" applyBorder="1" applyAlignment="1">
      <alignment horizontal="center" vertical="center"/>
    </xf>
    <xf numFmtId="0" fontId="69" fillId="0" borderId="0" xfId="0" applyFont="1" applyAlignment="1">
      <alignment horizontal="left" vertical="center" wrapText="1"/>
    </xf>
    <xf numFmtId="0" fontId="68" fillId="0" borderId="0" xfId="0" applyFont="1" applyAlignment="1">
      <alignment horizontal="left" vertical="center"/>
    </xf>
    <xf numFmtId="0" fontId="71" fillId="3" borderId="0" xfId="0" applyFont="1" applyFill="1"/>
    <xf numFmtId="0" fontId="71" fillId="0" borderId="0" xfId="0" applyFont="1"/>
    <xf numFmtId="0" fontId="52" fillId="0" borderId="0" xfId="0" applyFont="1"/>
    <xf numFmtId="0" fontId="73" fillId="0" borderId="19" xfId="0" applyFont="1" applyBorder="1" applyAlignment="1">
      <alignment horizontal="justify" vertical="center"/>
    </xf>
    <xf numFmtId="0" fontId="40" fillId="0" borderId="19" xfId="0" applyFont="1" applyBorder="1" applyAlignment="1">
      <alignment horizontal="justify" vertical="center"/>
    </xf>
    <xf numFmtId="0" fontId="73" fillId="0" borderId="19" xfId="0" applyFont="1" applyBorder="1" applyAlignment="1">
      <alignment horizontal="center" vertical="center"/>
    </xf>
    <xf numFmtId="0" fontId="40" fillId="0" borderId="19" xfId="0" applyFont="1" applyBorder="1" applyAlignment="1">
      <alignment horizontal="justify" vertical="center" wrapText="1"/>
    </xf>
    <xf numFmtId="0" fontId="65" fillId="31" borderId="95" xfId="0" applyFont="1" applyFill="1" applyBorder="1" applyAlignment="1">
      <alignment horizontal="center" vertical="center" wrapText="1"/>
    </xf>
    <xf numFmtId="0" fontId="73" fillId="32" borderId="19" xfId="0" applyFont="1" applyFill="1" applyBorder="1" applyAlignment="1">
      <alignment horizontal="justify" vertical="center"/>
    </xf>
    <xf numFmtId="0" fontId="40" fillId="32" borderId="19" xfId="0" applyFont="1" applyFill="1" applyBorder="1" applyAlignment="1">
      <alignment horizontal="justify" vertical="center"/>
    </xf>
    <xf numFmtId="0" fontId="73" fillId="32" borderId="19" xfId="0" applyFont="1" applyFill="1" applyBorder="1" applyAlignment="1">
      <alignment horizontal="center" vertical="center"/>
    </xf>
    <xf numFmtId="0" fontId="40" fillId="32" borderId="19" xfId="0" applyFont="1" applyFill="1" applyBorder="1" applyAlignment="1">
      <alignment horizontal="justify" vertical="center" wrapText="1"/>
    </xf>
    <xf numFmtId="0" fontId="3" fillId="0" borderId="19" xfId="0" applyFont="1" applyBorder="1" applyAlignment="1" applyProtection="1">
      <alignment horizontal="center" vertical="center"/>
      <protection hidden="1"/>
    </xf>
    <xf numFmtId="0" fontId="3" fillId="4" borderId="19" xfId="0" applyFont="1" applyFill="1" applyBorder="1" applyAlignment="1" applyProtection="1">
      <alignment horizontal="center" vertical="center"/>
      <protection hidden="1"/>
    </xf>
    <xf numFmtId="0" fontId="69" fillId="3" borderId="19" xfId="4" applyFont="1" applyFill="1" applyBorder="1" applyAlignment="1" applyProtection="1">
      <alignment horizontal="center" vertical="center" wrapText="1"/>
      <protection locked="0"/>
    </xf>
    <xf numFmtId="0" fontId="68" fillId="0" borderId="19" xfId="0" applyFont="1" applyBorder="1" applyAlignment="1" applyProtection="1">
      <alignment horizontal="center" vertical="center"/>
      <protection hidden="1"/>
    </xf>
    <xf numFmtId="0" fontId="3" fillId="4" borderId="19" xfId="0" applyFont="1" applyFill="1" applyBorder="1" applyAlignment="1" applyProtection="1">
      <alignment horizontal="center" vertical="center" wrapText="1"/>
      <protection hidden="1"/>
    </xf>
    <xf numFmtId="9" fontId="68" fillId="0" borderId="19" xfId="0" applyNumberFormat="1" applyFont="1" applyBorder="1" applyAlignment="1">
      <alignment horizontal="center" vertical="center" wrapText="1"/>
    </xf>
    <xf numFmtId="0" fontId="68" fillId="0" borderId="19" xfId="0" applyFont="1" applyBorder="1" applyAlignment="1" applyProtection="1">
      <alignment horizontal="center" vertical="center" wrapText="1"/>
      <protection hidden="1"/>
    </xf>
    <xf numFmtId="0" fontId="55" fillId="0" borderId="19" xfId="0" applyFont="1" applyBorder="1" applyAlignment="1" applyProtection="1">
      <alignment horizontal="center" vertical="center" wrapText="1"/>
      <protection locked="0"/>
    </xf>
    <xf numFmtId="0" fontId="3" fillId="0" borderId="19" xfId="0" applyFont="1" applyBorder="1" applyAlignment="1" applyProtection="1">
      <alignment horizontal="center" vertical="center" wrapText="1"/>
      <protection hidden="1"/>
    </xf>
    <xf numFmtId="0" fontId="69" fillId="3" borderId="19" xfId="4" applyFont="1" applyFill="1" applyBorder="1" applyAlignment="1" applyProtection="1">
      <alignment horizontal="center" vertical="center" wrapText="1"/>
      <protection locked="0"/>
    </xf>
    <xf numFmtId="9" fontId="68" fillId="0" borderId="19" xfId="0" applyNumberFormat="1" applyFont="1" applyBorder="1" applyAlignment="1">
      <alignment vertical="center" wrapText="1"/>
    </xf>
    <xf numFmtId="0" fontId="69" fillId="0" borderId="19" xfId="0" applyFont="1" applyFill="1" applyBorder="1" applyAlignment="1">
      <alignment horizontal="center" vertical="center" wrapText="1"/>
    </xf>
    <xf numFmtId="9" fontId="75" fillId="0" borderId="19" xfId="0" applyNumberFormat="1" applyFont="1" applyFill="1" applyBorder="1" applyAlignment="1" applyProtection="1">
      <alignment horizontal="center" vertical="center" wrapText="1"/>
      <protection locked="0"/>
    </xf>
    <xf numFmtId="0" fontId="74" fillId="0" borderId="66" xfId="0" applyFont="1" applyFill="1" applyBorder="1" applyAlignment="1">
      <alignment horizontal="center" vertical="center" wrapText="1"/>
    </xf>
    <xf numFmtId="0" fontId="55" fillId="0" borderId="19" xfId="0" applyFont="1" applyBorder="1" applyAlignment="1">
      <alignment horizontal="justify" vertical="center" wrapText="1"/>
    </xf>
    <xf numFmtId="0" fontId="55" fillId="0" borderId="19" xfId="0" applyFont="1" applyBorder="1" applyAlignment="1" applyProtection="1">
      <alignment horizontal="justify" vertical="center" wrapText="1"/>
      <protection locked="0"/>
    </xf>
    <xf numFmtId="0" fontId="69" fillId="0" borderId="19" xfId="0" applyFont="1" applyFill="1" applyBorder="1" applyAlignment="1">
      <alignment horizontal="justify" vertical="center" wrapText="1"/>
    </xf>
    <xf numFmtId="0" fontId="69" fillId="3" borderId="19" xfId="4" applyFont="1" applyFill="1" applyBorder="1" applyAlignment="1" applyProtection="1">
      <alignment horizontal="justify" vertical="center" wrapText="1"/>
      <protection locked="0"/>
    </xf>
    <xf numFmtId="0" fontId="55" fillId="4" borderId="19" xfId="0" applyFont="1" applyFill="1" applyBorder="1" applyAlignment="1">
      <alignment horizontal="justify" vertical="center" wrapText="1"/>
    </xf>
    <xf numFmtId="0" fontId="69" fillId="0" borderId="0" xfId="0" applyFont="1" applyFill="1" applyBorder="1" applyAlignment="1">
      <alignment horizontal="center" vertical="center" wrapText="1"/>
    </xf>
    <xf numFmtId="0" fontId="55" fillId="0" borderId="19" xfId="0" applyFont="1" applyBorder="1" applyAlignment="1" applyProtection="1">
      <alignment horizontal="center" vertical="center" wrapText="1"/>
      <protection hidden="1"/>
    </xf>
    <xf numFmtId="9" fontId="55" fillId="0" borderId="19" xfId="0" applyNumberFormat="1" applyFont="1" applyBorder="1" applyAlignment="1" applyProtection="1">
      <alignment horizontal="center" vertical="center" wrapText="1"/>
      <protection hidden="1"/>
    </xf>
    <xf numFmtId="0" fontId="86" fillId="3" borderId="19" xfId="4" applyFont="1" applyFill="1" applyBorder="1" applyAlignment="1" applyProtection="1">
      <alignment horizontal="center" vertical="center" wrapText="1"/>
      <protection locked="0"/>
    </xf>
    <xf numFmtId="0" fontId="86" fillId="0" borderId="19" xfId="0" applyFont="1" applyBorder="1" applyAlignment="1">
      <alignment horizontal="justify" vertical="center" wrapText="1"/>
    </xf>
    <xf numFmtId="0" fontId="87" fillId="0" borderId="19" xfId="0" applyFont="1" applyBorder="1"/>
    <xf numFmtId="0" fontId="86" fillId="0" borderId="19" xfId="0" applyFont="1" applyBorder="1" applyAlignment="1" applyProtection="1">
      <alignment horizontal="center" vertical="center"/>
    </xf>
    <xf numFmtId="0" fontId="86" fillId="0" borderId="19" xfId="0" applyFont="1" applyBorder="1" applyAlignment="1">
      <alignment horizontal="center" vertical="center" wrapText="1"/>
    </xf>
    <xf numFmtId="0" fontId="86" fillId="0" borderId="19" xfId="0" applyFont="1" applyBorder="1" applyAlignment="1" applyProtection="1">
      <alignment horizontal="center" vertical="center"/>
      <protection locked="0"/>
    </xf>
    <xf numFmtId="9" fontId="86" fillId="0" borderId="19" xfId="0" applyNumberFormat="1" applyFont="1" applyBorder="1" applyAlignment="1" applyProtection="1">
      <alignment horizontal="center" vertical="center"/>
      <protection hidden="1"/>
    </xf>
    <xf numFmtId="0" fontId="85" fillId="0" borderId="19" xfId="0" applyFont="1" applyBorder="1" applyAlignment="1" applyProtection="1">
      <alignment horizontal="center" vertical="center" wrapText="1"/>
      <protection hidden="1"/>
    </xf>
    <xf numFmtId="9" fontId="87" fillId="0" borderId="19" xfId="0" applyNumberFormat="1" applyFont="1" applyBorder="1" applyAlignment="1" applyProtection="1">
      <alignment horizontal="center" vertical="center"/>
      <protection hidden="1"/>
    </xf>
    <xf numFmtId="0" fontId="85" fillId="0" borderId="19" xfId="0" applyFont="1" applyBorder="1" applyAlignment="1" applyProtection="1">
      <alignment horizontal="center" vertical="center"/>
      <protection hidden="1"/>
    </xf>
    <xf numFmtId="165" fontId="87" fillId="0" borderId="19" xfId="0" applyNumberFormat="1" applyFont="1" applyBorder="1" applyAlignment="1">
      <alignment horizontal="center" vertical="center"/>
    </xf>
    <xf numFmtId="0" fontId="87" fillId="0" borderId="0" xfId="0" applyFont="1"/>
    <xf numFmtId="0" fontId="86" fillId="3" borderId="0" xfId="0" applyFont="1" applyFill="1"/>
    <xf numFmtId="164" fontId="87" fillId="0" borderId="19" xfId="1" applyNumberFormat="1" applyFont="1" applyBorder="1" applyAlignment="1">
      <alignment horizontal="center" vertical="center"/>
    </xf>
    <xf numFmtId="0" fontId="86" fillId="0" borderId="19" xfId="0" applyFont="1" applyBorder="1" applyAlignment="1" applyProtection="1">
      <alignment horizontal="center" vertical="center" wrapText="1"/>
      <protection locked="0"/>
    </xf>
    <xf numFmtId="0" fontId="85" fillId="0" borderId="19" xfId="0" applyFont="1" applyBorder="1" applyAlignment="1">
      <alignment horizontal="center" vertical="center"/>
    </xf>
    <xf numFmtId="0" fontId="87" fillId="0" borderId="19" xfId="0" applyFont="1" applyBorder="1" applyAlignment="1">
      <alignment horizontal="center" vertical="center"/>
    </xf>
    <xf numFmtId="0" fontId="2" fillId="0" borderId="19" xfId="0" applyFont="1" applyBorder="1"/>
    <xf numFmtId="0" fontId="69" fillId="0" borderId="19" xfId="0" applyFont="1" applyBorder="1" applyAlignment="1" applyProtection="1">
      <alignment horizontal="center" vertical="center"/>
      <protection locked="0"/>
    </xf>
    <xf numFmtId="9" fontId="69" fillId="0" borderId="19" xfId="0" applyNumberFormat="1" applyFont="1" applyBorder="1" applyAlignment="1" applyProtection="1">
      <alignment horizontal="center" vertical="center"/>
      <protection hidden="1"/>
    </xf>
    <xf numFmtId="9" fontId="2" fillId="0" borderId="19" xfId="1" applyNumberFormat="1" applyFont="1" applyBorder="1" applyAlignment="1">
      <alignment horizontal="center" vertical="center"/>
    </xf>
    <xf numFmtId="0" fontId="45" fillId="0" borderId="19" xfId="0" applyFont="1" applyBorder="1" applyAlignment="1" applyProtection="1">
      <alignment horizontal="center" vertical="center" wrapText="1"/>
      <protection hidden="1"/>
    </xf>
    <xf numFmtId="9" fontId="2" fillId="0" borderId="19" xfId="0" applyNumberFormat="1" applyFont="1" applyBorder="1" applyAlignment="1" applyProtection="1">
      <alignment horizontal="center" vertical="center"/>
      <protection hidden="1"/>
    </xf>
    <xf numFmtId="0" fontId="45" fillId="0" borderId="19" xfId="0" applyFont="1" applyBorder="1" applyAlignment="1" applyProtection="1">
      <alignment horizontal="center" vertical="center"/>
      <protection hidden="1"/>
    </xf>
    <xf numFmtId="9" fontId="74" fillId="0" borderId="19" xfId="0" applyNumberFormat="1" applyFont="1" applyBorder="1" applyAlignment="1">
      <alignment horizontal="center" vertical="center" wrapText="1"/>
    </xf>
    <xf numFmtId="165" fontId="2" fillId="0" borderId="19" xfId="0" applyNumberFormat="1" applyFont="1" applyBorder="1" applyAlignment="1">
      <alignment horizontal="center" vertical="center"/>
    </xf>
    <xf numFmtId="0" fontId="2" fillId="0" borderId="0" xfId="0" applyFont="1"/>
    <xf numFmtId="0" fontId="69" fillId="3" borderId="0" xfId="0" applyFont="1" applyFill="1"/>
    <xf numFmtId="10" fontId="2" fillId="0" borderId="19" xfId="1" applyNumberFormat="1" applyFont="1" applyBorder="1" applyAlignment="1">
      <alignment horizontal="center" vertical="center"/>
    </xf>
    <xf numFmtId="9" fontId="74" fillId="0" borderId="19" xfId="0" applyNumberFormat="1" applyFont="1" applyBorder="1" applyAlignment="1">
      <alignment vertical="center" wrapText="1"/>
    </xf>
    <xf numFmtId="0" fontId="68" fillId="0" borderId="0" xfId="0" applyFont="1" applyFill="1" applyAlignment="1">
      <alignment horizontal="center" vertical="center"/>
    </xf>
    <xf numFmtId="0" fontId="68" fillId="0" borderId="0" xfId="4" applyFont="1" applyFill="1" applyBorder="1" applyAlignment="1">
      <alignment horizontal="center" vertical="center"/>
    </xf>
    <xf numFmtId="0" fontId="81" fillId="0" borderId="0" xfId="0" applyFont="1" applyFill="1" applyAlignment="1">
      <alignment horizontal="center" vertical="center"/>
    </xf>
    <xf numFmtId="0" fontId="81" fillId="0" borderId="0" xfId="0" applyFont="1" applyFill="1" applyAlignment="1">
      <alignment horizontal="center"/>
    </xf>
    <xf numFmtId="0" fontId="71" fillId="0" borderId="0" xfId="0" applyFont="1" applyFill="1" applyAlignment="1">
      <alignment horizontal="center" vertical="center"/>
    </xf>
    <xf numFmtId="9" fontId="68" fillId="0" borderId="19" xfId="0" applyNumberFormat="1" applyFont="1" applyBorder="1" applyAlignment="1">
      <alignment horizontal="center" vertical="center" wrapText="1"/>
    </xf>
    <xf numFmtId="0" fontId="55" fillId="0" borderId="19" xfId="0" applyFont="1" applyBorder="1" applyAlignment="1" applyProtection="1">
      <alignment horizontal="center" vertical="center" wrapText="1"/>
      <protection hidden="1"/>
    </xf>
    <xf numFmtId="0" fontId="69" fillId="0" borderId="19" xfId="0" applyFont="1" applyBorder="1" applyAlignment="1">
      <alignment horizontal="center" vertical="center" wrapText="1"/>
    </xf>
    <xf numFmtId="0" fontId="55" fillId="0" borderId="19" xfId="0" applyFont="1" applyBorder="1" applyAlignment="1" applyProtection="1">
      <alignment vertical="center" wrapText="1"/>
      <protection hidden="1"/>
    </xf>
    <xf numFmtId="0" fontId="69" fillId="0" borderId="19" xfId="0" applyFont="1" applyBorder="1" applyAlignment="1">
      <alignment horizontal="center" vertical="center" wrapText="1"/>
    </xf>
    <xf numFmtId="0" fontId="69" fillId="3" borderId="19" xfId="0" applyFont="1" applyFill="1" applyBorder="1" applyAlignment="1">
      <alignment horizontal="justify" vertical="center" wrapText="1"/>
    </xf>
    <xf numFmtId="0" fontId="69" fillId="0" borderId="19" xfId="4" applyFont="1" applyFill="1" applyBorder="1" applyAlignment="1" applyProtection="1">
      <alignment horizontal="justify" vertical="center" wrapText="1"/>
      <protection locked="0"/>
    </xf>
    <xf numFmtId="0" fontId="77" fillId="21" borderId="3" xfId="0" applyFont="1" applyFill="1" applyBorder="1" applyAlignment="1">
      <alignment horizontal="center" vertical="center"/>
    </xf>
    <xf numFmtId="0" fontId="77" fillId="21" borderId="10" xfId="0" applyFont="1" applyFill="1" applyBorder="1" applyAlignment="1">
      <alignment horizontal="center" vertical="center"/>
    </xf>
    <xf numFmtId="0" fontId="77" fillId="21" borderId="4" xfId="0" applyFont="1" applyFill="1" applyBorder="1" applyAlignment="1">
      <alignment horizontal="center" vertical="center"/>
    </xf>
    <xf numFmtId="0" fontId="77" fillId="21" borderId="5" xfId="0" applyFont="1" applyFill="1" applyBorder="1" applyAlignment="1">
      <alignment horizontal="center" vertical="center"/>
    </xf>
    <xf numFmtId="0" fontId="77" fillId="21" borderId="0" xfId="0" applyFont="1" applyFill="1" applyBorder="1" applyAlignment="1">
      <alignment horizontal="center" vertical="center"/>
    </xf>
    <xf numFmtId="0" fontId="77" fillId="21" borderId="6" xfId="0" applyFont="1" applyFill="1" applyBorder="1" applyAlignment="1">
      <alignment horizontal="center" vertical="center"/>
    </xf>
    <xf numFmtId="0" fontId="77" fillId="21" borderId="7" xfId="0" applyFont="1" applyFill="1" applyBorder="1" applyAlignment="1">
      <alignment horizontal="center" vertical="center"/>
    </xf>
    <xf numFmtId="0" fontId="77" fillId="21" borderId="9" xfId="0" applyFont="1" applyFill="1" applyBorder="1" applyAlignment="1">
      <alignment horizontal="center" vertical="center"/>
    </xf>
    <xf numFmtId="0" fontId="77" fillId="21" borderId="8" xfId="0" applyFont="1" applyFill="1" applyBorder="1" applyAlignment="1">
      <alignment horizontal="center" vertical="center"/>
    </xf>
    <xf numFmtId="0" fontId="56" fillId="16" borderId="3" xfId="6" applyFont="1" applyFill="1" applyBorder="1" applyAlignment="1">
      <alignment horizontal="center" vertical="center"/>
    </xf>
    <xf numFmtId="0" fontId="56" fillId="16" borderId="10" xfId="6" applyFont="1" applyFill="1" applyBorder="1" applyAlignment="1">
      <alignment horizontal="center" vertical="center"/>
    </xf>
    <xf numFmtId="0" fontId="56" fillId="16" borderId="4" xfId="6" applyFont="1" applyFill="1" applyBorder="1" applyAlignment="1">
      <alignment horizontal="center" vertical="center"/>
    </xf>
    <xf numFmtId="0" fontId="56" fillId="16" borderId="5" xfId="6" applyFont="1" applyFill="1" applyBorder="1" applyAlignment="1">
      <alignment horizontal="center" vertical="center"/>
    </xf>
    <xf numFmtId="0" fontId="56" fillId="16" borderId="0" xfId="6" applyFont="1" applyFill="1" applyBorder="1" applyAlignment="1">
      <alignment horizontal="center" vertical="center"/>
    </xf>
    <xf numFmtId="0" fontId="56" fillId="16" borderId="6" xfId="6" applyFont="1" applyFill="1" applyBorder="1" applyAlignment="1">
      <alignment horizontal="center" vertical="center"/>
    </xf>
    <xf numFmtId="0" fontId="56" fillId="16" borderId="7" xfId="6" applyFont="1" applyFill="1" applyBorder="1" applyAlignment="1">
      <alignment horizontal="center" vertical="center"/>
    </xf>
    <xf numFmtId="0" fontId="56" fillId="16" borderId="9" xfId="6" applyFont="1" applyFill="1" applyBorder="1" applyAlignment="1">
      <alignment horizontal="center" vertical="center"/>
    </xf>
    <xf numFmtId="0" fontId="56" fillId="16" borderId="8" xfId="6" applyFont="1" applyFill="1" applyBorder="1" applyAlignment="1">
      <alignment horizontal="center" vertical="center"/>
    </xf>
    <xf numFmtId="0" fontId="48" fillId="3" borderId="50" xfId="2" applyFont="1" applyFill="1" applyBorder="1" applyAlignment="1" applyProtection="1">
      <alignment horizontal="justify" vertical="center" wrapText="1"/>
    </xf>
    <xf numFmtId="0" fontId="48" fillId="3" borderId="51" xfId="2" applyFont="1" applyFill="1" applyBorder="1" applyAlignment="1" applyProtection="1">
      <alignment horizontal="justify" vertical="center" wrapText="1"/>
    </xf>
    <xf numFmtId="0" fontId="47" fillId="3" borderId="57" xfId="0" applyFont="1" applyFill="1" applyBorder="1" applyAlignment="1" applyProtection="1">
      <alignment horizontal="left" vertical="center" wrapText="1"/>
    </xf>
    <xf numFmtId="0" fontId="47" fillId="3" borderId="58" xfId="0" applyFont="1" applyFill="1" applyBorder="1" applyAlignment="1" applyProtection="1">
      <alignment horizontal="left" vertical="center" wrapText="1"/>
    </xf>
    <xf numFmtId="0" fontId="47" fillId="3" borderId="44" xfId="3" applyFont="1" applyFill="1" applyBorder="1" applyAlignment="1" applyProtection="1">
      <alignment horizontal="left" vertical="top" wrapText="1" readingOrder="1"/>
    </xf>
    <xf numFmtId="0" fontId="47" fillId="3" borderId="45" xfId="3" applyFont="1" applyFill="1" applyBorder="1" applyAlignment="1" applyProtection="1">
      <alignment horizontal="left" vertical="top" wrapText="1" readingOrder="1"/>
    </xf>
    <xf numFmtId="0" fontId="48" fillId="3" borderId="46" xfId="2" applyFont="1" applyFill="1" applyBorder="1" applyAlignment="1" applyProtection="1">
      <alignment horizontal="justify" vertical="center" wrapText="1"/>
    </xf>
    <xf numFmtId="0" fontId="48" fillId="3" borderId="47" xfId="2" applyFont="1" applyFill="1" applyBorder="1" applyAlignment="1" applyProtection="1">
      <alignment horizontal="justify" vertical="center" wrapText="1"/>
    </xf>
    <xf numFmtId="0" fontId="47" fillId="3" borderId="48" xfId="0" applyFont="1" applyFill="1" applyBorder="1" applyAlignment="1" applyProtection="1">
      <alignment horizontal="left" vertical="center" wrapText="1"/>
    </xf>
    <xf numFmtId="0" fontId="47" fillId="3" borderId="49" xfId="0" applyFont="1" applyFill="1" applyBorder="1" applyAlignment="1" applyProtection="1">
      <alignment horizontal="left" vertical="center" wrapText="1"/>
    </xf>
    <xf numFmtId="0" fontId="42" fillId="3" borderId="5" xfId="2" applyFont="1" applyFill="1" applyBorder="1" applyAlignment="1" applyProtection="1">
      <alignment horizontal="left" vertical="top" wrapText="1"/>
    </xf>
    <xf numFmtId="0" fontId="42" fillId="3" borderId="0" xfId="2" applyFont="1" applyFill="1" applyBorder="1" applyAlignment="1" applyProtection="1">
      <alignment horizontal="left" vertical="top" wrapText="1"/>
    </xf>
    <xf numFmtId="0" fontId="42" fillId="3" borderId="6" xfId="2" applyFont="1" applyFill="1" applyBorder="1" applyAlignment="1" applyProtection="1">
      <alignment horizontal="left" vertical="top" wrapText="1"/>
    </xf>
    <xf numFmtId="0" fontId="47" fillId="3" borderId="59" xfId="0" applyFont="1" applyFill="1" applyBorder="1" applyAlignment="1" applyProtection="1">
      <alignment horizontal="left" vertical="center" wrapText="1"/>
    </xf>
    <xf numFmtId="0" fontId="47" fillId="3" borderId="60" xfId="0" applyFont="1" applyFill="1" applyBorder="1" applyAlignment="1" applyProtection="1">
      <alignment horizontal="left" vertical="center" wrapText="1"/>
    </xf>
    <xf numFmtId="0" fontId="48" fillId="3" borderId="52" xfId="0" applyFont="1" applyFill="1" applyBorder="1" applyAlignment="1" applyProtection="1">
      <alignment horizontal="justify" vertical="center" wrapText="1"/>
    </xf>
    <xf numFmtId="0" fontId="48" fillId="3" borderId="53" xfId="0" applyFont="1" applyFill="1" applyBorder="1" applyAlignment="1" applyProtection="1">
      <alignment horizontal="justify" vertical="center" wrapText="1"/>
    </xf>
    <xf numFmtId="0" fontId="43" fillId="5" borderId="34" xfId="2" applyFont="1" applyFill="1" applyBorder="1" applyAlignment="1" applyProtection="1">
      <alignment horizontal="center" vertical="center" wrapText="1"/>
    </xf>
    <xf numFmtId="0" fontId="43" fillId="5" borderId="35" xfId="2" applyFont="1" applyFill="1" applyBorder="1" applyAlignment="1" applyProtection="1">
      <alignment horizontal="center" vertical="center" wrapText="1"/>
    </xf>
    <xf numFmtId="0" fontId="43" fillId="5" borderId="36" xfId="2" applyFont="1" applyFill="1" applyBorder="1" applyAlignment="1" applyProtection="1">
      <alignment horizontal="center" vertical="center" wrapText="1"/>
    </xf>
    <xf numFmtId="0" fontId="42" fillId="0" borderId="5" xfId="2" quotePrefix="1" applyFont="1" applyBorder="1" applyAlignment="1" applyProtection="1">
      <alignment horizontal="left" vertical="center" wrapText="1"/>
    </xf>
    <xf numFmtId="0" fontId="42" fillId="0" borderId="0" xfId="2" quotePrefix="1" applyFont="1" applyBorder="1" applyAlignment="1" applyProtection="1">
      <alignment horizontal="left" vertical="center" wrapText="1"/>
    </xf>
    <xf numFmtId="0" fontId="42" fillId="0" borderId="6" xfId="2" quotePrefix="1" applyFont="1" applyBorder="1" applyAlignment="1" applyProtection="1">
      <alignment horizontal="left" vertical="center" wrapText="1"/>
    </xf>
    <xf numFmtId="0" fontId="42" fillId="0" borderId="54" xfId="2" quotePrefix="1" applyFont="1" applyBorder="1" applyAlignment="1" applyProtection="1">
      <alignment horizontal="left" vertical="center" wrapText="1"/>
    </xf>
    <xf numFmtId="0" fontId="42" fillId="0" borderId="55" xfId="2" quotePrefix="1" applyFont="1" applyBorder="1" applyAlignment="1" applyProtection="1">
      <alignment horizontal="left" vertical="center" wrapText="1"/>
    </xf>
    <xf numFmtId="0" fontId="42" fillId="0" borderId="56" xfId="2" quotePrefix="1" applyFont="1" applyBorder="1" applyAlignment="1" applyProtection="1">
      <alignment horizontal="left" vertical="center" wrapText="1"/>
    </xf>
    <xf numFmtId="0" fontId="44" fillId="3" borderId="37" xfId="2" quotePrefix="1" applyFont="1" applyFill="1" applyBorder="1" applyAlignment="1" applyProtection="1">
      <alignment horizontal="left" vertical="top" wrapText="1"/>
    </xf>
    <xf numFmtId="0" fontId="45" fillId="3" borderId="38" xfId="2" quotePrefix="1" applyFont="1" applyFill="1" applyBorder="1" applyAlignment="1" applyProtection="1">
      <alignment horizontal="left" vertical="top" wrapText="1"/>
    </xf>
    <xf numFmtId="0" fontId="45" fillId="3" borderId="39" xfId="2" quotePrefix="1" applyFont="1" applyFill="1" applyBorder="1" applyAlignment="1" applyProtection="1">
      <alignment horizontal="left" vertical="top" wrapText="1"/>
    </xf>
    <xf numFmtId="0" fontId="42" fillId="0" borderId="5" xfId="2" quotePrefix="1" applyFont="1" applyBorder="1" applyAlignment="1" applyProtection="1">
      <alignment horizontal="left" vertical="top" wrapText="1"/>
    </xf>
    <xf numFmtId="0" fontId="42" fillId="0" borderId="0" xfId="2" quotePrefix="1" applyFont="1" applyBorder="1" applyAlignment="1" applyProtection="1">
      <alignment horizontal="left" vertical="top" wrapText="1"/>
    </xf>
    <xf numFmtId="0" fontId="42" fillId="0" borderId="6" xfId="2" quotePrefix="1" applyFont="1" applyBorder="1" applyAlignment="1" applyProtection="1">
      <alignment horizontal="left" vertical="top" wrapText="1"/>
    </xf>
    <xf numFmtId="0" fontId="47" fillId="14" borderId="40" xfId="3" applyFont="1" applyFill="1" applyBorder="1" applyAlignment="1" applyProtection="1">
      <alignment horizontal="center" vertical="center" wrapText="1"/>
    </xf>
    <xf numFmtId="0" fontId="47" fillId="14" borderId="41" xfId="3" applyFont="1" applyFill="1" applyBorder="1" applyAlignment="1" applyProtection="1">
      <alignment horizontal="center" vertical="center" wrapText="1"/>
    </xf>
    <xf numFmtId="0" fontId="47" fillId="14" borderId="42" xfId="2" applyFont="1" applyFill="1" applyBorder="1" applyAlignment="1" applyProtection="1">
      <alignment horizontal="center" vertical="center"/>
    </xf>
    <xf numFmtId="0" fontId="47" fillId="14" borderId="43" xfId="2" applyFont="1" applyFill="1" applyBorder="1" applyAlignment="1" applyProtection="1">
      <alignment horizontal="center" vertical="center"/>
    </xf>
    <xf numFmtId="0" fontId="2" fillId="3" borderId="54" xfId="2" quotePrefix="1" applyFont="1" applyFill="1" applyBorder="1" applyAlignment="1" applyProtection="1">
      <alignment horizontal="justify" vertical="center" wrapText="1"/>
    </xf>
    <xf numFmtId="0" fontId="2" fillId="3" borderId="55" xfId="2" quotePrefix="1" applyFont="1" applyFill="1" applyBorder="1" applyAlignment="1" applyProtection="1">
      <alignment horizontal="justify" vertical="center" wrapText="1"/>
    </xf>
    <xf numFmtId="0" fontId="2" fillId="3" borderId="56" xfId="2" quotePrefix="1" applyFont="1" applyFill="1" applyBorder="1" applyAlignment="1" applyProtection="1">
      <alignment horizontal="justify" vertical="center" wrapText="1"/>
    </xf>
    <xf numFmtId="0" fontId="73" fillId="32" borderId="19" xfId="0" applyFont="1" applyFill="1" applyBorder="1" applyAlignment="1">
      <alignment horizontal="center" vertical="center"/>
    </xf>
    <xf numFmtId="0" fontId="40" fillId="32" borderId="19" xfId="0" applyFont="1" applyFill="1" applyBorder="1" applyAlignment="1">
      <alignment horizontal="justify" vertical="center" wrapText="1"/>
    </xf>
    <xf numFmtId="0" fontId="65" fillId="31" borderId="0" xfId="0" applyFont="1" applyFill="1" applyAlignment="1">
      <alignment horizontal="center" vertical="center" wrapText="1"/>
    </xf>
    <xf numFmtId="0" fontId="65" fillId="31" borderId="94" xfId="0" applyFont="1" applyFill="1" applyBorder="1" applyAlignment="1">
      <alignment horizontal="center" vertical="center" wrapText="1"/>
    </xf>
    <xf numFmtId="0" fontId="73" fillId="0" borderId="19" xfId="0" applyFont="1" applyBorder="1" applyAlignment="1">
      <alignment horizontal="center" vertical="center"/>
    </xf>
    <xf numFmtId="0" fontId="40" fillId="0" borderId="19" xfId="0" applyFont="1" applyBorder="1" applyAlignment="1">
      <alignment horizontal="justify" vertical="center" wrapText="1"/>
    </xf>
    <xf numFmtId="0" fontId="74" fillId="3" borderId="66" xfId="4" applyFont="1" applyFill="1" applyBorder="1" applyAlignment="1" applyProtection="1">
      <alignment horizontal="center" vertical="center" wrapText="1"/>
      <protection locked="0"/>
    </xf>
    <xf numFmtId="0" fontId="74" fillId="3" borderId="67" xfId="4" applyFont="1" applyFill="1" applyBorder="1" applyAlignment="1" applyProtection="1">
      <alignment horizontal="center" vertical="center" wrapText="1"/>
      <protection locked="0"/>
    </xf>
    <xf numFmtId="0" fontId="74" fillId="3" borderId="20" xfId="4" applyFont="1" applyFill="1" applyBorder="1" applyAlignment="1" applyProtection="1">
      <alignment horizontal="center" vertical="center" wrapText="1"/>
      <protection locked="0"/>
    </xf>
    <xf numFmtId="0" fontId="74" fillId="25" borderId="66" xfId="4" applyFont="1" applyFill="1" applyBorder="1" applyAlignment="1" applyProtection="1">
      <alignment horizontal="center" vertical="center" wrapText="1"/>
      <protection locked="0"/>
    </xf>
    <xf numFmtId="0" fontId="74" fillId="25" borderId="67" xfId="4" applyFont="1" applyFill="1" applyBorder="1" applyAlignment="1" applyProtection="1">
      <alignment horizontal="center" vertical="center" wrapText="1"/>
      <protection locked="0"/>
    </xf>
    <xf numFmtId="0" fontId="74" fillId="25" borderId="20" xfId="4" applyFont="1" applyFill="1" applyBorder="1" applyAlignment="1" applyProtection="1">
      <alignment horizontal="center" vertical="center" wrapText="1"/>
      <protection locked="0"/>
    </xf>
    <xf numFmtId="0" fontId="3" fillId="0" borderId="66" xfId="0" applyFont="1" applyBorder="1" applyAlignment="1" applyProtection="1">
      <alignment horizontal="center" vertical="center"/>
      <protection hidden="1"/>
    </xf>
    <xf numFmtId="0" fontId="3" fillId="0" borderId="67" xfId="0" applyFont="1" applyBorder="1" applyAlignment="1" applyProtection="1">
      <alignment horizontal="center" vertical="center"/>
      <protection hidden="1"/>
    </xf>
    <xf numFmtId="0" fontId="3" fillId="0" borderId="20" xfId="0" applyFont="1" applyBorder="1" applyAlignment="1" applyProtection="1">
      <alignment horizontal="center" vertical="center"/>
      <protection hidden="1"/>
    </xf>
    <xf numFmtId="9" fontId="3" fillId="0" borderId="66" xfId="0" applyNumberFormat="1" applyFont="1" applyBorder="1" applyAlignment="1" applyProtection="1">
      <alignment horizontal="center" vertical="center" wrapText="1"/>
      <protection hidden="1"/>
    </xf>
    <xf numFmtId="9" fontId="3" fillId="0" borderId="67" xfId="0" applyNumberFormat="1" applyFont="1" applyBorder="1" applyAlignment="1" applyProtection="1">
      <alignment horizontal="center" vertical="center" wrapText="1"/>
      <protection hidden="1"/>
    </xf>
    <xf numFmtId="9" fontId="3" fillId="0" borderId="20" xfId="0" applyNumberFormat="1" applyFont="1" applyBorder="1" applyAlignment="1" applyProtection="1">
      <alignment horizontal="center" vertical="center" wrapText="1"/>
      <protection hidden="1"/>
    </xf>
    <xf numFmtId="0" fontId="3" fillId="0" borderId="66" xfId="0" applyFont="1" applyFill="1" applyBorder="1" applyAlignment="1" applyProtection="1">
      <alignment horizontal="center" vertical="center" wrapText="1"/>
      <protection hidden="1"/>
    </xf>
    <xf numFmtId="0" fontId="3" fillId="0" borderId="67" xfId="0" applyFont="1" applyFill="1" applyBorder="1" applyAlignment="1" applyProtection="1">
      <alignment horizontal="center" vertical="center" wrapText="1"/>
      <protection hidden="1"/>
    </xf>
    <xf numFmtId="0" fontId="3" fillId="0" borderId="20" xfId="0" applyFont="1" applyFill="1" applyBorder="1" applyAlignment="1" applyProtection="1">
      <alignment horizontal="center" vertical="center" wrapText="1"/>
      <protection hidden="1"/>
    </xf>
    <xf numFmtId="9" fontId="1" fillId="0" borderId="66" xfId="0" applyNumberFormat="1" applyFont="1" applyBorder="1" applyAlignment="1" applyProtection="1">
      <alignment horizontal="center" vertical="center" wrapText="1"/>
      <protection locked="0"/>
    </xf>
    <xf numFmtId="9" fontId="1" fillId="0" borderId="67" xfId="0" applyNumberFormat="1" applyFont="1" applyBorder="1" applyAlignment="1" applyProtection="1">
      <alignment horizontal="center" vertical="center" wrapText="1"/>
      <protection locked="0"/>
    </xf>
    <xf numFmtId="9" fontId="1" fillId="0" borderId="20" xfId="0" applyNumberFormat="1" applyFont="1" applyBorder="1" applyAlignment="1" applyProtection="1">
      <alignment horizontal="center" vertical="center" wrapText="1"/>
      <protection locked="0"/>
    </xf>
    <xf numFmtId="0" fontId="69" fillId="3" borderId="66" xfId="4" applyFont="1" applyFill="1" applyBorder="1" applyAlignment="1" applyProtection="1">
      <alignment horizontal="center" vertical="center" wrapText="1"/>
      <protection locked="0"/>
    </xf>
    <xf numFmtId="0" fontId="69" fillId="3" borderId="67" xfId="4" applyFont="1" applyFill="1" applyBorder="1" applyAlignment="1" applyProtection="1">
      <alignment horizontal="center" vertical="center" wrapText="1"/>
      <protection locked="0"/>
    </xf>
    <xf numFmtId="0" fontId="69" fillId="3" borderId="20" xfId="4" applyFont="1" applyFill="1" applyBorder="1" applyAlignment="1" applyProtection="1">
      <alignment horizontal="center" vertical="center" wrapText="1"/>
      <protection locked="0"/>
    </xf>
    <xf numFmtId="0" fontId="69" fillId="0" borderId="66" xfId="4" applyFont="1" applyFill="1" applyBorder="1" applyAlignment="1" applyProtection="1">
      <alignment horizontal="justify" vertical="center" wrapText="1"/>
      <protection locked="0"/>
    </xf>
    <xf numFmtId="0" fontId="69" fillId="0" borderId="67" xfId="4" applyFont="1" applyFill="1" applyBorder="1" applyAlignment="1" applyProtection="1">
      <alignment horizontal="justify" vertical="center" wrapText="1"/>
      <protection locked="0"/>
    </xf>
    <xf numFmtId="0" fontId="69" fillId="0" borderId="20" xfId="4" applyFont="1" applyFill="1" applyBorder="1" applyAlignment="1" applyProtection="1">
      <alignment horizontal="justify" vertical="center" wrapText="1"/>
      <protection locked="0"/>
    </xf>
    <xf numFmtId="0" fontId="68" fillId="0" borderId="66" xfId="0" applyFont="1" applyBorder="1" applyAlignment="1" applyProtection="1">
      <alignment horizontal="center" vertical="center"/>
      <protection hidden="1"/>
    </xf>
    <xf numFmtId="0" fontId="68" fillId="0" borderId="67" xfId="0" applyFont="1" applyBorder="1" applyAlignment="1" applyProtection="1">
      <alignment horizontal="center" vertical="center"/>
      <protection hidden="1"/>
    </xf>
    <xf numFmtId="0" fontId="68" fillId="0" borderId="20" xfId="0" applyFont="1" applyBorder="1" applyAlignment="1" applyProtection="1">
      <alignment horizontal="center" vertical="center"/>
      <protection hidden="1"/>
    </xf>
    <xf numFmtId="9" fontId="68" fillId="0" borderId="66" xfId="0" applyNumberFormat="1" applyFont="1" applyBorder="1" applyAlignment="1" applyProtection="1">
      <alignment horizontal="center" vertical="center" wrapText="1"/>
      <protection hidden="1"/>
    </xf>
    <xf numFmtId="9" fontId="68" fillId="0" borderId="67" xfId="0" applyNumberFormat="1" applyFont="1" applyBorder="1" applyAlignment="1" applyProtection="1">
      <alignment horizontal="center" vertical="center" wrapText="1"/>
      <protection hidden="1"/>
    </xf>
    <xf numFmtId="9" fontId="68" fillId="0" borderId="20" xfId="0" applyNumberFormat="1" applyFont="1" applyBorder="1" applyAlignment="1" applyProtection="1">
      <alignment horizontal="center" vertical="center" wrapText="1"/>
      <protection hidden="1"/>
    </xf>
    <xf numFmtId="0" fontId="68" fillId="0" borderId="66" xfId="0" applyFont="1" applyFill="1" applyBorder="1" applyAlignment="1" applyProtection="1">
      <alignment horizontal="center" vertical="center" wrapText="1"/>
      <protection hidden="1"/>
    </xf>
    <xf numFmtId="0" fontId="68" fillId="0" borderId="67" xfId="0" applyFont="1" applyFill="1" applyBorder="1" applyAlignment="1" applyProtection="1">
      <alignment horizontal="center" vertical="center" wrapText="1"/>
      <protection hidden="1"/>
    </xf>
    <xf numFmtId="0" fontId="68" fillId="0" borderId="20" xfId="0" applyFont="1" applyFill="1" applyBorder="1" applyAlignment="1" applyProtection="1">
      <alignment horizontal="center" vertical="center" wrapText="1"/>
      <protection hidden="1"/>
    </xf>
    <xf numFmtId="9" fontId="55" fillId="0" borderId="66" xfId="0" applyNumberFormat="1" applyFont="1" applyBorder="1" applyAlignment="1" applyProtection="1">
      <alignment horizontal="center" vertical="center" wrapText="1"/>
      <protection locked="0"/>
    </xf>
    <xf numFmtId="9" fontId="55" fillId="0" borderId="67" xfId="0" applyNumberFormat="1" applyFont="1" applyBorder="1" applyAlignment="1" applyProtection="1">
      <alignment horizontal="center" vertical="center" wrapText="1"/>
      <protection locked="0"/>
    </xf>
    <xf numFmtId="9" fontId="55" fillId="0" borderId="20" xfId="0" applyNumberFormat="1" applyFont="1" applyBorder="1" applyAlignment="1" applyProtection="1">
      <alignment horizontal="center" vertical="center" wrapText="1"/>
      <protection locked="0"/>
    </xf>
    <xf numFmtId="0" fontId="69" fillId="0" borderId="66" xfId="4" applyFont="1" applyFill="1" applyBorder="1" applyAlignment="1" applyProtection="1">
      <alignment horizontal="center" vertical="center" wrapText="1"/>
      <protection locked="0"/>
    </xf>
    <xf numFmtId="0" fontId="69" fillId="0" borderId="67" xfId="4" applyFont="1" applyFill="1" applyBorder="1" applyAlignment="1" applyProtection="1">
      <alignment horizontal="center" vertical="center" wrapText="1"/>
      <protection locked="0"/>
    </xf>
    <xf numFmtId="0" fontId="69" fillId="0" borderId="20" xfId="4" applyFont="1" applyFill="1" applyBorder="1" applyAlignment="1" applyProtection="1">
      <alignment horizontal="center" vertical="center" wrapText="1"/>
      <protection locked="0"/>
    </xf>
    <xf numFmtId="0" fontId="3" fillId="3" borderId="66" xfId="0" applyFont="1" applyFill="1" applyBorder="1" applyAlignment="1">
      <alignment horizontal="center" vertical="center" wrapText="1"/>
    </xf>
    <xf numFmtId="0" fontId="3" fillId="3" borderId="67"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74" fillId="0" borderId="66" xfId="4" applyFont="1" applyFill="1" applyBorder="1" applyAlignment="1" applyProtection="1">
      <alignment horizontal="center" vertical="center" wrapText="1"/>
      <protection locked="0"/>
    </xf>
    <xf numFmtId="0" fontId="74" fillId="0" borderId="67" xfId="4" applyFont="1" applyFill="1" applyBorder="1" applyAlignment="1" applyProtection="1">
      <alignment horizontal="center" vertical="center" wrapText="1"/>
      <protection locked="0"/>
    </xf>
    <xf numFmtId="0" fontId="74" fillId="0" borderId="20" xfId="4" applyFont="1" applyFill="1" applyBorder="1" applyAlignment="1" applyProtection="1">
      <alignment horizontal="center" vertical="center" wrapText="1"/>
      <protection locked="0"/>
    </xf>
    <xf numFmtId="0" fontId="69" fillId="0" borderId="66" xfId="0" applyFont="1" applyFill="1" applyBorder="1" applyAlignment="1">
      <alignment horizontal="justify" vertical="center" wrapText="1"/>
    </xf>
    <xf numFmtId="0" fontId="69" fillId="0" borderId="67" xfId="0" applyFont="1" applyFill="1" applyBorder="1" applyAlignment="1">
      <alignment horizontal="justify" vertical="center" wrapText="1"/>
    </xf>
    <xf numFmtId="0" fontId="69" fillId="0" borderId="20" xfId="0" applyFont="1" applyFill="1" applyBorder="1" applyAlignment="1">
      <alignment horizontal="justify" vertical="center" wrapText="1"/>
    </xf>
    <xf numFmtId="0" fontId="69" fillId="0" borderId="66" xfId="0" applyFont="1" applyFill="1" applyBorder="1" applyAlignment="1">
      <alignment horizontal="center" vertical="center" wrapText="1"/>
    </xf>
    <xf numFmtId="0" fontId="69" fillId="0" borderId="67" xfId="0" applyFont="1" applyFill="1" applyBorder="1" applyAlignment="1">
      <alignment horizontal="center" vertical="center" wrapText="1"/>
    </xf>
    <xf numFmtId="0" fontId="69" fillId="0" borderId="20" xfId="0" applyFont="1" applyFill="1" applyBorder="1" applyAlignment="1">
      <alignment horizontal="center" vertical="center" wrapText="1"/>
    </xf>
    <xf numFmtId="0" fontId="68" fillId="3" borderId="66" xfId="0" applyFont="1" applyFill="1" applyBorder="1" applyAlignment="1">
      <alignment horizontal="center" vertical="center" wrapText="1"/>
    </xf>
    <xf numFmtId="0" fontId="68" fillId="3" borderId="67" xfId="0" applyFont="1" applyFill="1" applyBorder="1" applyAlignment="1">
      <alignment horizontal="center" vertical="center" wrapText="1"/>
    </xf>
    <xf numFmtId="0" fontId="68" fillId="3" borderId="20" xfId="0" applyFont="1" applyFill="1" applyBorder="1" applyAlignment="1">
      <alignment horizontal="center" vertical="center" wrapText="1"/>
    </xf>
    <xf numFmtId="0" fontId="68" fillId="0" borderId="66" xfId="0" applyFont="1" applyFill="1" applyBorder="1" applyAlignment="1">
      <alignment horizontal="center" vertical="center" wrapText="1"/>
    </xf>
    <xf numFmtId="0" fontId="68" fillId="0" borderId="67" xfId="0" applyFont="1" applyFill="1" applyBorder="1" applyAlignment="1">
      <alignment horizontal="center" vertical="center" wrapText="1"/>
    </xf>
    <xf numFmtId="0" fontId="68" fillId="0" borderId="20" xfId="0" applyFont="1" applyFill="1" applyBorder="1" applyAlignment="1">
      <alignment horizontal="center" vertical="center" wrapText="1"/>
    </xf>
    <xf numFmtId="0" fontId="68" fillId="25" borderId="66" xfId="0" applyFont="1" applyFill="1" applyBorder="1" applyAlignment="1">
      <alignment horizontal="center" vertical="center" wrapText="1"/>
    </xf>
    <xf numFmtId="0" fontId="68" fillId="25" borderId="67" xfId="0" applyFont="1" applyFill="1" applyBorder="1" applyAlignment="1">
      <alignment horizontal="center" vertical="center" wrapText="1"/>
    </xf>
    <xf numFmtId="0" fontId="68" fillId="25" borderId="20" xfId="0" applyFont="1" applyFill="1" applyBorder="1" applyAlignment="1">
      <alignment horizontal="center" vertical="center" wrapText="1"/>
    </xf>
    <xf numFmtId="0" fontId="55" fillId="3" borderId="66" xfId="0" applyFont="1" applyFill="1" applyBorder="1" applyAlignment="1" applyProtection="1">
      <alignment horizontal="center" vertical="center"/>
      <protection locked="0"/>
    </xf>
    <xf numFmtId="0" fontId="55" fillId="3" borderId="67" xfId="0" applyFont="1" applyFill="1" applyBorder="1" applyAlignment="1" applyProtection="1">
      <alignment horizontal="center" vertical="center"/>
      <protection locked="0"/>
    </xf>
    <xf numFmtId="0" fontId="55" fillId="3" borderId="20" xfId="0" applyFont="1" applyFill="1" applyBorder="1" applyAlignment="1" applyProtection="1">
      <alignment horizontal="center" vertical="center"/>
      <protection locked="0"/>
    </xf>
    <xf numFmtId="0" fontId="68" fillId="3" borderId="66" xfId="0" applyFont="1" applyFill="1" applyBorder="1" applyAlignment="1" applyProtection="1">
      <alignment horizontal="center" vertical="center" wrapText="1"/>
      <protection locked="0"/>
    </xf>
    <xf numFmtId="0" fontId="68" fillId="3" borderId="67" xfId="0" applyFont="1" applyFill="1" applyBorder="1" applyAlignment="1" applyProtection="1">
      <alignment horizontal="center" vertical="center" wrapText="1"/>
      <protection locked="0"/>
    </xf>
    <xf numFmtId="0" fontId="68" fillId="3" borderId="20" xfId="0" applyFont="1" applyFill="1" applyBorder="1" applyAlignment="1" applyProtection="1">
      <alignment horizontal="center" vertical="center" wrapText="1"/>
      <protection locked="0"/>
    </xf>
    <xf numFmtId="0" fontId="55" fillId="0" borderId="66" xfId="0" applyFont="1" applyFill="1" applyBorder="1" applyAlignment="1">
      <alignment horizontal="justify" vertical="center" wrapText="1"/>
    </xf>
    <xf numFmtId="0" fontId="55" fillId="0" borderId="67" xfId="0" applyFont="1" applyFill="1" applyBorder="1" applyAlignment="1">
      <alignment horizontal="justify" vertical="center" wrapText="1"/>
    </xf>
    <xf numFmtId="0" fontId="55" fillId="0" borderId="20" xfId="0" applyFont="1" applyFill="1" applyBorder="1" applyAlignment="1">
      <alignment horizontal="justify" vertical="center" wrapText="1"/>
    </xf>
    <xf numFmtId="0" fontId="3" fillId="3" borderId="19" xfId="0" applyFont="1" applyFill="1" applyBorder="1" applyAlignment="1">
      <alignment horizontal="center" vertical="center" wrapText="1"/>
    </xf>
    <xf numFmtId="0" fontId="68" fillId="3" borderId="0" xfId="0" applyFont="1" applyFill="1" applyAlignment="1">
      <alignment horizontal="center"/>
    </xf>
    <xf numFmtId="0" fontId="68" fillId="3" borderId="55" xfId="0" applyFont="1" applyFill="1" applyBorder="1" applyAlignment="1">
      <alignment horizontal="center"/>
    </xf>
    <xf numFmtId="9" fontId="68" fillId="0" borderId="19" xfId="0" applyNumberFormat="1" applyFont="1" applyBorder="1" applyAlignment="1">
      <alignment horizontal="center" vertical="center" wrapText="1"/>
    </xf>
    <xf numFmtId="0" fontId="55" fillId="0" borderId="19" xfId="0" applyFont="1" applyBorder="1" applyAlignment="1" applyProtection="1">
      <alignment horizontal="center" vertical="center" wrapText="1"/>
      <protection hidden="1"/>
    </xf>
    <xf numFmtId="0" fontId="68" fillId="3" borderId="19" xfId="0" applyFont="1" applyFill="1" applyBorder="1" applyAlignment="1">
      <alignment horizontal="center" vertical="center" wrapText="1"/>
    </xf>
    <xf numFmtId="0" fontId="55" fillId="0" borderId="19" xfId="0" applyFont="1" applyBorder="1" applyAlignment="1">
      <alignment horizontal="center" vertical="center" wrapText="1"/>
    </xf>
    <xf numFmtId="0" fontId="55" fillId="0" borderId="19" xfId="0" applyFont="1" applyBorder="1" applyAlignment="1" applyProtection="1">
      <alignment horizontal="center" vertical="center" wrapText="1"/>
      <protection locked="0"/>
    </xf>
    <xf numFmtId="0" fontId="69" fillId="0" borderId="19" xfId="0" applyFont="1" applyBorder="1" applyAlignment="1" applyProtection="1">
      <alignment horizontal="center" vertical="center" wrapText="1"/>
      <protection hidden="1"/>
    </xf>
    <xf numFmtId="9" fontId="74" fillId="0" borderId="19" xfId="0" applyNumberFormat="1" applyFont="1" applyBorder="1" applyAlignment="1">
      <alignment horizontal="center" vertical="center" wrapText="1"/>
    </xf>
    <xf numFmtId="0" fontId="69" fillId="0" borderId="19" xfId="0" applyFont="1" applyBorder="1" applyAlignment="1">
      <alignment horizontal="center" vertical="center" wrapText="1"/>
    </xf>
    <xf numFmtId="0" fontId="74" fillId="24" borderId="19" xfId="0" applyFont="1" applyFill="1" applyBorder="1" applyAlignment="1">
      <alignment horizontal="center" vertical="center" wrapText="1"/>
    </xf>
    <xf numFmtId="0" fontId="74" fillId="24" borderId="66" xfId="0" applyFont="1" applyFill="1" applyBorder="1" applyAlignment="1">
      <alignment horizontal="center" vertical="center" wrapText="1"/>
    </xf>
    <xf numFmtId="9" fontId="55" fillId="0" borderId="19" xfId="0" applyNumberFormat="1" applyFont="1" applyBorder="1" applyAlignment="1" applyProtection="1">
      <alignment horizontal="center" vertical="center" wrapText="1"/>
      <protection hidden="1"/>
    </xf>
    <xf numFmtId="9" fontId="3" fillId="0" borderId="19" xfId="0" applyNumberFormat="1" applyFont="1" applyBorder="1" applyAlignment="1" applyProtection="1">
      <alignment horizontal="center" vertical="center" wrapText="1"/>
      <protection hidden="1"/>
    </xf>
    <xf numFmtId="0" fontId="3" fillId="0" borderId="19" xfId="0" applyFont="1" applyBorder="1" applyAlignment="1" applyProtection="1">
      <alignment horizontal="center" vertical="center"/>
      <protection hidden="1"/>
    </xf>
    <xf numFmtId="0" fontId="69" fillId="3" borderId="87" xfId="4" applyFont="1" applyFill="1" applyBorder="1" applyAlignment="1" applyProtection="1">
      <alignment horizontal="center" vertical="center" wrapText="1"/>
      <protection locked="0"/>
    </xf>
    <xf numFmtId="0" fontId="69" fillId="3" borderId="92" xfId="4" applyFont="1" applyFill="1" applyBorder="1" applyAlignment="1" applyProtection="1">
      <alignment horizontal="center" vertical="center" wrapText="1"/>
      <protection locked="0"/>
    </xf>
    <xf numFmtId="0" fontId="69" fillId="3" borderId="91" xfId="4" applyFont="1" applyFill="1" applyBorder="1" applyAlignment="1" applyProtection="1">
      <alignment horizontal="center" vertical="center" wrapText="1"/>
      <protection locked="0"/>
    </xf>
    <xf numFmtId="0" fontId="74" fillId="25" borderId="19" xfId="4" applyFont="1" applyFill="1" applyBorder="1" applyAlignment="1" applyProtection="1">
      <alignment horizontal="center" vertical="center" wrapText="1"/>
      <protection locked="0"/>
    </xf>
    <xf numFmtId="0" fontId="69" fillId="3" borderId="19" xfId="4" applyFont="1" applyFill="1" applyBorder="1" applyAlignment="1" applyProtection="1">
      <alignment horizontal="center" vertical="center" wrapText="1"/>
      <protection locked="0"/>
    </xf>
    <xf numFmtId="0" fontId="74" fillId="3" borderId="19" xfId="4" applyFont="1" applyFill="1" applyBorder="1" applyAlignment="1" applyProtection="1">
      <alignment horizontal="center" vertical="center" wrapText="1"/>
      <protection locked="0"/>
    </xf>
    <xf numFmtId="0" fontId="74" fillId="0" borderId="19" xfId="4" applyFont="1" applyFill="1" applyBorder="1" applyAlignment="1" applyProtection="1">
      <alignment horizontal="center" vertical="center" wrapText="1"/>
      <protection locked="0"/>
    </xf>
    <xf numFmtId="0" fontId="69" fillId="0" borderId="66" xfId="4" applyFont="1" applyFill="1" applyBorder="1" applyAlignment="1" applyProtection="1">
      <alignment horizontal="left" vertical="center" wrapText="1"/>
      <protection locked="0"/>
    </xf>
    <xf numFmtId="0" fontId="69" fillId="0" borderId="67" xfId="4" applyFont="1" applyFill="1" applyBorder="1" applyAlignment="1" applyProtection="1">
      <alignment horizontal="left" vertical="center" wrapText="1"/>
      <protection locked="0"/>
    </xf>
    <xf numFmtId="0" fontId="69" fillId="0" borderId="20" xfId="4" applyFont="1" applyFill="1" applyBorder="1" applyAlignment="1" applyProtection="1">
      <alignment horizontal="left" vertical="center" wrapText="1"/>
      <protection locked="0"/>
    </xf>
    <xf numFmtId="0" fontId="3" fillId="0" borderId="19" xfId="0" applyFont="1" applyFill="1" applyBorder="1" applyAlignment="1" applyProtection="1">
      <alignment horizontal="center" vertical="center" wrapText="1"/>
      <protection hidden="1"/>
    </xf>
    <xf numFmtId="9" fontId="1" fillId="0" borderId="19" xfId="0" applyNumberFormat="1" applyFont="1" applyBorder="1" applyAlignment="1" applyProtection="1">
      <alignment horizontal="center" vertical="center" wrapText="1"/>
      <protection locked="0"/>
    </xf>
    <xf numFmtId="0" fontId="69" fillId="0" borderId="19" xfId="4" applyFont="1" applyFill="1" applyBorder="1" applyAlignment="1" applyProtection="1">
      <alignment horizontal="center" vertical="center" wrapText="1"/>
      <protection locked="0"/>
    </xf>
    <xf numFmtId="0" fontId="69" fillId="0" borderId="19" xfId="4" applyFont="1" applyFill="1" applyBorder="1" applyAlignment="1" applyProtection="1">
      <alignment horizontal="left" vertical="center" wrapText="1"/>
      <protection locked="0"/>
    </xf>
    <xf numFmtId="9" fontId="3" fillId="4" borderId="19" xfId="0" applyNumberFormat="1" applyFont="1" applyFill="1" applyBorder="1" applyAlignment="1" applyProtection="1">
      <alignment horizontal="center" vertical="center" wrapText="1"/>
      <protection hidden="1"/>
    </xf>
    <xf numFmtId="0" fontId="74" fillId="4" borderId="19" xfId="4" applyFont="1" applyFill="1" applyBorder="1" applyAlignment="1" applyProtection="1">
      <alignment horizontal="center" vertical="center" wrapText="1"/>
      <protection locked="0"/>
    </xf>
    <xf numFmtId="0" fontId="69" fillId="4" borderId="19" xfId="4" applyFont="1" applyFill="1" applyBorder="1" applyAlignment="1" applyProtection="1">
      <alignment horizontal="center" vertical="center" wrapText="1"/>
      <protection locked="0"/>
    </xf>
    <xf numFmtId="0" fontId="3" fillId="4" borderId="19" xfId="0" applyFont="1" applyFill="1" applyBorder="1" applyAlignment="1" applyProtection="1">
      <alignment horizontal="center" vertical="center" wrapText="1"/>
      <protection hidden="1"/>
    </xf>
    <xf numFmtId="9" fontId="1" fillId="4" borderId="19" xfId="0" applyNumberFormat="1" applyFont="1" applyFill="1" applyBorder="1" applyAlignment="1" applyProtection="1">
      <alignment horizontal="center" vertical="center" wrapText="1"/>
      <protection locked="0"/>
    </xf>
    <xf numFmtId="0" fontId="3" fillId="0" borderId="19" xfId="0" applyFont="1" applyFill="1" applyBorder="1" applyAlignment="1">
      <alignment horizontal="center" vertical="center" wrapText="1"/>
    </xf>
    <xf numFmtId="0" fontId="86" fillId="3" borderId="19" xfId="4" applyFont="1" applyFill="1" applyBorder="1" applyAlignment="1" applyProtection="1">
      <alignment horizontal="center" vertical="center" wrapText="1"/>
      <protection locked="0"/>
    </xf>
    <xf numFmtId="0" fontId="45" fillId="0" borderId="19" xfId="0" applyFont="1" applyBorder="1" applyAlignment="1" applyProtection="1">
      <alignment horizontal="center" vertical="center"/>
      <protection hidden="1"/>
    </xf>
    <xf numFmtId="9" fontId="45" fillId="0" borderId="19" xfId="0" applyNumberFormat="1" applyFont="1" applyBorder="1" applyAlignment="1" applyProtection="1">
      <alignment horizontal="center" vertical="center" wrapText="1"/>
      <protection hidden="1"/>
    </xf>
    <xf numFmtId="9" fontId="2" fillId="0" borderId="19" xfId="0" applyNumberFormat="1" applyFont="1" applyBorder="1" applyAlignment="1" applyProtection="1">
      <alignment horizontal="center" vertical="center" wrapText="1"/>
      <protection locked="0"/>
    </xf>
    <xf numFmtId="0" fontId="68" fillId="0" borderId="19" xfId="0" applyFont="1" applyFill="1" applyBorder="1" applyAlignment="1" applyProtection="1">
      <alignment horizontal="center" vertical="center" wrapText="1"/>
      <protection hidden="1"/>
    </xf>
    <xf numFmtId="9" fontId="68" fillId="0" borderId="19" xfId="0" applyNumberFormat="1" applyFont="1" applyBorder="1" applyAlignment="1" applyProtection="1">
      <alignment horizontal="center" vertical="center" wrapText="1"/>
      <protection hidden="1"/>
    </xf>
    <xf numFmtId="0" fontId="68" fillId="0" borderId="19" xfId="0" applyFont="1" applyBorder="1" applyAlignment="1" applyProtection="1">
      <alignment horizontal="center" vertical="center"/>
      <protection hidden="1"/>
    </xf>
    <xf numFmtId="9" fontId="55" fillId="0" borderId="19" xfId="0" applyNumberFormat="1" applyFont="1" applyBorder="1" applyAlignment="1" applyProtection="1">
      <alignment horizontal="center" vertical="center" wrapText="1"/>
      <protection locked="0"/>
    </xf>
    <xf numFmtId="0" fontId="69" fillId="0" borderId="19" xfId="0" applyFont="1" applyFill="1" applyBorder="1" applyAlignment="1">
      <alignment horizontal="left" vertical="center" wrapText="1"/>
    </xf>
    <xf numFmtId="0" fontId="55" fillId="3" borderId="19" xfId="0" applyFont="1" applyFill="1" applyBorder="1" applyAlignment="1" applyProtection="1">
      <alignment horizontal="center" vertical="center"/>
      <protection locked="0"/>
    </xf>
    <xf numFmtId="0" fontId="1" fillId="3" borderId="19" xfId="0" applyFont="1" applyFill="1" applyBorder="1" applyAlignment="1" applyProtection="1">
      <alignment horizontal="center" vertical="center"/>
      <protection locked="0"/>
    </xf>
    <xf numFmtId="0" fontId="71" fillId="22" borderId="73" xfId="0" applyFont="1" applyFill="1" applyBorder="1" applyAlignment="1">
      <alignment horizontal="center" vertical="center" wrapText="1"/>
    </xf>
    <xf numFmtId="0" fontId="71" fillId="22" borderId="74" xfId="0" applyFont="1" applyFill="1" applyBorder="1" applyAlignment="1">
      <alignment horizontal="center" vertical="center" wrapText="1"/>
    </xf>
    <xf numFmtId="0" fontId="71" fillId="22" borderId="88" xfId="0" applyFont="1" applyFill="1" applyBorder="1" applyAlignment="1">
      <alignment horizontal="center" vertical="center" wrapText="1"/>
    </xf>
    <xf numFmtId="0" fontId="71" fillId="22" borderId="66" xfId="0" applyFont="1" applyFill="1" applyBorder="1" applyAlignment="1">
      <alignment horizontal="center" vertical="center"/>
    </xf>
    <xf numFmtId="0" fontId="71" fillId="21" borderId="71" xfId="0" applyFont="1" applyFill="1" applyBorder="1" applyAlignment="1">
      <alignment horizontal="center" vertical="center" wrapText="1"/>
    </xf>
    <xf numFmtId="0" fontId="71" fillId="21" borderId="19" xfId="0" applyFont="1" applyFill="1" applyBorder="1" applyAlignment="1">
      <alignment horizontal="center" vertical="center" wrapText="1"/>
    </xf>
    <xf numFmtId="0" fontId="71" fillId="21" borderId="66" xfId="0" applyFont="1" applyFill="1" applyBorder="1" applyAlignment="1">
      <alignment horizontal="center" vertical="center" wrapText="1"/>
    </xf>
    <xf numFmtId="0" fontId="71" fillId="21" borderId="72" xfId="0" applyFont="1" applyFill="1" applyBorder="1" applyAlignment="1">
      <alignment horizontal="center" vertical="center" wrapText="1"/>
    </xf>
    <xf numFmtId="0" fontId="71" fillId="21" borderId="24" xfId="0" applyFont="1" applyFill="1" applyBorder="1" applyAlignment="1">
      <alignment horizontal="center" vertical="center" wrapText="1"/>
    </xf>
    <xf numFmtId="0" fontId="71" fillId="21" borderId="79" xfId="0" applyFont="1" applyFill="1" applyBorder="1" applyAlignment="1">
      <alignment horizontal="center" vertical="center" wrapText="1"/>
    </xf>
    <xf numFmtId="0" fontId="74" fillId="3" borderId="19" xfId="0" applyFont="1" applyFill="1" applyBorder="1" applyAlignment="1">
      <alignment horizontal="center" vertical="center" wrapText="1"/>
    </xf>
    <xf numFmtId="0" fontId="74" fillId="3" borderId="19" xfId="0" applyFont="1" applyFill="1" applyBorder="1" applyAlignment="1" applyProtection="1">
      <alignment horizontal="center" vertical="center"/>
      <protection locked="0"/>
    </xf>
    <xf numFmtId="0" fontId="3" fillId="4" borderId="19" xfId="0" applyFont="1" applyFill="1" applyBorder="1" applyAlignment="1" applyProtection="1">
      <alignment horizontal="center" vertical="center"/>
      <protection hidden="1"/>
    </xf>
    <xf numFmtId="0" fontId="45" fillId="0" borderId="19" xfId="0" applyFont="1" applyFill="1" applyBorder="1" applyAlignment="1" applyProtection="1">
      <alignment horizontal="center" vertical="center" wrapText="1"/>
      <protection hidden="1"/>
    </xf>
    <xf numFmtId="0" fontId="45" fillId="3" borderId="19" xfId="0" applyFont="1" applyFill="1" applyBorder="1" applyAlignment="1">
      <alignment horizontal="center" vertical="center" wrapText="1"/>
    </xf>
    <xf numFmtId="164" fontId="74" fillId="24" borderId="19" xfId="0" applyNumberFormat="1" applyFont="1" applyFill="1" applyBorder="1" applyAlignment="1">
      <alignment horizontal="center" vertical="center" wrapText="1"/>
    </xf>
    <xf numFmtId="164" fontId="74" fillId="24" borderId="66" xfId="0" applyNumberFormat="1" applyFont="1" applyFill="1" applyBorder="1" applyAlignment="1">
      <alignment horizontal="center" vertical="center" wrapText="1"/>
    </xf>
    <xf numFmtId="0" fontId="51" fillId="2" borderId="66" xfId="0" applyFont="1" applyFill="1" applyBorder="1" applyAlignment="1">
      <alignment horizontal="center" vertical="center" wrapText="1"/>
    </xf>
    <xf numFmtId="0" fontId="51" fillId="2" borderId="67" xfId="0" applyFont="1" applyFill="1" applyBorder="1" applyAlignment="1">
      <alignment horizontal="center" vertical="center" wrapText="1"/>
    </xf>
    <xf numFmtId="0" fontId="74" fillId="2" borderId="66" xfId="0" applyFont="1" applyFill="1" applyBorder="1" applyAlignment="1">
      <alignment horizontal="center" vertical="center" wrapText="1"/>
    </xf>
    <xf numFmtId="0" fontId="74" fillId="2" borderId="67" xfId="0" applyFont="1" applyFill="1" applyBorder="1" applyAlignment="1">
      <alignment horizontal="center" vertical="center" wrapText="1"/>
    </xf>
    <xf numFmtId="0" fontId="74" fillId="2" borderId="68" xfId="0" applyFont="1" applyFill="1" applyBorder="1" applyAlignment="1">
      <alignment horizontal="center" vertical="center" wrapText="1"/>
    </xf>
    <xf numFmtId="0" fontId="74" fillId="2" borderId="76" xfId="0" applyFont="1" applyFill="1" applyBorder="1" applyAlignment="1">
      <alignment horizontal="center" vertical="center" wrapText="1"/>
    </xf>
    <xf numFmtId="0" fontId="74" fillId="2" borderId="69" xfId="0" applyFont="1" applyFill="1" applyBorder="1" applyAlignment="1">
      <alignment horizontal="center" vertical="center" wrapText="1"/>
    </xf>
    <xf numFmtId="0" fontId="74" fillId="2" borderId="19" xfId="0" applyFont="1" applyFill="1" applyBorder="1" applyAlignment="1">
      <alignment horizontal="center" vertical="center" wrapText="1"/>
    </xf>
    <xf numFmtId="0" fontId="51" fillId="19" borderId="19" xfId="0" applyFont="1" applyFill="1" applyBorder="1" applyAlignment="1">
      <alignment horizontal="center" vertical="center" wrapText="1"/>
    </xf>
    <xf numFmtId="0" fontId="71" fillId="16" borderId="19" xfId="0" applyFont="1" applyFill="1" applyBorder="1" applyAlignment="1">
      <alignment horizontal="center" vertical="center" wrapText="1"/>
    </xf>
    <xf numFmtId="0" fontId="71" fillId="16" borderId="66" xfId="0" applyFont="1" applyFill="1" applyBorder="1" applyAlignment="1">
      <alignment horizontal="center" vertical="center" wrapText="1"/>
    </xf>
    <xf numFmtId="0" fontId="69" fillId="24" borderId="19" xfId="0" applyFont="1" applyFill="1" applyBorder="1" applyAlignment="1">
      <alignment horizontal="center" vertical="center" wrapText="1"/>
    </xf>
    <xf numFmtId="0" fontId="69" fillId="24" borderId="66" xfId="0" applyFont="1" applyFill="1" applyBorder="1" applyAlignment="1">
      <alignment horizontal="center" vertical="center" wrapText="1"/>
    </xf>
    <xf numFmtId="0" fontId="71" fillId="21" borderId="23" xfId="0" applyFont="1" applyFill="1" applyBorder="1" applyAlignment="1">
      <alignment horizontal="center" vertical="center" wrapText="1"/>
    </xf>
    <xf numFmtId="0" fontId="71" fillId="21" borderId="81" xfId="0" applyFont="1" applyFill="1" applyBorder="1" applyAlignment="1">
      <alignment horizontal="center" vertical="center" wrapText="1"/>
    </xf>
    <xf numFmtId="0" fontId="51" fillId="21" borderId="68" xfId="0" applyFont="1" applyFill="1" applyBorder="1" applyAlignment="1">
      <alignment horizontal="center" vertical="center" wrapText="1"/>
    </xf>
    <xf numFmtId="0" fontId="51" fillId="21" borderId="76" xfId="0" applyFont="1" applyFill="1" applyBorder="1" applyAlignment="1">
      <alignment horizontal="center" vertical="center" wrapText="1"/>
    </xf>
    <xf numFmtId="0" fontId="51" fillId="21" borderId="38" xfId="0" applyFont="1" applyFill="1" applyBorder="1" applyAlignment="1">
      <alignment horizontal="center" vertical="center" wrapText="1"/>
    </xf>
    <xf numFmtId="0" fontId="71" fillId="20" borderId="66" xfId="0" applyFont="1" applyFill="1" applyBorder="1" applyAlignment="1">
      <alignment horizontal="center" vertical="center" wrapText="1"/>
    </xf>
    <xf numFmtId="0" fontId="71" fillId="20" borderId="67" xfId="0" applyFont="1" applyFill="1" applyBorder="1" applyAlignment="1">
      <alignment horizontal="center" vertical="center" wrapText="1"/>
    </xf>
    <xf numFmtId="0" fontId="71" fillId="16" borderId="68" xfId="0" applyFont="1" applyFill="1" applyBorder="1" applyAlignment="1">
      <alignment horizontal="center" vertical="center" wrapText="1"/>
    </xf>
    <xf numFmtId="0" fontId="71" fillId="16" borderId="87" xfId="0" applyFont="1" applyFill="1" applyBorder="1" applyAlignment="1">
      <alignment horizontal="center" vertical="center" wrapText="1"/>
    </xf>
    <xf numFmtId="0" fontId="54" fillId="19" borderId="19" xfId="0" applyFont="1" applyFill="1" applyBorder="1" applyAlignment="1">
      <alignment horizontal="center" vertical="center"/>
    </xf>
    <xf numFmtId="0" fontId="71" fillId="21" borderId="70" xfId="0" applyFont="1" applyFill="1" applyBorder="1" applyAlignment="1">
      <alignment horizontal="center" vertical="center" wrapText="1"/>
    </xf>
    <xf numFmtId="0" fontId="71" fillId="21" borderId="71" xfId="0" applyFont="1" applyFill="1" applyBorder="1" applyAlignment="1">
      <alignment horizontal="center" vertical="center"/>
    </xf>
    <xf numFmtId="0" fontId="71" fillId="16" borderId="67" xfId="0" applyFont="1" applyFill="1" applyBorder="1" applyAlignment="1">
      <alignment horizontal="center" vertical="center" wrapText="1"/>
    </xf>
    <xf numFmtId="0" fontId="74" fillId="2" borderId="89" xfId="0" applyFont="1" applyFill="1" applyBorder="1" applyAlignment="1">
      <alignment horizontal="center" vertical="center" wrapText="1"/>
    </xf>
    <xf numFmtId="0" fontId="74" fillId="2" borderId="93" xfId="0" applyFont="1" applyFill="1" applyBorder="1" applyAlignment="1">
      <alignment horizontal="center" vertical="center" wrapText="1"/>
    </xf>
    <xf numFmtId="9" fontId="68" fillId="0" borderId="66" xfId="0" applyNumberFormat="1" applyFont="1" applyBorder="1" applyAlignment="1">
      <alignment horizontal="center" vertical="center" wrapText="1"/>
    </xf>
    <xf numFmtId="9" fontId="68" fillId="0" borderId="20" xfId="0" applyNumberFormat="1" applyFont="1" applyBorder="1" applyAlignment="1">
      <alignment horizontal="center" vertical="center" wrapText="1"/>
    </xf>
    <xf numFmtId="0" fontId="83" fillId="21" borderId="3" xfId="4" applyFont="1" applyFill="1" applyBorder="1" applyAlignment="1">
      <alignment horizontal="center" vertical="center" wrapText="1"/>
    </xf>
    <xf numFmtId="0" fontId="83" fillId="21" borderId="10" xfId="4" applyFont="1" applyFill="1" applyBorder="1" applyAlignment="1">
      <alignment horizontal="center" vertical="center" wrapText="1"/>
    </xf>
    <xf numFmtId="0" fontId="84" fillId="21" borderId="4" xfId="4" applyFont="1" applyFill="1" applyBorder="1" applyAlignment="1">
      <alignment horizontal="center" vertical="center" wrapText="1"/>
    </xf>
    <xf numFmtId="0" fontId="83" fillId="21" borderId="5" xfId="4" applyFont="1" applyFill="1" applyBorder="1" applyAlignment="1">
      <alignment horizontal="center" vertical="center" wrapText="1"/>
    </xf>
    <xf numFmtId="0" fontId="83" fillId="21" borderId="0" xfId="4" applyFont="1" applyFill="1" applyBorder="1" applyAlignment="1">
      <alignment horizontal="center" vertical="center" wrapText="1"/>
    </xf>
    <xf numFmtId="0" fontId="84" fillId="21" borderId="6" xfId="4" applyFont="1" applyFill="1" applyBorder="1" applyAlignment="1">
      <alignment horizontal="center" vertical="center" wrapText="1"/>
    </xf>
    <xf numFmtId="0" fontId="83" fillId="21" borderId="7" xfId="4" applyFont="1" applyFill="1" applyBorder="1" applyAlignment="1">
      <alignment horizontal="center" vertical="center" wrapText="1"/>
    </xf>
    <xf numFmtId="0" fontId="83" fillId="21" borderId="9" xfId="4" applyFont="1" applyFill="1" applyBorder="1" applyAlignment="1">
      <alignment horizontal="center" vertical="center" wrapText="1"/>
    </xf>
    <xf numFmtId="0" fontId="84" fillId="21" borderId="8" xfId="4" applyFont="1" applyFill="1" applyBorder="1" applyAlignment="1">
      <alignment horizontal="center" vertical="center" wrapText="1"/>
    </xf>
    <xf numFmtId="0" fontId="68" fillId="2" borderId="87" xfId="0" applyFont="1" applyFill="1" applyBorder="1" applyAlignment="1">
      <alignment horizontal="center" vertical="center"/>
    </xf>
    <xf numFmtId="0" fontId="68"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68" fillId="2" borderId="89" xfId="0" applyFont="1" applyFill="1" applyBorder="1" applyAlignment="1">
      <alignment horizontal="center" vertical="center"/>
    </xf>
    <xf numFmtId="0" fontId="68" fillId="2" borderId="91" xfId="0" applyFont="1" applyFill="1" applyBorder="1" applyAlignment="1">
      <alignment horizontal="center" vertical="center"/>
    </xf>
    <xf numFmtId="0" fontId="68" fillId="2" borderId="55" xfId="0" applyFont="1" applyFill="1" applyBorder="1" applyAlignment="1">
      <alignment horizontal="center" vertical="center"/>
    </xf>
    <xf numFmtId="0" fontId="54" fillId="2" borderId="55" xfId="0" applyFont="1" applyFill="1" applyBorder="1" applyAlignment="1">
      <alignment horizontal="center" vertical="center"/>
    </xf>
    <xf numFmtId="0" fontId="68" fillId="2" borderId="90" xfId="0" applyFont="1" applyFill="1" applyBorder="1" applyAlignment="1">
      <alignment horizontal="center" vertical="center"/>
    </xf>
    <xf numFmtId="0" fontId="74" fillId="24" borderId="19" xfId="0" applyFont="1" applyFill="1" applyBorder="1" applyAlignment="1">
      <alignment horizontal="center" vertical="center"/>
    </xf>
    <xf numFmtId="9" fontId="74" fillId="23" borderId="19" xfId="4" applyNumberFormat="1" applyFont="1" applyFill="1" applyBorder="1" applyAlignment="1">
      <alignment horizontal="center" vertical="center" wrapText="1"/>
    </xf>
    <xf numFmtId="9" fontId="74" fillId="23" borderId="66" xfId="4" applyNumberFormat="1" applyFont="1" applyFill="1" applyBorder="1" applyAlignment="1">
      <alignment horizontal="center" vertical="center" wrapText="1"/>
    </xf>
    <xf numFmtId="165" fontId="57" fillId="23" borderId="19" xfId="4" applyNumberFormat="1" applyFont="1" applyFill="1" applyBorder="1" applyAlignment="1">
      <alignment horizontal="center" vertical="center" wrapText="1"/>
    </xf>
    <xf numFmtId="165" fontId="57" fillId="23" borderId="66" xfId="4" applyNumberFormat="1" applyFont="1" applyFill="1" applyBorder="1" applyAlignment="1">
      <alignment horizontal="center" vertical="center" wrapText="1"/>
    </xf>
    <xf numFmtId="165" fontId="67" fillId="23" borderId="19" xfId="0" applyNumberFormat="1" applyFont="1" applyFill="1" applyBorder="1" applyAlignment="1">
      <alignment horizontal="center" vertical="center" wrapText="1"/>
    </xf>
    <xf numFmtId="165" fontId="74" fillId="23" borderId="19" xfId="0" applyNumberFormat="1" applyFont="1" applyFill="1" applyBorder="1" applyAlignment="1">
      <alignment horizontal="center" vertical="center" wrapText="1"/>
    </xf>
    <xf numFmtId="0" fontId="82" fillId="19" borderId="19" xfId="0" applyFont="1" applyFill="1" applyBorder="1" applyAlignment="1">
      <alignment horizontal="center" vertical="center"/>
    </xf>
    <xf numFmtId="0" fontId="82" fillId="19" borderId="68" xfId="0" applyFont="1" applyFill="1" applyBorder="1" applyAlignment="1">
      <alignment horizontal="center" vertical="center"/>
    </xf>
    <xf numFmtId="0" fontId="57" fillId="0" borderId="23" xfId="6" applyFont="1" applyBorder="1" applyAlignment="1">
      <alignment horizontal="center" vertical="center" textRotation="90" wrapText="1"/>
    </xf>
    <xf numFmtId="0" fontId="57" fillId="0" borderId="25" xfId="6" applyFont="1" applyBorder="1" applyAlignment="1">
      <alignment horizontal="center" vertical="center" textRotation="90" wrapText="1"/>
    </xf>
    <xf numFmtId="0" fontId="57" fillId="0" borderId="74" xfId="6" applyFont="1" applyBorder="1" applyAlignment="1">
      <alignment horizontal="center" vertical="center" textRotation="90" wrapText="1"/>
    </xf>
    <xf numFmtId="0" fontId="57" fillId="0" borderId="75" xfId="6" applyFont="1" applyBorder="1" applyAlignment="1">
      <alignment horizontal="center" vertical="center" textRotation="90" wrapText="1"/>
    </xf>
    <xf numFmtId="0" fontId="56" fillId="16" borderId="3" xfId="6" applyFont="1" applyFill="1" applyBorder="1" applyAlignment="1">
      <alignment horizontal="center" vertical="center" wrapText="1"/>
    </xf>
    <xf numFmtId="0" fontId="56" fillId="16" borderId="10" xfId="6" applyFont="1" applyFill="1" applyBorder="1" applyAlignment="1">
      <alignment horizontal="center" vertical="center" wrapText="1"/>
    </xf>
    <xf numFmtId="0" fontId="56" fillId="16" borderId="4" xfId="6" applyFont="1" applyFill="1" applyBorder="1" applyAlignment="1">
      <alignment horizontal="center" vertical="center" wrapText="1"/>
    </xf>
    <xf numFmtId="0" fontId="56" fillId="16" borderId="5" xfId="6" applyFont="1" applyFill="1" applyBorder="1" applyAlignment="1">
      <alignment horizontal="center" vertical="center" wrapText="1"/>
    </xf>
    <xf numFmtId="0" fontId="56" fillId="16" borderId="0" xfId="6" applyFont="1" applyFill="1" applyAlignment="1">
      <alignment horizontal="center" vertical="center" wrapText="1"/>
    </xf>
    <xf numFmtId="0" fontId="56" fillId="16" borderId="6" xfId="6" applyFont="1" applyFill="1" applyBorder="1" applyAlignment="1">
      <alignment horizontal="center" vertical="center" wrapText="1"/>
    </xf>
    <xf numFmtId="0" fontId="56" fillId="16" borderId="7" xfId="6" applyFont="1" applyFill="1" applyBorder="1" applyAlignment="1">
      <alignment horizontal="center" vertical="center" wrapText="1"/>
    </xf>
    <xf numFmtId="0" fontId="56" fillId="16" borderId="9" xfId="6" applyFont="1" applyFill="1" applyBorder="1" applyAlignment="1">
      <alignment horizontal="center" vertical="center" wrapText="1"/>
    </xf>
    <xf numFmtId="0" fontId="56" fillId="16" borderId="8" xfId="6" applyFont="1" applyFill="1" applyBorder="1" applyAlignment="1">
      <alignment horizontal="center" vertical="center" wrapText="1"/>
    </xf>
    <xf numFmtId="0" fontId="4" fillId="3" borderId="7" xfId="6" applyFont="1" applyFill="1" applyBorder="1" applyAlignment="1">
      <alignment horizontal="center" vertical="center"/>
    </xf>
    <xf numFmtId="0" fontId="4" fillId="3" borderId="9" xfId="6" applyFont="1" applyFill="1" applyBorder="1" applyAlignment="1">
      <alignment horizontal="center" vertical="center"/>
    </xf>
    <xf numFmtId="0" fontId="4" fillId="3" borderId="8" xfId="6" applyFont="1" applyFill="1" applyBorder="1" applyAlignment="1">
      <alignment horizontal="center" vertical="center"/>
    </xf>
    <xf numFmtId="0" fontId="67" fillId="26" borderId="21" xfId="6" applyFont="1" applyFill="1" applyBorder="1" applyAlignment="1">
      <alignment horizontal="center" vertical="center"/>
    </xf>
    <xf numFmtId="0" fontId="67" fillId="26" borderId="22" xfId="6" applyFont="1" applyFill="1" applyBorder="1" applyAlignment="1">
      <alignment horizontal="center" vertical="center"/>
    </xf>
    <xf numFmtId="0" fontId="67" fillId="26" borderId="33" xfId="6" applyFont="1" applyFill="1" applyBorder="1" applyAlignment="1">
      <alignment horizontal="center" vertical="center"/>
    </xf>
    <xf numFmtId="0" fontId="57" fillId="0" borderId="31" xfId="6" applyFont="1" applyBorder="1" applyAlignment="1">
      <alignment horizontal="center" vertical="center" wrapText="1"/>
    </xf>
    <xf numFmtId="0" fontId="57" fillId="0" borderId="32" xfId="6" applyFont="1" applyBorder="1" applyAlignment="1">
      <alignment horizontal="center" vertical="center" wrapText="1"/>
    </xf>
    <xf numFmtId="0" fontId="67" fillId="26" borderId="30" xfId="6" applyFont="1" applyFill="1" applyBorder="1" applyAlignment="1">
      <alignment horizontal="center" vertical="center" wrapText="1"/>
    </xf>
    <xf numFmtId="0" fontId="67" fillId="26" borderId="31" xfId="6" applyFont="1" applyFill="1" applyBorder="1" applyAlignment="1">
      <alignment horizontal="center" vertical="center" wrapText="1"/>
    </xf>
    <xf numFmtId="0" fontId="67" fillId="26" borderId="32" xfId="6" applyFont="1" applyFill="1" applyBorder="1" applyAlignment="1">
      <alignment horizontal="center" vertical="center" wrapText="1"/>
    </xf>
    <xf numFmtId="0" fontId="57" fillId="0" borderId="71" xfId="6" applyFont="1" applyBorder="1" applyAlignment="1">
      <alignment horizontal="center" vertical="center" wrapText="1"/>
    </xf>
    <xf numFmtId="0" fontId="57" fillId="0" borderId="72" xfId="6" applyFont="1" applyBorder="1" applyAlignment="1">
      <alignment horizontal="center" vertical="center" wrapText="1"/>
    </xf>
    <xf numFmtId="0" fontId="61" fillId="0" borderId="3" xfId="0" applyFont="1" applyBorder="1" applyAlignment="1">
      <alignment horizontal="center" vertical="center" wrapText="1"/>
    </xf>
    <xf numFmtId="0" fontId="61" fillId="0" borderId="10" xfId="0" applyFont="1" applyBorder="1" applyAlignment="1">
      <alignment horizontal="center" vertical="center" wrapText="1"/>
    </xf>
    <xf numFmtId="0" fontId="61" fillId="0" borderId="4"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0" xfId="0" applyFont="1" applyBorder="1" applyAlignment="1">
      <alignment horizontal="center" vertical="center" wrapText="1"/>
    </xf>
    <xf numFmtId="0" fontId="61" fillId="0" borderId="6" xfId="0" applyFont="1" applyBorder="1" applyAlignment="1">
      <alignment horizontal="center" vertical="center" wrapText="1"/>
    </xf>
    <xf numFmtId="0" fontId="61" fillId="0" borderId="7" xfId="0" applyFont="1" applyBorder="1" applyAlignment="1">
      <alignment horizontal="center" vertical="center" wrapText="1"/>
    </xf>
    <xf numFmtId="0" fontId="61" fillId="0" borderId="9" xfId="0" applyFont="1" applyBorder="1" applyAlignment="1">
      <alignment horizontal="center" vertical="center" wrapText="1"/>
    </xf>
    <xf numFmtId="0" fontId="61" fillId="0" borderId="8" xfId="0" applyFont="1" applyBorder="1" applyAlignment="1">
      <alignment horizontal="center" vertical="center" wrapText="1"/>
    </xf>
    <xf numFmtId="0" fontId="16" fillId="17" borderId="0" xfId="0" applyFont="1" applyFill="1" applyBorder="1" applyAlignment="1" applyProtection="1">
      <alignment horizontal="center" vertical="center" wrapText="1" readingOrder="1"/>
      <protection hidden="1"/>
    </xf>
    <xf numFmtId="0" fontId="16" fillId="17" borderId="6" xfId="0" applyFont="1" applyFill="1" applyBorder="1" applyAlignment="1" applyProtection="1">
      <alignment horizontal="center" vertical="center" wrapText="1" readingOrder="1"/>
      <protection hidden="1"/>
    </xf>
    <xf numFmtId="0" fontId="16" fillId="17" borderId="5" xfId="0" applyFont="1" applyFill="1" applyBorder="1" applyAlignment="1" applyProtection="1">
      <alignment horizontal="center" vertical="center" wrapText="1" readingOrder="1"/>
      <protection hidden="1"/>
    </xf>
    <xf numFmtId="0" fontId="16" fillId="17" borderId="7" xfId="0" applyFont="1" applyFill="1" applyBorder="1" applyAlignment="1" applyProtection="1">
      <alignment horizontal="center" vertical="center" wrapText="1" readingOrder="1"/>
      <protection hidden="1"/>
    </xf>
    <xf numFmtId="0" fontId="16" fillId="17" borderId="9" xfId="0" applyFont="1" applyFill="1" applyBorder="1" applyAlignment="1" applyProtection="1">
      <alignment horizontal="center" vertical="center" wrapText="1" readingOrder="1"/>
      <protection hidden="1"/>
    </xf>
    <xf numFmtId="0" fontId="16" fillId="17" borderId="8" xfId="0" applyFont="1" applyFill="1" applyBorder="1" applyAlignment="1" applyProtection="1">
      <alignment horizontal="center" vertical="center" wrapText="1" readingOrder="1"/>
      <protection hidden="1"/>
    </xf>
    <xf numFmtId="0" fontId="16" fillId="18" borderId="0" xfId="0" applyFont="1" applyFill="1" applyBorder="1" applyAlignment="1" applyProtection="1">
      <alignment horizontal="center" vertical="center" wrapText="1" readingOrder="1"/>
      <protection hidden="1"/>
    </xf>
    <xf numFmtId="0" fontId="16" fillId="18" borderId="6" xfId="0" applyFont="1" applyFill="1" applyBorder="1" applyAlignment="1" applyProtection="1">
      <alignment horizontal="center" vertical="center" wrapText="1" readingOrder="1"/>
      <protection hidden="1"/>
    </xf>
    <xf numFmtId="0" fontId="16" fillId="17" borderId="3" xfId="0" applyFont="1" applyFill="1" applyBorder="1" applyAlignment="1" applyProtection="1">
      <alignment horizontal="center" vertical="center" wrapText="1" readingOrder="1"/>
      <protection hidden="1"/>
    </xf>
    <xf numFmtId="0" fontId="16" fillId="17" borderId="10" xfId="0" applyFont="1" applyFill="1" applyBorder="1" applyAlignment="1" applyProtection="1">
      <alignment horizontal="center" vertical="center" wrapText="1" readingOrder="1"/>
      <protection hidden="1"/>
    </xf>
    <xf numFmtId="0" fontId="16" fillId="17" borderId="4" xfId="0" applyFont="1" applyFill="1" applyBorder="1" applyAlignment="1" applyProtection="1">
      <alignment horizontal="center" vertical="center" wrapText="1" readingOrder="1"/>
      <protection hidden="1"/>
    </xf>
    <xf numFmtId="0" fontId="16" fillId="13" borderId="0" xfId="0" applyFont="1" applyFill="1" applyBorder="1" applyAlignment="1" applyProtection="1">
      <alignment horizontal="center" vertical="center" wrapText="1" readingOrder="1"/>
      <protection hidden="1"/>
    </xf>
    <xf numFmtId="0" fontId="16" fillId="13" borderId="0" xfId="0" applyFont="1" applyFill="1" applyBorder="1" applyAlignment="1" applyProtection="1">
      <alignment horizontal="center" wrapText="1" readingOrder="1"/>
      <protection hidden="1"/>
    </xf>
    <xf numFmtId="0" fontId="16" fillId="13" borderId="9" xfId="0" applyFont="1" applyFill="1" applyBorder="1" applyAlignment="1" applyProtection="1">
      <alignment horizontal="center" wrapText="1" readingOrder="1"/>
      <protection hidden="1"/>
    </xf>
    <xf numFmtId="0" fontId="16" fillId="13" borderId="5" xfId="0" applyFont="1" applyFill="1" applyBorder="1" applyAlignment="1" applyProtection="1">
      <alignment horizontal="center" wrapText="1" readingOrder="1"/>
      <protection hidden="1"/>
    </xf>
    <xf numFmtId="0" fontId="16" fillId="13" borderId="3" xfId="0" applyFont="1" applyFill="1" applyBorder="1" applyAlignment="1" applyProtection="1">
      <alignment horizontal="center" wrapText="1" readingOrder="1"/>
      <protection hidden="1"/>
    </xf>
    <xf numFmtId="0" fontId="16" fillId="13" borderId="10" xfId="0" applyFont="1" applyFill="1" applyBorder="1" applyAlignment="1" applyProtection="1">
      <alignment horizontal="center" wrapText="1" readingOrder="1"/>
      <protection hidden="1"/>
    </xf>
    <xf numFmtId="0" fontId="16" fillId="13" borderId="10" xfId="0" applyFont="1" applyFill="1" applyBorder="1" applyAlignment="1" applyProtection="1">
      <alignment horizontal="center" vertical="center" wrapText="1" readingOrder="1"/>
      <protection hidden="1"/>
    </xf>
    <xf numFmtId="0" fontId="16" fillId="5" borderId="5" xfId="0" applyFont="1" applyFill="1" applyBorder="1" applyAlignment="1" applyProtection="1">
      <alignment horizontal="center" wrapText="1" readingOrder="1"/>
      <protection hidden="1"/>
    </xf>
    <xf numFmtId="0" fontId="16" fillId="5" borderId="0" xfId="0" applyFont="1" applyFill="1" applyBorder="1" applyAlignment="1" applyProtection="1">
      <alignment horizontal="center" wrapText="1" readingOrder="1"/>
      <protection hidden="1"/>
    </xf>
    <xf numFmtId="0" fontId="16" fillId="5" borderId="7" xfId="0" applyFont="1" applyFill="1" applyBorder="1" applyAlignment="1" applyProtection="1">
      <alignment horizontal="center" wrapText="1" readingOrder="1"/>
      <protection hidden="1"/>
    </xf>
    <xf numFmtId="0" fontId="16" fillId="5" borderId="9" xfId="0" applyFont="1" applyFill="1" applyBorder="1" applyAlignment="1" applyProtection="1">
      <alignment horizontal="center" wrapText="1" readingOrder="1"/>
      <protection hidden="1"/>
    </xf>
    <xf numFmtId="0" fontId="16" fillId="13" borderId="7" xfId="0" applyFont="1" applyFill="1" applyBorder="1" applyAlignment="1" applyProtection="1">
      <alignment horizontal="center" wrapText="1" readingOrder="1"/>
      <protection hidden="1"/>
    </xf>
    <xf numFmtId="0" fontId="16" fillId="13" borderId="6" xfId="0" applyFont="1" applyFill="1" applyBorder="1" applyAlignment="1" applyProtection="1">
      <alignment horizontal="center" wrapText="1" readingOrder="1"/>
      <protection hidden="1"/>
    </xf>
    <xf numFmtId="0" fontId="16" fillId="18" borderId="5" xfId="0" applyFont="1" applyFill="1" applyBorder="1" applyAlignment="1" applyProtection="1">
      <alignment horizontal="center" vertical="center" wrapText="1" readingOrder="1"/>
      <protection hidden="1"/>
    </xf>
    <xf numFmtId="0" fontId="16" fillId="18" borderId="10" xfId="0" applyFont="1" applyFill="1" applyBorder="1" applyAlignment="1" applyProtection="1">
      <alignment horizontal="center" vertical="center" wrapText="1" readingOrder="1"/>
      <protection hidden="1"/>
    </xf>
    <xf numFmtId="0" fontId="16" fillId="18" borderId="4" xfId="0" applyFont="1" applyFill="1" applyBorder="1" applyAlignment="1" applyProtection="1">
      <alignment horizontal="center" vertical="center" wrapText="1" readingOrder="1"/>
      <protection hidden="1"/>
    </xf>
    <xf numFmtId="0" fontId="16" fillId="5" borderId="3" xfId="0" applyFont="1" applyFill="1" applyBorder="1" applyAlignment="1" applyProtection="1">
      <alignment horizontal="center" wrapText="1" readingOrder="1"/>
      <protection hidden="1"/>
    </xf>
    <xf numFmtId="0" fontId="16" fillId="5" borderId="10" xfId="0" applyFont="1" applyFill="1" applyBorder="1" applyAlignment="1" applyProtection="1">
      <alignment horizontal="center" wrapText="1" readingOrder="1"/>
      <protection hidden="1"/>
    </xf>
    <xf numFmtId="0" fontId="16" fillId="13" borderId="8" xfId="0" applyFont="1" applyFill="1" applyBorder="1" applyAlignment="1" applyProtection="1">
      <alignment horizontal="center" wrapText="1" readingOrder="1"/>
      <protection hidden="1"/>
    </xf>
    <xf numFmtId="0" fontId="16" fillId="18" borderId="3" xfId="0" applyFont="1" applyFill="1" applyBorder="1" applyAlignment="1" applyProtection="1">
      <alignment horizontal="center" vertical="center" wrapText="1" readingOrder="1"/>
      <protection hidden="1"/>
    </xf>
    <xf numFmtId="0" fontId="62" fillId="17" borderId="11" xfId="0" applyFont="1" applyFill="1" applyBorder="1" applyAlignment="1">
      <alignment horizontal="center" vertical="center" wrapText="1" readingOrder="1"/>
    </xf>
    <xf numFmtId="0" fontId="62" fillId="17" borderId="12" xfId="0" applyFont="1" applyFill="1" applyBorder="1" applyAlignment="1">
      <alignment horizontal="center" vertical="center" wrapText="1" readingOrder="1"/>
    </xf>
    <xf numFmtId="0" fontId="62" fillId="17" borderId="13" xfId="0" applyFont="1" applyFill="1" applyBorder="1" applyAlignment="1">
      <alignment horizontal="center" vertical="center" wrapText="1" readingOrder="1"/>
    </xf>
    <xf numFmtId="0" fontId="62" fillId="17" borderId="14" xfId="0" applyFont="1" applyFill="1" applyBorder="1" applyAlignment="1">
      <alignment horizontal="center" vertical="center" wrapText="1" readingOrder="1"/>
    </xf>
    <xf numFmtId="0" fontId="62" fillId="17" borderId="0" xfId="0" applyFont="1" applyFill="1" applyBorder="1" applyAlignment="1">
      <alignment horizontal="center" vertical="center" wrapText="1" readingOrder="1"/>
    </xf>
    <xf numFmtId="0" fontId="62" fillId="17" borderId="15" xfId="0" applyFont="1" applyFill="1" applyBorder="1" applyAlignment="1">
      <alignment horizontal="center" vertical="center" wrapText="1" readingOrder="1"/>
    </xf>
    <xf numFmtId="0" fontId="62" fillId="17" borderId="16" xfId="0" applyFont="1" applyFill="1" applyBorder="1" applyAlignment="1">
      <alignment horizontal="center" vertical="center" wrapText="1" readingOrder="1"/>
    </xf>
    <xf numFmtId="0" fontId="62" fillId="17" borderId="17" xfId="0" applyFont="1" applyFill="1" applyBorder="1" applyAlignment="1">
      <alignment horizontal="center" vertical="center" wrapText="1" readingOrder="1"/>
    </xf>
    <xf numFmtId="0" fontId="62" fillId="17" borderId="18" xfId="0" applyFont="1" applyFill="1" applyBorder="1" applyAlignment="1">
      <alignment horizontal="center" vertical="center" wrapText="1" readingOrder="1"/>
    </xf>
    <xf numFmtId="0" fontId="62" fillId="13" borderId="11" xfId="0" applyFont="1" applyFill="1" applyBorder="1" applyAlignment="1">
      <alignment horizontal="center" vertical="center" wrapText="1" readingOrder="1"/>
    </xf>
    <xf numFmtId="0" fontId="62" fillId="13" borderId="12" xfId="0" applyFont="1" applyFill="1" applyBorder="1" applyAlignment="1">
      <alignment horizontal="center" vertical="center" wrapText="1" readingOrder="1"/>
    </xf>
    <xf numFmtId="0" fontId="62" fillId="13" borderId="13" xfId="0" applyFont="1" applyFill="1" applyBorder="1" applyAlignment="1">
      <alignment horizontal="center" vertical="center" wrapText="1" readingOrder="1"/>
    </xf>
    <xf numFmtId="0" fontId="62" fillId="13" borderId="14" xfId="0" applyFont="1" applyFill="1" applyBorder="1" applyAlignment="1">
      <alignment horizontal="center" vertical="center" wrapText="1" readingOrder="1"/>
    </xf>
    <xf numFmtId="0" fontId="62" fillId="13" borderId="0" xfId="0" applyFont="1" applyFill="1" applyBorder="1" applyAlignment="1">
      <alignment horizontal="center" vertical="center" wrapText="1" readingOrder="1"/>
    </xf>
    <xf numFmtId="0" fontId="62" fillId="13" borderId="15" xfId="0" applyFont="1" applyFill="1" applyBorder="1" applyAlignment="1">
      <alignment horizontal="center" vertical="center" wrapText="1" readingOrder="1"/>
    </xf>
    <xf numFmtId="0" fontId="62" fillId="13" borderId="16" xfId="0" applyFont="1" applyFill="1" applyBorder="1" applyAlignment="1">
      <alignment horizontal="center" vertical="center" wrapText="1" readingOrder="1"/>
    </xf>
    <xf numFmtId="0" fontId="62" fillId="13" borderId="17" xfId="0" applyFont="1" applyFill="1" applyBorder="1" applyAlignment="1">
      <alignment horizontal="center" vertical="center" wrapText="1" readingOrder="1"/>
    </xf>
    <xf numFmtId="0" fontId="62" fillId="13" borderId="18" xfId="0" applyFont="1" applyFill="1" applyBorder="1" applyAlignment="1">
      <alignment horizontal="center" vertical="center" wrapText="1" readingOrder="1"/>
    </xf>
    <xf numFmtId="0" fontId="62" fillId="5" borderId="11" xfId="0" applyFont="1" applyFill="1" applyBorder="1" applyAlignment="1">
      <alignment horizontal="center" vertical="center" wrapText="1" readingOrder="1"/>
    </xf>
    <xf numFmtId="0" fontId="62" fillId="5" borderId="12" xfId="0" applyFont="1" applyFill="1" applyBorder="1" applyAlignment="1">
      <alignment horizontal="center" vertical="center" wrapText="1" readingOrder="1"/>
    </xf>
    <xf numFmtId="0" fontId="62" fillId="5" borderId="13" xfId="0" applyFont="1" applyFill="1" applyBorder="1" applyAlignment="1">
      <alignment horizontal="center" vertical="center" wrapText="1" readingOrder="1"/>
    </xf>
    <xf numFmtId="0" fontId="62" fillId="5" borderId="14" xfId="0" applyFont="1" applyFill="1" applyBorder="1" applyAlignment="1">
      <alignment horizontal="center" vertical="center" wrapText="1" readingOrder="1"/>
    </xf>
    <xf numFmtId="0" fontId="62" fillId="5" borderId="0" xfId="0" applyFont="1" applyFill="1" applyBorder="1" applyAlignment="1">
      <alignment horizontal="center" vertical="center" wrapText="1" readingOrder="1"/>
    </xf>
    <xf numFmtId="0" fontId="62" fillId="5" borderId="15" xfId="0" applyFont="1" applyFill="1" applyBorder="1" applyAlignment="1">
      <alignment horizontal="center" vertical="center" wrapText="1" readingOrder="1"/>
    </xf>
    <xf numFmtId="0" fontId="62" fillId="5" borderId="16" xfId="0" applyFont="1" applyFill="1" applyBorder="1" applyAlignment="1">
      <alignment horizontal="center" vertical="center" wrapText="1" readingOrder="1"/>
    </xf>
    <xf numFmtId="0" fontId="62" fillId="5" borderId="17" xfId="0" applyFont="1" applyFill="1" applyBorder="1" applyAlignment="1">
      <alignment horizontal="center" vertical="center" wrapText="1" readingOrder="1"/>
    </xf>
    <xf numFmtId="0" fontId="62" fillId="5" borderId="18" xfId="0" applyFont="1" applyFill="1" applyBorder="1" applyAlignment="1">
      <alignment horizontal="center" vertical="center" wrapText="1" readingOrder="1"/>
    </xf>
    <xf numFmtId="0" fontId="16" fillId="18" borderId="9" xfId="0" applyFont="1" applyFill="1" applyBorder="1" applyAlignment="1" applyProtection="1">
      <alignment horizontal="center" vertical="center" wrapText="1" readingOrder="1"/>
      <protection hidden="1"/>
    </xf>
    <xf numFmtId="0" fontId="16" fillId="18" borderId="8" xfId="0" applyFont="1" applyFill="1" applyBorder="1" applyAlignment="1" applyProtection="1">
      <alignment horizontal="center" vertical="center" wrapText="1" readingOrder="1"/>
      <protection hidden="1"/>
    </xf>
    <xf numFmtId="0" fontId="62" fillId="18" borderId="11" xfId="0" applyFont="1" applyFill="1" applyBorder="1" applyAlignment="1">
      <alignment horizontal="center" vertical="center" wrapText="1" readingOrder="1"/>
    </xf>
    <xf numFmtId="0" fontId="62" fillId="18" borderId="12" xfId="0" applyFont="1" applyFill="1" applyBorder="1" applyAlignment="1">
      <alignment horizontal="center" vertical="center" wrapText="1" readingOrder="1"/>
    </xf>
    <xf numFmtId="0" fontId="62" fillId="18" borderId="13" xfId="0" applyFont="1" applyFill="1" applyBorder="1" applyAlignment="1">
      <alignment horizontal="center" vertical="center" wrapText="1" readingOrder="1"/>
    </xf>
    <xf numFmtId="0" fontId="62" fillId="18" borderId="14" xfId="0" applyFont="1" applyFill="1" applyBorder="1" applyAlignment="1">
      <alignment horizontal="center" vertical="center" wrapText="1" readingOrder="1"/>
    </xf>
    <xf numFmtId="0" fontId="62" fillId="18" borderId="0" xfId="0" applyFont="1" applyFill="1" applyBorder="1" applyAlignment="1">
      <alignment horizontal="center" vertical="center" wrapText="1" readingOrder="1"/>
    </xf>
    <xf numFmtId="0" fontId="62" fillId="18" borderId="15" xfId="0" applyFont="1" applyFill="1" applyBorder="1" applyAlignment="1">
      <alignment horizontal="center" vertical="center" wrapText="1" readingOrder="1"/>
    </xf>
    <xf numFmtId="0" fontId="62" fillId="18" borderId="16" xfId="0" applyFont="1" applyFill="1" applyBorder="1" applyAlignment="1">
      <alignment horizontal="center" vertical="center" wrapText="1" readingOrder="1"/>
    </xf>
    <xf numFmtId="0" fontId="62" fillId="18" borderId="17" xfId="0" applyFont="1" applyFill="1" applyBorder="1" applyAlignment="1">
      <alignment horizontal="center" vertical="center" wrapText="1" readingOrder="1"/>
    </xf>
    <xf numFmtId="0" fontId="62" fillId="18" borderId="18" xfId="0" applyFont="1" applyFill="1" applyBorder="1" applyAlignment="1">
      <alignment horizontal="center" vertical="center" wrapText="1" readingOrder="1"/>
    </xf>
    <xf numFmtId="0" fontId="16" fillId="18" borderId="7" xfId="0" applyFont="1" applyFill="1" applyBorder="1" applyAlignment="1" applyProtection="1">
      <alignment horizontal="center" vertical="center" wrapText="1" readingOrder="1"/>
      <protection hidden="1"/>
    </xf>
    <xf numFmtId="0" fontId="62" fillId="10" borderId="0" xfId="0" applyFont="1" applyFill="1" applyAlignment="1">
      <alignment horizontal="center" vertical="center" wrapText="1" readingOrder="1"/>
    </xf>
    <xf numFmtId="0" fontId="62" fillId="10" borderId="0" xfId="0" applyFont="1" applyFill="1" applyAlignment="1">
      <alignment horizontal="center" vertical="center" textRotation="90" wrapText="1" readingOrder="1"/>
    </xf>
    <xf numFmtId="0" fontId="62" fillId="10" borderId="6" xfId="0" applyFont="1" applyFill="1" applyBorder="1" applyAlignment="1">
      <alignment horizontal="center" vertical="center" textRotation="90" wrapText="1" readingOrder="1"/>
    </xf>
    <xf numFmtId="0" fontId="19" fillId="0" borderId="0" xfId="0" applyFont="1" applyAlignment="1">
      <alignment horizontal="center" vertical="center" wrapText="1"/>
    </xf>
    <xf numFmtId="0" fontId="35" fillId="11" borderId="11" xfId="0" applyFont="1" applyFill="1" applyBorder="1" applyAlignment="1">
      <alignment horizontal="center" vertical="center" wrapText="1" readingOrder="1"/>
    </xf>
    <xf numFmtId="0" fontId="35" fillId="11" borderId="12" xfId="0" applyFont="1" applyFill="1" applyBorder="1" applyAlignment="1">
      <alignment horizontal="center" vertical="center" wrapText="1" readingOrder="1"/>
    </xf>
    <xf numFmtId="0" fontId="35" fillId="11" borderId="13" xfId="0" applyFont="1" applyFill="1" applyBorder="1" applyAlignment="1">
      <alignment horizontal="center" vertical="center" wrapText="1" readingOrder="1"/>
    </xf>
    <xf numFmtId="0" fontId="35" fillId="11" borderId="14" xfId="0" applyFont="1" applyFill="1" applyBorder="1" applyAlignment="1">
      <alignment horizontal="center" vertical="center" wrapText="1" readingOrder="1"/>
    </xf>
    <xf numFmtId="0" fontId="35" fillId="11" borderId="0" xfId="0" applyFont="1" applyFill="1" applyBorder="1" applyAlignment="1">
      <alignment horizontal="center" vertical="center" wrapText="1" readingOrder="1"/>
    </xf>
    <xf numFmtId="0" fontId="35" fillId="11" borderId="15" xfId="0" applyFont="1" applyFill="1" applyBorder="1" applyAlignment="1">
      <alignment horizontal="center" vertical="center" wrapText="1" readingOrder="1"/>
    </xf>
    <xf numFmtId="0" fontId="35" fillId="11" borderId="16" xfId="0" applyFont="1" applyFill="1" applyBorder="1" applyAlignment="1">
      <alignment horizontal="center" vertical="center" wrapText="1" readingOrder="1"/>
    </xf>
    <xf numFmtId="0" fontId="35" fillId="11" borderId="17" xfId="0" applyFont="1" applyFill="1" applyBorder="1" applyAlignment="1">
      <alignment horizontal="center" vertical="center" wrapText="1" readingOrder="1"/>
    </xf>
    <xf numFmtId="0" fontId="35" fillId="11" borderId="18" xfId="0" applyFont="1" applyFill="1" applyBorder="1" applyAlignment="1">
      <alignment horizontal="center" vertical="center" wrapText="1" readingOrder="1"/>
    </xf>
    <xf numFmtId="0" fontId="36" fillId="0" borderId="3" xfId="0" applyFont="1" applyBorder="1" applyAlignment="1">
      <alignment horizontal="center" vertical="center" wrapText="1"/>
    </xf>
    <xf numFmtId="0" fontId="36" fillId="0" borderId="10" xfId="0" applyFont="1" applyBorder="1" applyAlignment="1">
      <alignment horizontal="center" vertical="center"/>
    </xf>
    <xf numFmtId="0" fontId="36" fillId="0" borderId="5" xfId="0" applyFont="1" applyBorder="1" applyAlignment="1">
      <alignment horizontal="center" vertical="center" wrapText="1"/>
    </xf>
    <xf numFmtId="0" fontId="36" fillId="0" borderId="0" xfId="0" applyFont="1" applyBorder="1" applyAlignment="1">
      <alignment horizontal="center" vertical="center"/>
    </xf>
    <xf numFmtId="0" fontId="36" fillId="0" borderId="5" xfId="0" applyFont="1" applyBorder="1" applyAlignment="1">
      <alignment horizontal="center" vertical="center"/>
    </xf>
    <xf numFmtId="0" fontId="36" fillId="0" borderId="0" xfId="0" applyFont="1" applyAlignment="1">
      <alignment horizontal="center" vertical="center"/>
    </xf>
    <xf numFmtId="0" fontId="36" fillId="0" borderId="7" xfId="0" applyFont="1" applyBorder="1" applyAlignment="1">
      <alignment horizontal="center" vertical="center"/>
    </xf>
    <xf numFmtId="0" fontId="36" fillId="0" borderId="9" xfId="0" applyFont="1" applyBorder="1" applyAlignment="1">
      <alignment horizontal="center" vertical="center"/>
    </xf>
    <xf numFmtId="0" fontId="35" fillId="12" borderId="11" xfId="0" applyFont="1" applyFill="1" applyBorder="1" applyAlignment="1">
      <alignment horizontal="center" vertical="center" wrapText="1" readingOrder="1"/>
    </xf>
    <xf numFmtId="0" fontId="35" fillId="12" borderId="12" xfId="0" applyFont="1" applyFill="1" applyBorder="1" applyAlignment="1">
      <alignment horizontal="center" vertical="center" wrapText="1" readingOrder="1"/>
    </xf>
    <xf numFmtId="0" fontId="35" fillId="12" borderId="13" xfId="0" applyFont="1" applyFill="1" applyBorder="1" applyAlignment="1">
      <alignment horizontal="center" vertical="center" wrapText="1" readingOrder="1"/>
    </xf>
    <xf numFmtId="0" fontId="35" fillId="12" borderId="14" xfId="0" applyFont="1" applyFill="1" applyBorder="1" applyAlignment="1">
      <alignment horizontal="center" vertical="center" wrapText="1" readingOrder="1"/>
    </xf>
    <xf numFmtId="0" fontId="35" fillId="12" borderId="0" xfId="0" applyFont="1" applyFill="1" applyBorder="1" applyAlignment="1">
      <alignment horizontal="center" vertical="center" wrapText="1" readingOrder="1"/>
    </xf>
    <xf numFmtId="0" fontId="35" fillId="12" borderId="15" xfId="0" applyFont="1" applyFill="1" applyBorder="1" applyAlignment="1">
      <alignment horizontal="center" vertical="center" wrapText="1" readingOrder="1"/>
    </xf>
    <xf numFmtId="0" fontId="35" fillId="12" borderId="16" xfId="0" applyFont="1" applyFill="1" applyBorder="1" applyAlignment="1">
      <alignment horizontal="center" vertical="center" wrapText="1" readingOrder="1"/>
    </xf>
    <xf numFmtId="0" fontId="35" fillId="12" borderId="17" xfId="0" applyFont="1" applyFill="1" applyBorder="1" applyAlignment="1">
      <alignment horizontal="center" vertical="center" wrapText="1" readingOrder="1"/>
    </xf>
    <xf numFmtId="0" fontId="35" fillId="12" borderId="18" xfId="0" applyFont="1" applyFill="1" applyBorder="1" applyAlignment="1">
      <alignment horizontal="center" vertical="center" wrapText="1" readingOrder="1"/>
    </xf>
    <xf numFmtId="0" fontId="34" fillId="0" borderId="0" xfId="0" applyFont="1" applyAlignment="1">
      <alignment horizontal="center" vertical="center" wrapText="1"/>
    </xf>
    <xf numFmtId="0" fontId="17" fillId="0" borderId="0" xfId="0" applyFont="1" applyAlignment="1">
      <alignment horizontal="center" vertical="center" wrapText="1"/>
    </xf>
    <xf numFmtId="0" fontId="15" fillId="10" borderId="0" xfId="0" applyFont="1" applyFill="1" applyAlignment="1">
      <alignment horizontal="center" vertical="center" wrapText="1" readingOrder="1"/>
    </xf>
    <xf numFmtId="0" fontId="15" fillId="10" borderId="0" xfId="0" applyFont="1" applyFill="1" applyAlignment="1">
      <alignment horizontal="center" vertical="center" textRotation="90" wrapText="1" readingOrder="1"/>
    </xf>
    <xf numFmtId="0" fontId="15" fillId="10" borderId="6" xfId="0" applyFont="1" applyFill="1" applyBorder="1" applyAlignment="1">
      <alignment horizontal="center" vertical="center" textRotation="90" wrapText="1" readingOrder="1"/>
    </xf>
    <xf numFmtId="0" fontId="36" fillId="0" borderId="4" xfId="0" applyFont="1" applyBorder="1" applyAlignment="1">
      <alignment horizontal="center" vertical="center"/>
    </xf>
    <xf numFmtId="0" fontId="36" fillId="0" borderId="6" xfId="0" applyFont="1" applyBorder="1" applyAlignment="1">
      <alignment horizontal="center" vertical="center"/>
    </xf>
    <xf numFmtId="0" fontId="36" fillId="0" borderId="8" xfId="0" applyFont="1" applyBorder="1" applyAlignment="1">
      <alignment horizontal="center" vertical="center"/>
    </xf>
    <xf numFmtId="0" fontId="35" fillId="5" borderId="11" xfId="0" applyFont="1" applyFill="1" applyBorder="1" applyAlignment="1">
      <alignment horizontal="center" vertical="center" wrapText="1" readingOrder="1"/>
    </xf>
    <xf numFmtId="0" fontId="35" fillId="5" borderId="12" xfId="0" applyFont="1" applyFill="1" applyBorder="1" applyAlignment="1">
      <alignment horizontal="center" vertical="center" wrapText="1" readingOrder="1"/>
    </xf>
    <xf numFmtId="0" fontId="35" fillId="5" borderId="13" xfId="0" applyFont="1" applyFill="1" applyBorder="1" applyAlignment="1">
      <alignment horizontal="center" vertical="center" wrapText="1" readingOrder="1"/>
    </xf>
    <xf numFmtId="0" fontId="35" fillId="5" borderId="14" xfId="0" applyFont="1" applyFill="1" applyBorder="1" applyAlignment="1">
      <alignment horizontal="center" vertical="center" wrapText="1" readingOrder="1"/>
    </xf>
    <xf numFmtId="0" fontId="35" fillId="5" borderId="0" xfId="0" applyFont="1" applyFill="1" applyBorder="1" applyAlignment="1">
      <alignment horizontal="center" vertical="center" wrapText="1" readingOrder="1"/>
    </xf>
    <xf numFmtId="0" fontId="35" fillId="5" borderId="15" xfId="0" applyFont="1" applyFill="1" applyBorder="1" applyAlignment="1">
      <alignment horizontal="center" vertical="center" wrapText="1" readingOrder="1"/>
    </xf>
    <xf numFmtId="0" fontId="35" fillId="5" borderId="16" xfId="0" applyFont="1" applyFill="1" applyBorder="1" applyAlignment="1">
      <alignment horizontal="center" vertical="center" wrapText="1" readingOrder="1"/>
    </xf>
    <xf numFmtId="0" fontId="35" fillId="5" borderId="17" xfId="0" applyFont="1" applyFill="1" applyBorder="1" applyAlignment="1">
      <alignment horizontal="center" vertical="center" wrapText="1" readingOrder="1"/>
    </xf>
    <xf numFmtId="0" fontId="35" fillId="5" borderId="18" xfId="0" applyFont="1" applyFill="1" applyBorder="1" applyAlignment="1">
      <alignment horizontal="center" vertical="center" wrapText="1" readingOrder="1"/>
    </xf>
    <xf numFmtId="0" fontId="35" fillId="13" borderId="11" xfId="0" applyFont="1" applyFill="1" applyBorder="1" applyAlignment="1">
      <alignment horizontal="center" vertical="center" wrapText="1" readingOrder="1"/>
    </xf>
    <xf numFmtId="0" fontId="35" fillId="13" borderId="12" xfId="0" applyFont="1" applyFill="1" applyBorder="1" applyAlignment="1">
      <alignment horizontal="center" vertical="center" wrapText="1" readingOrder="1"/>
    </xf>
    <xf numFmtId="0" fontId="35" fillId="13" borderId="13" xfId="0" applyFont="1" applyFill="1" applyBorder="1" applyAlignment="1">
      <alignment horizontal="center" vertical="center" wrapText="1" readingOrder="1"/>
    </xf>
    <xf numFmtId="0" fontId="35" fillId="13" borderId="14" xfId="0" applyFont="1" applyFill="1" applyBorder="1" applyAlignment="1">
      <alignment horizontal="center" vertical="center" wrapText="1" readingOrder="1"/>
    </xf>
    <xf numFmtId="0" fontId="35" fillId="13" borderId="0" xfId="0" applyFont="1" applyFill="1" applyBorder="1" applyAlignment="1">
      <alignment horizontal="center" vertical="center" wrapText="1" readingOrder="1"/>
    </xf>
    <xf numFmtId="0" fontId="35" fillId="13" borderId="15" xfId="0" applyFont="1" applyFill="1" applyBorder="1" applyAlignment="1">
      <alignment horizontal="center" vertical="center" wrapText="1" readingOrder="1"/>
    </xf>
    <xf numFmtId="0" fontId="35" fillId="13" borderId="16" xfId="0" applyFont="1" applyFill="1" applyBorder="1" applyAlignment="1">
      <alignment horizontal="center" vertical="center" wrapText="1" readingOrder="1"/>
    </xf>
    <xf numFmtId="0" fontId="35" fillId="13" borderId="17" xfId="0" applyFont="1" applyFill="1" applyBorder="1" applyAlignment="1">
      <alignment horizontal="center" vertical="center" wrapText="1" readingOrder="1"/>
    </xf>
    <xf numFmtId="0" fontId="35" fillId="13" borderId="18" xfId="0" applyFont="1" applyFill="1" applyBorder="1" applyAlignment="1">
      <alignment horizontal="center" vertical="center" wrapText="1" readingOrder="1"/>
    </xf>
    <xf numFmtId="0" fontId="36" fillId="0" borderId="10" xfId="0" applyFont="1" applyBorder="1" applyAlignment="1">
      <alignment horizontal="center" vertical="center" wrapText="1"/>
    </xf>
    <xf numFmtId="0" fontId="67" fillId="26" borderId="21" xfId="6" applyFont="1" applyFill="1" applyBorder="1" applyAlignment="1">
      <alignment horizontal="center"/>
    </xf>
    <xf numFmtId="0" fontId="67" fillId="26" borderId="22" xfId="6" applyFont="1" applyFill="1" applyBorder="1" applyAlignment="1">
      <alignment horizontal="center"/>
    </xf>
    <xf numFmtId="0" fontId="67" fillId="26" borderId="33" xfId="6" applyFont="1" applyFill="1" applyBorder="1" applyAlignment="1">
      <alignment horizontal="center"/>
    </xf>
    <xf numFmtId="0" fontId="54" fillId="26" borderId="21" xfId="0" applyFont="1" applyFill="1" applyBorder="1" applyAlignment="1">
      <alignment horizontal="center"/>
    </xf>
    <xf numFmtId="0" fontId="54" fillId="26" borderId="22" xfId="0" applyFont="1" applyFill="1" applyBorder="1" applyAlignment="1">
      <alignment horizontal="center"/>
    </xf>
    <xf numFmtId="0" fontId="54" fillId="26" borderId="33" xfId="0" applyFont="1" applyFill="1" applyBorder="1" applyAlignment="1">
      <alignment horizontal="center"/>
    </xf>
    <xf numFmtId="0" fontId="57" fillId="0" borderId="68" xfId="6" applyFont="1" applyBorder="1" applyAlignment="1">
      <alignment horizontal="center" vertical="center" textRotation="90" wrapText="1"/>
    </xf>
    <xf numFmtId="0" fontId="59" fillId="13" borderId="0" xfId="0" applyFont="1" applyFill="1" applyAlignment="1">
      <alignment horizontal="center"/>
    </xf>
    <xf numFmtId="0" fontId="18" fillId="0" borderId="0" xfId="0" applyFont="1" applyAlignment="1">
      <alignment horizontal="center" vertical="center"/>
    </xf>
    <xf numFmtId="0" fontId="38" fillId="0" borderId="0" xfId="0" applyFont="1" applyAlignment="1">
      <alignment horizontal="center" vertical="center"/>
    </xf>
    <xf numFmtId="0" fontId="33" fillId="15" borderId="21" xfId="0" applyFont="1" applyFill="1" applyBorder="1" applyAlignment="1">
      <alignment horizontal="center" vertical="center" wrapText="1" readingOrder="1"/>
    </xf>
    <xf numFmtId="0" fontId="33" fillId="15" borderId="22" xfId="0" applyFont="1" applyFill="1" applyBorder="1" applyAlignment="1">
      <alignment horizontal="center" vertical="center" wrapText="1" readingOrder="1"/>
    </xf>
    <xf numFmtId="0" fontId="33" fillId="15" borderId="33" xfId="0" applyFont="1" applyFill="1" applyBorder="1" applyAlignment="1">
      <alignment horizontal="center" vertical="center" wrapText="1" readingOrder="1"/>
    </xf>
    <xf numFmtId="0" fontId="28" fillId="3" borderId="0" xfId="0" applyFont="1" applyFill="1" applyBorder="1" applyAlignment="1">
      <alignment horizontal="justify" vertical="center" wrapText="1"/>
    </xf>
    <xf numFmtId="0" fontId="30" fillId="15" borderId="30" xfId="0" applyFont="1" applyFill="1" applyBorder="1" applyAlignment="1">
      <alignment horizontal="center" vertical="center" wrapText="1" readingOrder="1"/>
    </xf>
    <xf numFmtId="0" fontId="30" fillId="15" borderId="31" xfId="0" applyFont="1" applyFill="1" applyBorder="1" applyAlignment="1">
      <alignment horizontal="center" vertical="center" wrapText="1" readingOrder="1"/>
    </xf>
    <xf numFmtId="0" fontId="30" fillId="3" borderId="28" xfId="0" applyFont="1" applyFill="1" applyBorder="1" applyAlignment="1">
      <alignment horizontal="center" vertical="center" wrapText="1" readingOrder="1"/>
    </xf>
    <xf numFmtId="0" fontId="30" fillId="3" borderId="23" xfId="0" applyFont="1" applyFill="1" applyBorder="1" applyAlignment="1">
      <alignment horizontal="center" vertical="center" wrapText="1" readingOrder="1"/>
    </xf>
    <xf numFmtId="0" fontId="30" fillId="3" borderId="20" xfId="0" applyFont="1" applyFill="1" applyBorder="1" applyAlignment="1">
      <alignment horizontal="center" vertical="center" wrapText="1" readingOrder="1"/>
    </xf>
    <xf numFmtId="0" fontId="30" fillId="3" borderId="19" xfId="0" applyFont="1" applyFill="1" applyBorder="1" applyAlignment="1">
      <alignment horizontal="center" vertical="center" wrapText="1" readingOrder="1"/>
    </xf>
    <xf numFmtId="0" fontId="30" fillId="3" borderId="25" xfId="0" applyFont="1" applyFill="1" applyBorder="1" applyAlignment="1">
      <alignment horizontal="center" vertical="center" wrapText="1" readingOrder="1"/>
    </xf>
    <xf numFmtId="0" fontId="30" fillId="3" borderId="26" xfId="0" applyFont="1" applyFill="1" applyBorder="1" applyAlignment="1">
      <alignment horizontal="center" vertical="center" wrapText="1" readingOrder="1"/>
    </xf>
  </cellXfs>
  <cellStyles count="7">
    <cellStyle name="Hipervínculo" xfId="5" builtinId="8"/>
    <cellStyle name="Normal" xfId="0" builtinId="0"/>
    <cellStyle name="Normal - Style1 2" xfId="2" xr:uid="{00000000-0005-0000-0000-000002000000}"/>
    <cellStyle name="Normal 2" xfId="4" xr:uid="{00000000-0005-0000-0000-000003000000}"/>
    <cellStyle name="Normal 2 2" xfId="3" xr:uid="{00000000-0005-0000-0000-000004000000}"/>
    <cellStyle name="Normal 2 3" xfId="6" xr:uid="{00000000-0005-0000-0000-000005000000}"/>
    <cellStyle name="Porcentaje" xfId="1" builtinId="5"/>
  </cellStyles>
  <dxfs count="3139">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FF0000"/>
        </patternFill>
      </fill>
    </dxf>
    <dxf>
      <fill>
        <patternFill>
          <bgColor theme="9" tint="0.39994506668294322"/>
        </patternFill>
      </fill>
    </dxf>
    <dxf>
      <fill>
        <patternFill>
          <bgColor rgb="FF00B050"/>
        </patternFill>
      </fill>
    </dxf>
    <dxf>
      <fill>
        <patternFill>
          <bgColor theme="9" tint="0.39994506668294322"/>
        </patternFill>
      </fill>
    </dxf>
    <dxf>
      <fill>
        <patternFill>
          <bgColor theme="7" tint="0.39994506668294322"/>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theme="5"/>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s>
  <tableStyles count="0" defaultTableStyle="TableStyleMedium2" defaultPivotStyle="PivotStyleLight16"/>
  <colors>
    <mruColors>
      <color rgb="FFFFFF66"/>
      <color rgb="FFFF9900"/>
      <color rgb="FFFF330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OPCIONE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Clasif.Riesgo!A1"/><Relationship Id="rId3" Type="http://schemas.openxmlformats.org/officeDocument/2006/relationships/hyperlink" Target="#'MAPA DE CALOR RESIDUAL'!A1"/><Relationship Id="rId7" Type="http://schemas.openxmlformats.org/officeDocument/2006/relationships/hyperlink" Target="#'Factor de Riesgo'!A1"/><Relationship Id="rId2" Type="http://schemas.openxmlformats.org/officeDocument/2006/relationships/hyperlink" Target="#'Mapa final'!A1"/><Relationship Id="rId1" Type="http://schemas.openxmlformats.org/officeDocument/2006/relationships/image" Target="../media/image2.png"/><Relationship Id="rId6" Type="http://schemas.openxmlformats.org/officeDocument/2006/relationships/hyperlink" Target="#'Procesos y Sub'!A1"/><Relationship Id="rId5" Type="http://schemas.openxmlformats.org/officeDocument/2006/relationships/hyperlink" Target="#Intructivo!A1"/><Relationship Id="rId4" Type="http://schemas.openxmlformats.org/officeDocument/2006/relationships/hyperlink" Target="#'MAPA DE CALOR INHERENTE '!A1"/></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552450</xdr:colOff>
      <xdr:row>11</xdr:row>
      <xdr:rowOff>85725</xdr:rowOff>
    </xdr:from>
    <xdr:to>
      <xdr:col>12</xdr:col>
      <xdr:colOff>647699</xdr:colOff>
      <xdr:row>36</xdr:row>
      <xdr:rowOff>9525</xdr:rowOff>
    </xdr:to>
    <xdr:pic>
      <xdr:nvPicPr>
        <xdr:cNvPr id="2" name="Imagen 1">
          <a:extLst>
            <a:ext uri="{FF2B5EF4-FFF2-40B4-BE49-F238E27FC236}">
              <a16:creationId xmlns:a16="http://schemas.microsoft.com/office/drawing/2014/main" id="{AA80063D-C769-4937-9E70-13F116E6536C}"/>
            </a:ext>
          </a:extLst>
        </xdr:cNvPr>
        <xdr:cNvPicPr>
          <a:picLocks noChangeAspect="1"/>
        </xdr:cNvPicPr>
      </xdr:nvPicPr>
      <xdr:blipFill>
        <a:blip xmlns:r="http://schemas.openxmlformats.org/officeDocument/2006/relationships" r:embed="rId1"/>
        <a:stretch>
          <a:fillRect/>
        </a:stretch>
      </xdr:blipFill>
      <xdr:spPr>
        <a:xfrm>
          <a:off x="3600450" y="2209800"/>
          <a:ext cx="6191249" cy="4686300"/>
        </a:xfrm>
        <a:prstGeom prst="rect">
          <a:avLst/>
        </a:prstGeom>
      </xdr:spPr>
    </xdr:pic>
    <xdr:clientData/>
  </xdr:twoCellAnchor>
  <xdr:twoCellAnchor>
    <xdr:from>
      <xdr:col>18</xdr:col>
      <xdr:colOff>171451</xdr:colOff>
      <xdr:row>29</xdr:row>
      <xdr:rowOff>76200</xdr:rowOff>
    </xdr:from>
    <xdr:to>
      <xdr:col>20</xdr:col>
      <xdr:colOff>561975</xdr:colOff>
      <xdr:row>35</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8E6E4B03-92C0-40CC-B68B-CF53236DEFB3}"/>
            </a:ext>
          </a:extLst>
        </xdr:cNvPr>
        <xdr:cNvSpPr/>
      </xdr:nvSpPr>
      <xdr:spPr>
        <a:xfrm>
          <a:off x="13887451" y="5629275"/>
          <a:ext cx="1914524" cy="1200150"/>
        </a:xfrm>
        <a:prstGeom prst="rect">
          <a:avLst/>
        </a:prstGeom>
        <a:solidFill>
          <a:srgbClr val="0070C0"/>
        </a:solidFill>
        <a:ln>
          <a:solidFill>
            <a:schemeClr val="tx1">
              <a:lumMod val="95000"/>
              <a:lumOff val="5000"/>
            </a:schemeClr>
          </a:solidFill>
        </a:ln>
        <a:effectLst>
          <a:outerShdw blurRad="225425" dist="50800" dir="5220000" algn="ctr">
            <a:srgbClr val="000000">
              <a:alpha val="33000"/>
            </a:srgbClr>
          </a:outerShdw>
        </a:effectLst>
        <a:scene3d>
          <a:camera prst="perspectiveHeroicExtremeLeftFacing"/>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800" b="1"/>
            <a:t>OPCIONES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19050</xdr:colOff>
      <xdr:row>2</xdr:row>
      <xdr:rowOff>38100</xdr:rowOff>
    </xdr:from>
    <xdr:to>
      <xdr:col>20</xdr:col>
      <xdr:colOff>0</xdr:colOff>
      <xdr:row>35</xdr:row>
      <xdr:rowOff>171450</xdr:rowOff>
    </xdr:to>
    <xdr:pic>
      <xdr:nvPicPr>
        <xdr:cNvPr id="3" name="Imagen 2" descr="IGAC Móvil - Apps en Google Play">
          <a:extLst>
            <a:ext uri="{FF2B5EF4-FFF2-40B4-BE49-F238E27FC236}">
              <a16:creationId xmlns:a16="http://schemas.microsoft.com/office/drawing/2014/main" id="{BF9FED5C-297D-45F0-B77E-433A8532E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53400" y="485775"/>
          <a:ext cx="6076950" cy="6419850"/>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11</xdr:row>
      <xdr:rowOff>19050</xdr:rowOff>
    </xdr:from>
    <xdr:to>
      <xdr:col>9</xdr:col>
      <xdr:colOff>742950</xdr:colOff>
      <xdr:row>13</xdr:row>
      <xdr:rowOff>171450</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5988D13B-34C8-4F89-8733-27E175C2AD3B}"/>
            </a:ext>
          </a:extLst>
        </xdr:cNvPr>
        <xdr:cNvSpPr/>
      </xdr:nvSpPr>
      <xdr:spPr>
        <a:xfrm>
          <a:off x="1457325" y="213360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chemeClr val="bg1"/>
              </a:solidFill>
            </a:rPr>
            <a:t>MAPA FINAL</a:t>
          </a:r>
        </a:p>
      </xdr:txBody>
    </xdr:sp>
    <xdr:clientData/>
  </xdr:twoCellAnchor>
  <xdr:twoCellAnchor>
    <xdr:from>
      <xdr:col>2</xdr:col>
      <xdr:colOff>409575</xdr:colOff>
      <xdr:row>18</xdr:row>
      <xdr:rowOff>123825</xdr:rowOff>
    </xdr:from>
    <xdr:to>
      <xdr:col>9</xdr:col>
      <xdr:colOff>666750</xdr:colOff>
      <xdr:row>21</xdr:row>
      <xdr:rowOff>85725</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37B02248-DEC6-442C-AE0F-A27435E6B4F6}"/>
            </a:ext>
          </a:extLst>
        </xdr:cNvPr>
        <xdr:cNvSpPr/>
      </xdr:nvSpPr>
      <xdr:spPr>
        <a:xfrm>
          <a:off x="1476375" y="361950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chemeClr val="bg1"/>
              </a:solidFill>
            </a:rPr>
            <a:t>MAPA</a:t>
          </a:r>
          <a:r>
            <a:rPr lang="es-CO" sz="3200">
              <a:solidFill>
                <a:schemeClr val="bg1"/>
              </a:solidFill>
            </a:rPr>
            <a:t> DE CALOR RESIDUAL</a:t>
          </a:r>
        </a:p>
      </xdr:txBody>
    </xdr:sp>
    <xdr:clientData/>
  </xdr:twoCellAnchor>
  <xdr:twoCellAnchor>
    <xdr:from>
      <xdr:col>2</xdr:col>
      <xdr:colOff>447675</xdr:colOff>
      <xdr:row>14</xdr:row>
      <xdr:rowOff>171450</xdr:rowOff>
    </xdr:from>
    <xdr:to>
      <xdr:col>9</xdr:col>
      <xdr:colOff>704850</xdr:colOff>
      <xdr:row>17</xdr:row>
      <xdr:rowOff>133350</xdr:rowOff>
    </xdr:to>
    <xdr:sp macro="" textlink="">
      <xdr:nvSpPr>
        <xdr:cNvPr id="8" name="Rectángulo 7">
          <a:hlinkClick xmlns:r="http://schemas.openxmlformats.org/officeDocument/2006/relationships" r:id="rId4"/>
          <a:extLst>
            <a:ext uri="{FF2B5EF4-FFF2-40B4-BE49-F238E27FC236}">
              <a16:creationId xmlns:a16="http://schemas.microsoft.com/office/drawing/2014/main" id="{ABCA9334-6D95-42E1-90CE-8F980A0AA18E}"/>
            </a:ext>
          </a:extLst>
        </xdr:cNvPr>
        <xdr:cNvSpPr/>
      </xdr:nvSpPr>
      <xdr:spPr>
        <a:xfrm>
          <a:off x="1514475" y="2905125"/>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chemeClr val="bg1"/>
              </a:solidFill>
            </a:rPr>
            <a:t> MAPA DE CALOR INHERENTE </a:t>
          </a:r>
        </a:p>
      </xdr:txBody>
    </xdr:sp>
    <xdr:clientData/>
  </xdr:twoCellAnchor>
  <xdr:twoCellAnchor>
    <xdr:from>
      <xdr:col>3</xdr:col>
      <xdr:colOff>28575</xdr:colOff>
      <xdr:row>3</xdr:row>
      <xdr:rowOff>19050</xdr:rowOff>
    </xdr:from>
    <xdr:to>
      <xdr:col>10</xdr:col>
      <xdr:colOff>9525</xdr:colOff>
      <xdr:row>5</xdr:row>
      <xdr:rowOff>171450</xdr:rowOff>
    </xdr:to>
    <xdr:sp macro="" textlink="">
      <xdr:nvSpPr>
        <xdr:cNvPr id="9" name="Rectángulo 8">
          <a:hlinkClick xmlns:r="http://schemas.openxmlformats.org/officeDocument/2006/relationships" r:id="rId5"/>
          <a:extLst>
            <a:ext uri="{FF2B5EF4-FFF2-40B4-BE49-F238E27FC236}">
              <a16:creationId xmlns:a16="http://schemas.microsoft.com/office/drawing/2014/main" id="{D47A0A0E-2E76-4D73-A439-0299367AB57D}"/>
            </a:ext>
          </a:extLst>
        </xdr:cNvPr>
        <xdr:cNvSpPr/>
      </xdr:nvSpPr>
      <xdr:spPr>
        <a:xfrm>
          <a:off x="1485900" y="60960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chemeClr val="bg1"/>
              </a:solidFill>
            </a:rPr>
            <a:t>INTRUCTIVO</a:t>
          </a:r>
        </a:p>
      </xdr:txBody>
    </xdr:sp>
    <xdr:clientData/>
  </xdr:twoCellAnchor>
  <xdr:twoCellAnchor>
    <xdr:from>
      <xdr:col>3</xdr:col>
      <xdr:colOff>0</xdr:colOff>
      <xdr:row>7</xdr:row>
      <xdr:rowOff>0</xdr:rowOff>
    </xdr:from>
    <xdr:to>
      <xdr:col>9</xdr:col>
      <xdr:colOff>742950</xdr:colOff>
      <xdr:row>9</xdr:row>
      <xdr:rowOff>152400</xdr:rowOff>
    </xdr:to>
    <xdr:sp macro="" textlink="">
      <xdr:nvSpPr>
        <xdr:cNvPr id="10" name="Rectángulo 9">
          <a:hlinkClick xmlns:r="http://schemas.openxmlformats.org/officeDocument/2006/relationships" r:id="rId6"/>
          <a:extLst>
            <a:ext uri="{FF2B5EF4-FFF2-40B4-BE49-F238E27FC236}">
              <a16:creationId xmlns:a16="http://schemas.microsoft.com/office/drawing/2014/main" id="{F8148D21-3F93-4726-859F-DC54C9BFD5E6}"/>
            </a:ext>
          </a:extLst>
        </xdr:cNvPr>
        <xdr:cNvSpPr/>
      </xdr:nvSpPr>
      <xdr:spPr>
        <a:xfrm>
          <a:off x="1457325" y="135255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chemeClr val="bg1"/>
              </a:solidFill>
            </a:rPr>
            <a:t>PROCESOS</a:t>
          </a:r>
          <a:r>
            <a:rPr lang="es-CO" sz="3200" b="1" baseline="0">
              <a:solidFill>
                <a:schemeClr val="bg1"/>
              </a:solidFill>
            </a:rPr>
            <a:t> Y SUB</a:t>
          </a:r>
        </a:p>
      </xdr:txBody>
    </xdr:sp>
    <xdr:clientData/>
  </xdr:twoCellAnchor>
  <xdr:twoCellAnchor>
    <xdr:from>
      <xdr:col>2</xdr:col>
      <xdr:colOff>390525</xdr:colOff>
      <xdr:row>22</xdr:row>
      <xdr:rowOff>28575</xdr:rowOff>
    </xdr:from>
    <xdr:to>
      <xdr:col>9</xdr:col>
      <xdr:colOff>647700</xdr:colOff>
      <xdr:row>24</xdr:row>
      <xdr:rowOff>180975</xdr:rowOff>
    </xdr:to>
    <xdr:sp macro="" textlink="">
      <xdr:nvSpPr>
        <xdr:cNvPr id="11" name="Rectángulo 10">
          <a:hlinkClick xmlns:r="http://schemas.openxmlformats.org/officeDocument/2006/relationships" r:id="rId7"/>
          <a:extLst>
            <a:ext uri="{FF2B5EF4-FFF2-40B4-BE49-F238E27FC236}">
              <a16:creationId xmlns:a16="http://schemas.microsoft.com/office/drawing/2014/main" id="{B033222F-8C77-452C-AEF1-BAE337B28374}"/>
            </a:ext>
          </a:extLst>
        </xdr:cNvPr>
        <xdr:cNvSpPr/>
      </xdr:nvSpPr>
      <xdr:spPr>
        <a:xfrm>
          <a:off x="1457325" y="428625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a:solidFill>
                <a:schemeClr val="bg1"/>
              </a:solidFill>
            </a:rPr>
            <a:t>FACTOR</a:t>
          </a:r>
          <a:r>
            <a:rPr lang="es-CO" sz="3200" baseline="0">
              <a:solidFill>
                <a:schemeClr val="bg1"/>
              </a:solidFill>
            </a:rPr>
            <a:t> DE RIESGO</a:t>
          </a:r>
          <a:endParaRPr lang="es-CO" sz="3200">
            <a:solidFill>
              <a:schemeClr val="bg1"/>
            </a:solidFill>
          </a:endParaRPr>
        </a:p>
      </xdr:txBody>
    </xdr:sp>
    <xdr:clientData/>
  </xdr:twoCellAnchor>
  <xdr:twoCellAnchor>
    <xdr:from>
      <xdr:col>2</xdr:col>
      <xdr:colOff>352425</xdr:colOff>
      <xdr:row>25</xdr:row>
      <xdr:rowOff>180975</xdr:rowOff>
    </xdr:from>
    <xdr:to>
      <xdr:col>9</xdr:col>
      <xdr:colOff>609600</xdr:colOff>
      <xdr:row>28</xdr:row>
      <xdr:rowOff>142875</xdr:rowOff>
    </xdr:to>
    <xdr:sp macro="" textlink="">
      <xdr:nvSpPr>
        <xdr:cNvPr id="12" name="Rectángulo 11">
          <a:hlinkClick xmlns:r="http://schemas.openxmlformats.org/officeDocument/2006/relationships" r:id="rId8"/>
          <a:extLst>
            <a:ext uri="{FF2B5EF4-FFF2-40B4-BE49-F238E27FC236}">
              <a16:creationId xmlns:a16="http://schemas.microsoft.com/office/drawing/2014/main" id="{B1DC3E30-951F-479E-9E00-624AD0A5C7B1}"/>
            </a:ext>
          </a:extLst>
        </xdr:cNvPr>
        <xdr:cNvSpPr/>
      </xdr:nvSpPr>
      <xdr:spPr>
        <a:xfrm>
          <a:off x="1419225" y="501015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a:solidFill>
                <a:schemeClr val="bg1"/>
              </a:solidFill>
            </a:rPr>
            <a:t>CLASF.RIESGO</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604838</xdr:colOff>
      <xdr:row>0</xdr:row>
      <xdr:rowOff>48196</xdr:rowOff>
    </xdr:from>
    <xdr:to>
      <xdr:col>1</xdr:col>
      <xdr:colOff>685800</xdr:colOff>
      <xdr:row>5</xdr:row>
      <xdr:rowOff>157956</xdr:rowOff>
    </xdr:to>
    <xdr:pic>
      <xdr:nvPicPr>
        <xdr:cNvPr id="3" name="Imagen 2">
          <a:extLst>
            <a:ext uri="{FF2B5EF4-FFF2-40B4-BE49-F238E27FC236}">
              <a16:creationId xmlns:a16="http://schemas.microsoft.com/office/drawing/2014/main" id="{83DA0D53-1683-4C45-8312-4F227FD82835}"/>
            </a:ext>
          </a:extLst>
        </xdr:cNvPr>
        <xdr:cNvPicPr>
          <a:picLocks noChangeAspect="1"/>
        </xdr:cNvPicPr>
      </xdr:nvPicPr>
      <xdr:blipFill>
        <a:blip xmlns:r="http://schemas.openxmlformats.org/officeDocument/2006/relationships" r:embed="rId1"/>
        <a:stretch>
          <a:fillRect/>
        </a:stretch>
      </xdr:blipFill>
      <xdr:spPr>
        <a:xfrm>
          <a:off x="604838" y="48196"/>
          <a:ext cx="804862" cy="986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76199</xdr:colOff>
      <xdr:row>1</xdr:row>
      <xdr:rowOff>89416</xdr:rowOff>
    </xdr:from>
    <xdr:ext cx="947498" cy="1031663"/>
    <xdr:pic>
      <xdr:nvPicPr>
        <xdr:cNvPr id="2" name="Imagen 2">
          <a:extLst>
            <a:ext uri="{FF2B5EF4-FFF2-40B4-BE49-F238E27FC236}">
              <a16:creationId xmlns:a16="http://schemas.microsoft.com/office/drawing/2014/main" id="{AE85A6FB-B945-415B-8593-FD71D8697399}"/>
            </a:ext>
          </a:extLst>
        </xdr:cNvPr>
        <xdr:cNvPicPr>
          <a:picLocks noChangeAspect="1"/>
        </xdr:cNvPicPr>
      </xdr:nvPicPr>
      <xdr:blipFill>
        <a:blip xmlns:r="http://schemas.openxmlformats.org/officeDocument/2006/relationships" r:embed="rId1"/>
        <a:stretch>
          <a:fillRect/>
        </a:stretch>
      </xdr:blipFill>
      <xdr:spPr>
        <a:xfrm>
          <a:off x="76199" y="279916"/>
          <a:ext cx="947498" cy="103166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6504</xdr:colOff>
      <xdr:row>1</xdr:row>
      <xdr:rowOff>77800</xdr:rowOff>
    </xdr:from>
    <xdr:to>
      <xdr:col>0</xdr:col>
      <xdr:colOff>736321</xdr:colOff>
      <xdr:row>4</xdr:row>
      <xdr:rowOff>243932</xdr:rowOff>
    </xdr:to>
    <xdr:pic>
      <xdr:nvPicPr>
        <xdr:cNvPr id="2" name="Imagen 2">
          <a:extLst>
            <a:ext uri="{FF2B5EF4-FFF2-40B4-BE49-F238E27FC236}">
              <a16:creationId xmlns:a16="http://schemas.microsoft.com/office/drawing/2014/main" id="{35E10841-35AE-4484-A4A8-3CA5CAB9F206}"/>
            </a:ext>
          </a:extLst>
        </xdr:cNvPr>
        <xdr:cNvPicPr>
          <a:picLocks noChangeAspect="1"/>
        </xdr:cNvPicPr>
      </xdr:nvPicPr>
      <xdr:blipFill>
        <a:blip xmlns:r="http://schemas.openxmlformats.org/officeDocument/2006/relationships" r:embed="rId1"/>
        <a:stretch>
          <a:fillRect/>
        </a:stretch>
      </xdr:blipFill>
      <xdr:spPr>
        <a:xfrm>
          <a:off x="6504" y="439750"/>
          <a:ext cx="729817" cy="8424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11429</xdr:rowOff>
    </xdr:from>
    <xdr:to>
      <xdr:col>9</xdr:col>
      <xdr:colOff>76200</xdr:colOff>
      <xdr:row>59</xdr:row>
      <xdr:rowOff>149134</xdr:rowOff>
    </xdr:to>
    <xdr:pic>
      <xdr:nvPicPr>
        <xdr:cNvPr id="2" name="Imagen 1">
          <a:extLst>
            <a:ext uri="{FF2B5EF4-FFF2-40B4-BE49-F238E27FC236}">
              <a16:creationId xmlns:a16="http://schemas.microsoft.com/office/drawing/2014/main" id="{C54557E2-A125-4339-800B-5D1D9590C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754"/>
          <a:ext cx="7067550" cy="11186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52387</xdr:rowOff>
    </xdr:from>
    <xdr:to>
      <xdr:col>10</xdr:col>
      <xdr:colOff>71437</xdr:colOff>
      <xdr:row>39</xdr:row>
      <xdr:rowOff>95249</xdr:rowOff>
    </xdr:to>
    <xdr:pic>
      <xdr:nvPicPr>
        <xdr:cNvPr id="2" name="Imagen 1">
          <a:extLst>
            <a:ext uri="{FF2B5EF4-FFF2-40B4-BE49-F238E27FC236}">
              <a16:creationId xmlns:a16="http://schemas.microsoft.com/office/drawing/2014/main" id="{D1781EB0-269B-48AD-A741-0C340E3959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7700"/>
          <a:ext cx="7929562" cy="7091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rupo%20GC%20Consultores/Downloads/Riesgos%20IGAC%20%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VID/Downloads/Borrador%20Plan%20de%20Acci&#243;n%20Anual%20(PAA)%202020%20-%20IGA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rupo%20GC%20Consultores/Downloads/HERRAMIENTA%20DE%20RIESGOS%20IGAC%202022%20Fi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STRUCTIVO"/>
      <sheetName val="2 CONTEXTO E IDENTIFICACIÓN"/>
      <sheetName val="3 PROBABIL E IMPACTO INHERENTE"/>
      <sheetName val="4 MAPA CALOR INHERENTE"/>
      <sheetName val="5 VALORACIÓN DEL CONTROL"/>
      <sheetName val="6 MAPA CALOR RESIDUAL"/>
      <sheetName val="7 MAPA CALOR INHEREN Y RESIDUAL"/>
      <sheetName val="8 MAPA RIESGOS"/>
      <sheetName val="9 RIESGO DEL PROCESO"/>
      <sheetName val="10 CONTROL DE CAMBIOS"/>
      <sheetName val="11 FORMULAS"/>
      <sheetName val="Hoja3"/>
    </sheetNames>
    <sheetDataSet>
      <sheetData sheetId="0" refreshError="1"/>
      <sheetData sheetId="1" refreshError="1"/>
      <sheetData sheetId="2" refreshError="1">
        <row r="9">
          <cell r="Z9" t="str">
            <v>Menor a 10 SMLMV</v>
          </cell>
          <cell r="AA9" t="str">
            <v>El riesgo afecta la imagen de algún área de la organización.</v>
          </cell>
        </row>
        <row r="10">
          <cell r="Z10" t="str">
            <v>Entre 10 y 50 SMLMV</v>
          </cell>
          <cell r="AA10" t="str">
            <v>El riesgo afecta la imagen de la entidad internamente, de conocimiento general nivel interno, de junta directiva y accionistas y/o de proveedores.</v>
          </cell>
        </row>
        <row r="11">
          <cell r="Z11" t="str">
            <v>Entre 50 y 100 SMLMV</v>
          </cell>
          <cell r="AA11" t="str">
            <v>El riesgo afecta la imagen de la entidad con algunos usuarios de relevancia frente al logro de los objetivos.</v>
          </cell>
        </row>
        <row r="12">
          <cell r="Z12" t="str">
            <v>Entre 100 y 500 SMLMV</v>
          </cell>
          <cell r="AA12" t="str">
            <v>El riesgo afecta la imagen de la entidad con efecto publicitario sostenido a nivel de sector administrativo, nivel departamental o municipal.</v>
          </cell>
        </row>
        <row r="13">
          <cell r="Z13" t="str">
            <v>Mayor a 500 SMLMV</v>
          </cell>
          <cell r="AA13" t="str">
            <v>El riesgo afecta la imagen de la entidad a nivel nacional, con efecto publicitario sostenido a nivel país</v>
          </cell>
        </row>
        <row r="14">
          <cell r="Z14" t="str">
            <v>N/A</v>
          </cell>
          <cell r="AA14" t="str">
            <v>N/A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sheetName val="PA_SERVCIUDA"/>
      <sheetName val="Listas"/>
    </sheetNames>
    <sheetDataSet>
      <sheetData sheetId="0">
        <row r="5">
          <cell r="C5" t="str">
            <v>SERVICIO_AL_CIUDADANO_Y_PARTICIPACION</v>
          </cell>
        </row>
      </sheetData>
      <sheetData sheetId="1">
        <row r="2">
          <cell r="F2" t="str">
            <v>SERVICIO_AL_CIUDADANO_Y_PARTICIPACION</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OPCIONES"/>
      <sheetName val="INICIO"/>
      <sheetName val="CONTEXTO E IDENTIFICACIÓN"/>
      <sheetName val="PROB E IMPACTO INHERENTE"/>
      <sheetName val="MAPA DE CALOR INHERENTE"/>
      <sheetName val="VALORACIÓN DEL CONTROL"/>
      <sheetName val="MAPA DE CALOR RESIDUAL"/>
      <sheetName val="Mapa de calor"/>
      <sheetName val="OBJ_PRO"/>
      <sheetName val="MAPAS INHERENTE Y RESIDUAL"/>
      <sheetName val="FÓRMULAS"/>
    </sheetNames>
    <sheetDataSet>
      <sheetData sheetId="0"/>
      <sheetData sheetId="1"/>
      <sheetData sheetId="2"/>
      <sheetData sheetId="3">
        <row r="2">
          <cell r="D2"/>
        </row>
        <row r="3">
          <cell r="D3"/>
        </row>
        <row r="55">
          <cell r="A55" t="str">
            <v>R1</v>
          </cell>
          <cell r="D55" t="str">
            <v>Direccionamiento Estratégico y Planeación</v>
          </cell>
          <cell r="F55" t="str">
            <v>Gestión Estratégica</v>
          </cell>
          <cell r="G55" t="str">
            <v>Estratégico</v>
          </cell>
          <cell r="N55" t="str">
            <v>Posibilidad de pérdida Económica y Reputacional por el incumplimiento en la ejecución del presupuesto de inversión y en las metas proyecto y PND debido a: 
1. Deficiencias en la programación y seguimiento del plan anual de adquisiciones.
2. Situaciones anormales de carácter misional que afecten la programación y diseño del plan de adquisiciones
3. Compromisos institucionales no previstos.
4. Expedición del CDP que no esté dentro de la programación presupuestal.
5. Reservas presupuestales.</v>
          </cell>
        </row>
        <row r="56">
          <cell r="A56" t="str">
            <v>R2</v>
          </cell>
          <cell r="D56" t="str">
            <v>Direccionamiento Estratégico y Planeación</v>
          </cell>
          <cell r="F56" t="str">
            <v>Gestión Estratégica</v>
          </cell>
          <cell r="G56" t="str">
            <v>Estratégico</v>
          </cell>
          <cell r="N56" t="str">
            <v>Posibilidad de pérdida Reputacional  por la desarticulación de los elementos del Plan Estratégico Institucional (PEI) con los planes y proyectos del IGAC debido a:
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v>
          </cell>
        </row>
        <row r="57">
          <cell r="A57" t="str">
            <v>R3</v>
          </cell>
          <cell r="D57" t="str">
            <v>Direccionamiento Estratégico y Planeación</v>
          </cell>
          <cell r="F57" t="str">
            <v>Gestión Estratégica</v>
          </cell>
          <cell r="G57" t="str">
            <v>Operativo</v>
          </cell>
          <cell r="N57" t="str">
            <v>Posibilidad de pérdida Reputacional por Ia inconsistencias en la información reportada en los aplicativos internos y externos de la entidad 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v>
          </cell>
        </row>
        <row r="58">
          <cell r="A58" t="str">
            <v>R4</v>
          </cell>
          <cell r="D58" t="str">
            <v>Direccionamiento Estratégico y Planeación</v>
          </cell>
          <cell r="F58" t="str">
            <v>Gestión del SGI</v>
          </cell>
          <cell r="G58" t="str">
            <v>Estratégico</v>
          </cell>
          <cell r="N58" t="str">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ell>
        </row>
        <row r="59">
          <cell r="A59" t="str">
            <v>R5</v>
          </cell>
          <cell r="D59" t="str">
            <v>Direccionamiento Estratégico y Planeación</v>
          </cell>
          <cell r="F59" t="str">
            <v>Gestión del SGI</v>
          </cell>
          <cell r="G59" t="str">
            <v>Ambiental</v>
          </cell>
          <cell r="N59" t="str">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ell>
        </row>
        <row r="60">
          <cell r="A60" t="str">
            <v>R6</v>
          </cell>
          <cell r="D60" t="str">
            <v>Gestión de Comunicaciones</v>
          </cell>
          <cell r="F60" t="str">
            <v>Gestión de Comunicaciones Externas
Gestión de Comunicaciones Internas</v>
          </cell>
          <cell r="G60" t="str">
            <v>Operativo</v>
          </cell>
          <cell r="N60" t="str">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ell>
        </row>
        <row r="61">
          <cell r="A61" t="str">
            <v>R7</v>
          </cell>
          <cell r="D61" t="str">
            <v>Gestión Comercial</v>
          </cell>
          <cell r="F61" t="str">
            <v>Gestión Comercial</v>
          </cell>
          <cell r="G61" t="str">
            <v>De Corrupción</v>
          </cell>
          <cell r="N61" t="str">
            <v>Posibilidad de pérdida Reputacional por manipulación y/o sustracción de la información misional que maneja el proceso, para beneficio propio y/o de un particular debido a istemas de información susceptibles de manipulación o adulteración por falta de seguridad</v>
          </cell>
        </row>
        <row r="62">
          <cell r="A62" t="str">
            <v>R8</v>
          </cell>
          <cell r="D62" t="str">
            <v>Gestión de Servicio Al Ciudadano</v>
          </cell>
          <cell r="F62" t="str">
            <v>Gestión de Atención al Ciudadano</v>
          </cell>
          <cell r="G62" t="str">
            <v>De Cumplimiento</v>
          </cell>
          <cell r="N62" t="str">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ell>
        </row>
        <row r="63">
          <cell r="A63" t="str">
            <v>R9</v>
          </cell>
          <cell r="D63" t="str">
            <v>Gestión de Servicio Al Ciudadano</v>
          </cell>
          <cell r="F63" t="str">
            <v>Gestión de Atención al Ciudadano</v>
          </cell>
          <cell r="G63" t="str">
            <v>De Corrupción</v>
          </cell>
          <cell r="N63" t="str">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ell>
        </row>
        <row r="64">
          <cell r="A64" t="str">
            <v>R10</v>
          </cell>
          <cell r="D64" t="str">
            <v>Gestión de Regulación y Habilitación</v>
          </cell>
          <cell r="F64" t="str">
            <v>Regulación</v>
          </cell>
          <cell r="G64" t="str">
            <v>De Cumplimiento</v>
          </cell>
          <cell r="N64" t="str">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ell>
        </row>
        <row r="65">
          <cell r="A65" t="str">
            <v>R11</v>
          </cell>
          <cell r="D65" t="str">
            <v>Gestión de Regulación y Habilitación</v>
          </cell>
          <cell r="F65" t="str">
            <v>Regulación</v>
          </cell>
          <cell r="G65" t="str">
            <v>De Cumplimiento</v>
          </cell>
          <cell r="N65" t="str">
            <v>Posibilidad de pérdida Reputacional por declaratoria de inaplicación de la regulación expedida por la entidad debido a que se identifica la ilegalidad del acto por parte de un ente judicial.</v>
          </cell>
        </row>
        <row r="66">
          <cell r="A66" t="str">
            <v>R12</v>
          </cell>
          <cell r="D66" t="str">
            <v>Gestión de Información Geográfica</v>
          </cell>
          <cell r="F66" t="str">
            <v>Gestión Geográfica</v>
          </cell>
          <cell r="G66"/>
          <cell r="N66" t="str">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ell>
        </row>
        <row r="67">
          <cell r="A67" t="str">
            <v>R13</v>
          </cell>
          <cell r="D67" t="str">
            <v>Gestión de Información Geográfica</v>
          </cell>
          <cell r="F67" t="str">
            <v>Gestión Geográfica</v>
          </cell>
          <cell r="G67" t="str">
            <v>De Corrupción</v>
          </cell>
          <cell r="N67" t="str">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ell>
        </row>
        <row r="68">
          <cell r="A68" t="str">
            <v>R14</v>
          </cell>
          <cell r="D68" t="str">
            <v>Gestión de Información Geográfica</v>
          </cell>
          <cell r="F68" t="str">
            <v>Gestión Geográfica</v>
          </cell>
          <cell r="G68" t="str">
            <v>De Cumplimiento</v>
          </cell>
          <cell r="N68" t="str">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ell>
        </row>
        <row r="69">
          <cell r="A69" t="str">
            <v>R15</v>
          </cell>
          <cell r="D69" t="str">
            <v>Gestión de Información Geográfica</v>
          </cell>
          <cell r="F69" t="str">
            <v>Gestión Geográfica</v>
          </cell>
          <cell r="G69" t="str">
            <v>De Cumplimiento</v>
          </cell>
          <cell r="N69" t="str">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ell>
        </row>
        <row r="70">
          <cell r="A70" t="str">
            <v>R16</v>
          </cell>
          <cell r="D70" t="str">
            <v>Gestión de Información Geográfica</v>
          </cell>
          <cell r="F70" t="str">
            <v>Gestión Geodésica</v>
          </cell>
          <cell r="G70" t="str">
            <v>De Cumplimiento</v>
          </cell>
          <cell r="N70" t="str">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ell>
        </row>
        <row r="71">
          <cell r="A71" t="str">
            <v>R17</v>
          </cell>
          <cell r="D71" t="str">
            <v>Gestión de Información Geográfica</v>
          </cell>
          <cell r="F71" t="str">
            <v>Gestión Geodésica</v>
          </cell>
          <cell r="G71" t="str">
            <v>Operativo</v>
          </cell>
          <cell r="N71" t="str">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ell>
        </row>
        <row r="72">
          <cell r="A72" t="str">
            <v>R18</v>
          </cell>
          <cell r="D72" t="str">
            <v>Gestión de Información Geográfica</v>
          </cell>
          <cell r="F72" t="str">
            <v>Gestión Geodésica</v>
          </cell>
          <cell r="G72" t="str">
            <v>De Cumplimiento</v>
          </cell>
          <cell r="N72" t="str">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ell>
        </row>
        <row r="73">
          <cell r="A73" t="str">
            <v>R19</v>
          </cell>
          <cell r="D73" t="str">
            <v>Gestión de Información Geográfica</v>
          </cell>
          <cell r="F73" t="str">
            <v>Gestión Cartográfica</v>
          </cell>
          <cell r="G73" t="str">
            <v>De Corrupción</v>
          </cell>
          <cell r="N73" t="str">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ell>
        </row>
        <row r="74">
          <cell r="A74" t="str">
            <v>R20</v>
          </cell>
          <cell r="D74" t="str">
            <v>Gestión de Información Geográfica</v>
          </cell>
          <cell r="F74" t="str">
            <v>Gestión Cartográfica</v>
          </cell>
          <cell r="G74" t="str">
            <v>De Cumplimiento</v>
          </cell>
          <cell r="N74" t="str">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ell>
        </row>
        <row r="75">
          <cell r="A75" t="str">
            <v>R21</v>
          </cell>
          <cell r="D75" t="str">
            <v>Gestión de Información Geográfica</v>
          </cell>
          <cell r="F75" t="str">
            <v>Gestión Cartográfica</v>
          </cell>
          <cell r="G75" t="str">
            <v>De Cumplimiento</v>
          </cell>
          <cell r="N75" t="str">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ell>
        </row>
        <row r="76">
          <cell r="A76" t="str">
            <v>R22</v>
          </cell>
          <cell r="D76" t="str">
            <v>Gestión de Información Geográfica</v>
          </cell>
          <cell r="F76" t="str">
            <v>Gestión Agrológica</v>
          </cell>
          <cell r="G76" t="str">
            <v>De Corrupción</v>
          </cell>
          <cell r="N76" t="str">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ell>
        </row>
        <row r="77">
          <cell r="A77" t="str">
            <v>R23</v>
          </cell>
          <cell r="D77" t="str">
            <v>Gestión de Información Geográfica</v>
          </cell>
          <cell r="F77" t="str">
            <v>Gestión Agrológica</v>
          </cell>
          <cell r="G77" t="str">
            <v>Operativo</v>
          </cell>
          <cell r="N77" t="str">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ell>
        </row>
        <row r="78">
          <cell r="A78" t="str">
            <v>R24</v>
          </cell>
          <cell r="D78" t="str">
            <v>Gestión de Información Geográfica</v>
          </cell>
          <cell r="F78" t="str">
            <v>Gestión Agrológica</v>
          </cell>
          <cell r="G78" t="str">
            <v>Operativo</v>
          </cell>
          <cell r="N78" t="str">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ell>
        </row>
        <row r="79">
          <cell r="A79" t="str">
            <v>R25</v>
          </cell>
          <cell r="D79" t="str">
            <v>Gestión de Información Geográfica</v>
          </cell>
          <cell r="F79" t="str">
            <v>Gestión Agrológica</v>
          </cell>
          <cell r="G79" t="str">
            <v>Operativo</v>
          </cell>
          <cell r="N79" t="str">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ell>
        </row>
        <row r="80">
          <cell r="A80" t="str">
            <v>R26</v>
          </cell>
          <cell r="D80" t="str">
            <v>Gestión catastral</v>
          </cell>
          <cell r="F80" t="str">
            <v>Prestación del Servicio Catastral por Excepción</v>
          </cell>
          <cell r="G80" t="str">
            <v>De Corrupción</v>
          </cell>
          <cell r="N80" t="str">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ell>
        </row>
        <row r="81">
          <cell r="A81" t="str">
            <v>R27</v>
          </cell>
          <cell r="D81" t="str">
            <v>Gestión catastral</v>
          </cell>
          <cell r="F81" t="str">
            <v>Prestación del Servicio Catastral por Excepción</v>
          </cell>
          <cell r="G81" t="str">
            <v>De Cumplimiento</v>
          </cell>
          <cell r="N81" t="str">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ell>
        </row>
        <row r="82">
          <cell r="A82" t="str">
            <v>R28</v>
          </cell>
          <cell r="D82" t="str">
            <v>Gestión catastral</v>
          </cell>
          <cell r="F82" t="str">
            <v>Formación, Actualización y Conservación Catastral</v>
          </cell>
          <cell r="G82" t="str">
            <v>De Corrupción</v>
          </cell>
          <cell r="N82" t="str">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ell>
        </row>
        <row r="83">
          <cell r="A83" t="str">
            <v>R29</v>
          </cell>
          <cell r="D83" t="str">
            <v>Gestión catastral</v>
          </cell>
          <cell r="F83" t="str">
            <v>Avalúos Comerciales</v>
          </cell>
          <cell r="G83" t="str">
            <v>Operativo</v>
          </cell>
          <cell r="N83" t="str">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ell>
        </row>
        <row r="84">
          <cell r="A84" t="str">
            <v>R30</v>
          </cell>
          <cell r="D84" t="str">
            <v>Innovación y Gestión del Conocimiento Aplicado</v>
          </cell>
          <cell r="F84" t="str">
            <v>Prospectiva</v>
          </cell>
          <cell r="G84" t="str">
            <v>Operativo</v>
          </cell>
          <cell r="N84" t="str">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ell>
        </row>
        <row r="85">
          <cell r="A85" t="str">
            <v>R31</v>
          </cell>
          <cell r="D85" t="str">
            <v>Innovación y Gestión del Conocimiento Aplicado</v>
          </cell>
          <cell r="F85" t="str">
            <v>Prospectiva</v>
          </cell>
          <cell r="G85" t="str">
            <v>Operativos</v>
          </cell>
          <cell r="N85" t="str">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ell>
        </row>
        <row r="86">
          <cell r="A86" t="str">
            <v>R32</v>
          </cell>
          <cell r="D86" t="str">
            <v>Innovación y Gestión del Conocimiento Aplicado</v>
          </cell>
          <cell r="F86" t="str">
            <v>Prospectiva</v>
          </cell>
          <cell r="G86" t="str">
            <v>De Corrupción</v>
          </cell>
          <cell r="N86" t="str">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ell>
        </row>
        <row r="87">
          <cell r="A87" t="str">
            <v>R33</v>
          </cell>
          <cell r="D87" t="str">
            <v>Gestión de Talento Humano</v>
          </cell>
          <cell r="F87" t="str">
            <v>Bienestar y Sistema de Gestión de Seguridad y Salud en el Trabajo</v>
          </cell>
          <cell r="G87" t="str">
            <v>De Cumplimiento</v>
          </cell>
          <cell r="N87" t="str">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ell>
        </row>
        <row r="88">
          <cell r="A88" t="str">
            <v>R34</v>
          </cell>
          <cell r="D88" t="str">
            <v>Gestión de Talento Humano</v>
          </cell>
          <cell r="F88" t="str">
            <v>Provisión de Empleo y Compensación</v>
          </cell>
          <cell r="G88" t="str">
            <v>Operativo</v>
          </cell>
          <cell r="N88" t="str">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ell>
        </row>
        <row r="89">
          <cell r="A89" t="str">
            <v>R35</v>
          </cell>
          <cell r="D89" t="str">
            <v>Gestión de Talento Humano</v>
          </cell>
          <cell r="F89" t="str">
            <v>Formación y Gestión del Desempeño</v>
          </cell>
          <cell r="G89" t="str">
            <v>Operativo</v>
          </cell>
          <cell r="N89" t="str">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ell>
        </row>
        <row r="90">
          <cell r="A90" t="str">
            <v>R36</v>
          </cell>
          <cell r="D90" t="str">
            <v>Gestión Financiera</v>
          </cell>
          <cell r="F90" t="str">
            <v>Gestión Presupuestal</v>
          </cell>
          <cell r="G90" t="str">
            <v>Operativo</v>
          </cell>
          <cell r="N90" t="str">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ell>
        </row>
        <row r="91">
          <cell r="A91" t="str">
            <v>R37</v>
          </cell>
          <cell r="D91" t="str">
            <v>Gestión Financiera</v>
          </cell>
          <cell r="F91" t="str">
            <v>Gestión Contable</v>
          </cell>
          <cell r="G91" t="str">
            <v>De Cumplimiento</v>
          </cell>
          <cell r="N91" t="str">
            <v>Posibilidad de pérdida Económica y Reputacional por registros presupuestales, contables y de tesorería que no coincidan con la realidad debido a utilización inadecuada de conceptos parametrizados por la entidad para el registro de hechos económicos en el SIIF Nación</v>
          </cell>
        </row>
        <row r="92">
          <cell r="A92" t="str">
            <v>R38</v>
          </cell>
          <cell r="D92" t="str">
            <v>Gestión Financiera</v>
          </cell>
          <cell r="F92" t="str">
            <v>Gestión Contable</v>
          </cell>
          <cell r="G92" t="str">
            <v>De Cumplimiento</v>
          </cell>
          <cell r="N92" t="str">
            <v>Posibilidad de pérdida Económica por manejo indebido de recursos financieros por parte de quienes los administran en la entidad, para beneficio propio o de terceros debido a manipulación de la información financiera.</v>
          </cell>
        </row>
        <row r="93">
          <cell r="A93" t="str">
            <v>R39</v>
          </cell>
          <cell r="D93" t="str">
            <v>Gestión Jurídica</v>
          </cell>
          <cell r="F93" t="str">
            <v>Judicial</v>
          </cell>
          <cell r="G93" t="str">
            <v>De Corrupción</v>
          </cell>
          <cell r="N93" t="str">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ell>
        </row>
        <row r="94">
          <cell r="A94" t="str">
            <v>R40</v>
          </cell>
          <cell r="D94" t="str">
            <v>Gestión Jurídica</v>
          </cell>
          <cell r="F94" t="str">
            <v>Judicial</v>
          </cell>
          <cell r="G94" t="str">
            <v>De Cumplimiento</v>
          </cell>
          <cell r="N94" t="str">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ell>
        </row>
        <row r="95">
          <cell r="A95" t="str">
            <v>R41</v>
          </cell>
          <cell r="D95" t="str">
            <v>Gestión Contractual</v>
          </cell>
          <cell r="F95" t="str">
            <v>Gestión Contractual</v>
          </cell>
          <cell r="G95" t="str">
            <v>De Corrupción</v>
          </cell>
          <cell r="N95" t="str">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ell>
        </row>
        <row r="96">
          <cell r="A96" t="str">
            <v>R42</v>
          </cell>
          <cell r="D96" t="str">
            <v>Gestión Contractual</v>
          </cell>
          <cell r="F96" t="str">
            <v>Gestión Contractual</v>
          </cell>
          <cell r="G96" t="str">
            <v>Operativos</v>
          </cell>
          <cell r="N96" t="str">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ell>
        </row>
        <row r="97">
          <cell r="A97" t="str">
            <v>R43</v>
          </cell>
          <cell r="D97" t="str">
            <v>Gestión Documental</v>
          </cell>
          <cell r="F97" t="str">
            <v>Gestión de Archivos</v>
          </cell>
          <cell r="G97" t="str">
            <v>De Corrupción</v>
          </cell>
          <cell r="N97" t="str">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ell>
        </row>
        <row r="98">
          <cell r="A98" t="str">
            <v>R44</v>
          </cell>
          <cell r="D98" t="str">
            <v>Gestión Documental</v>
          </cell>
          <cell r="F98" t="str">
            <v>Gestión de Archivos</v>
          </cell>
          <cell r="G98" t="str">
            <v>De Cumplimiento</v>
          </cell>
          <cell r="N98" t="str">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ell>
        </row>
        <row r="99">
          <cell r="A99" t="str">
            <v>R45</v>
          </cell>
          <cell r="D99" t="str">
            <v>Gestión Documental</v>
          </cell>
          <cell r="F99" t="str">
            <v>Gestión de Archivos</v>
          </cell>
          <cell r="G99" t="str">
            <v>Operativo</v>
          </cell>
          <cell r="N99" t="str">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ell>
        </row>
        <row r="100">
          <cell r="A100" t="str">
            <v>R46</v>
          </cell>
          <cell r="D100" t="str">
            <v>Gestión Administrativa</v>
          </cell>
          <cell r="F100" t="str">
            <v>Gestión de Inventarios</v>
          </cell>
          <cell r="G100" t="str">
            <v>De Corrupción</v>
          </cell>
          <cell r="N100" t="str">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ell>
        </row>
        <row r="101">
          <cell r="A101" t="str">
            <v>R47</v>
          </cell>
          <cell r="D101" t="str">
            <v>Gestión Administrativa</v>
          </cell>
          <cell r="F101" t="str">
            <v>Gestión de Servicios</v>
          </cell>
          <cell r="G101" t="str">
            <v>Operativos</v>
          </cell>
          <cell r="N101" t="str">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ell>
        </row>
        <row r="102">
          <cell r="A102" t="str">
            <v>R48</v>
          </cell>
          <cell r="D102" t="str">
            <v>Gestión Administrativa</v>
          </cell>
          <cell r="F102" t="str">
            <v>Gestión de Servicios</v>
          </cell>
          <cell r="G102" t="str">
            <v>Operativo</v>
          </cell>
          <cell r="N102" t="str">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ell>
        </row>
        <row r="103">
          <cell r="A103" t="str">
            <v>R49</v>
          </cell>
          <cell r="D103" t="str">
            <v>Gestión de Sistemas de Información e Infraestructura</v>
          </cell>
          <cell r="F103" t="str">
            <v>Gestión de la Infraestructura</v>
          </cell>
          <cell r="G103" t="str">
            <v>De Corrupción</v>
          </cell>
          <cell r="N103" t="str">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ell>
        </row>
        <row r="104">
          <cell r="A104" t="str">
            <v>R50</v>
          </cell>
          <cell r="D104" t="str">
            <v>Gestión de Sistemas de Información e Infraestructura</v>
          </cell>
          <cell r="F104" t="str">
            <v>Gestión de la Infraestructura</v>
          </cell>
          <cell r="G104" t="str">
            <v>Operativo</v>
          </cell>
          <cell r="N104" t="str">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ell>
        </row>
        <row r="105">
          <cell r="A105" t="str">
            <v>R51</v>
          </cell>
          <cell r="D105" t="str">
            <v>Gestión de Sistemas de Información e Infraestructura</v>
          </cell>
          <cell r="F105" t="str">
            <v>Gestión de la Infraestructura</v>
          </cell>
          <cell r="G105" t="str">
            <v>De Corrupción</v>
          </cell>
          <cell r="N105" t="str">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ell>
        </row>
        <row r="106">
          <cell r="A106" t="str">
            <v>R52</v>
          </cell>
          <cell r="D106" t="str">
            <v>Gestión de Sistemas de Información e Infraestructura</v>
          </cell>
          <cell r="F106" t="str">
            <v>Gestión de la Infraestructura</v>
          </cell>
          <cell r="G106" t="str">
            <v>Operativo</v>
          </cell>
          <cell r="N106" t="str">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ell>
        </row>
        <row r="107">
          <cell r="A107" t="str">
            <v>R53</v>
          </cell>
          <cell r="D107" t="str">
            <v>Gestión de Sistemas de Información e Infraestructura</v>
          </cell>
          <cell r="F107" t="str">
            <v>Gestión de la Infraestructura</v>
          </cell>
          <cell r="G107" t="str">
            <v>Tecnológico</v>
          </cell>
          <cell r="N107" t="str">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ell>
        </row>
        <row r="108">
          <cell r="A108" t="str">
            <v>R54</v>
          </cell>
          <cell r="D108" t="str">
            <v>Gestión de Sistemas de Información e Infraestructura</v>
          </cell>
          <cell r="F108" t="str">
            <v>Diseño y Desarrollo de Sistemas de Información</v>
          </cell>
          <cell r="G108" t="str">
            <v>De Corrupción</v>
          </cell>
          <cell r="N108" t="str">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ell>
        </row>
        <row r="109">
          <cell r="A109" t="str">
            <v>R55</v>
          </cell>
          <cell r="D109" t="str">
            <v xml:space="preserve">Gestión Disciplinaria </v>
          </cell>
          <cell r="F109" t="str">
            <v xml:space="preserve">Gestión Disciplinaria </v>
          </cell>
          <cell r="G109" t="str">
            <v>Estratégico</v>
          </cell>
          <cell r="N109" t="str">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ell>
        </row>
        <row r="110">
          <cell r="A110" t="str">
            <v>R56</v>
          </cell>
          <cell r="D110" t="str">
            <v xml:space="preserve">Gestión Disciplinaria </v>
          </cell>
          <cell r="F110" t="str">
            <v xml:space="preserve">Gestión Disciplinaria </v>
          </cell>
          <cell r="G110" t="str">
            <v>Operativo</v>
          </cell>
          <cell r="N110" t="str">
            <v xml:space="preserve">Posibilidad de pérdida Reputacional por actos indebidos por acción u omisión para favorecer a Funcionarios o exfuncionarios en el desarrollo del proceso disciplinario debido a:
1.  deficiente o inadecuado control y seguimiento de las actuaciones llevadas a cabo en curso de los procesos disciplinarios.
2. Incumplimiento de la obligaciones de los funcionarios  comisionados por la Oficina de control Interno Disciplinario. </v>
          </cell>
        </row>
        <row r="111">
          <cell r="A111" t="str">
            <v>R57</v>
          </cell>
          <cell r="D111" t="str">
            <v>Seguimiento y Evaluación</v>
          </cell>
          <cell r="F111" t="str">
            <v>Seguimiento y Evaluación</v>
          </cell>
          <cell r="G111" t="str">
            <v>De Corrupción</v>
          </cell>
          <cell r="N111" t="str">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ell>
        </row>
        <row r="112">
          <cell r="A112" t="str">
            <v>R58</v>
          </cell>
          <cell r="D112" t="str">
            <v>Seguimiento y Evaluación</v>
          </cell>
          <cell r="F112" t="str">
            <v>Seguimiento y Evaluación</v>
          </cell>
          <cell r="G112" t="str">
            <v>Operativo</v>
          </cell>
          <cell r="N112" t="str">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ell>
        </row>
        <row r="113">
          <cell r="A113" t="str">
            <v>R59</v>
          </cell>
          <cell r="D113" t="str">
            <v>Seguimiento y Evaluación</v>
          </cell>
          <cell r="F113" t="str">
            <v>Seguimiento y Evaluación</v>
          </cell>
          <cell r="G113" t="str">
            <v>De Cumplimiento</v>
          </cell>
          <cell r="N113" t="str">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ell>
        </row>
        <row r="114">
          <cell r="A114" t="str">
            <v>R60</v>
          </cell>
          <cell r="D114" t="str">
            <v>Seguimiento y Evaluación</v>
          </cell>
          <cell r="F114" t="str">
            <v>Seguimiento y Evaluación</v>
          </cell>
          <cell r="G114" t="str">
            <v>Operativo</v>
          </cell>
          <cell r="N114" t="str">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ell>
        </row>
        <row r="115">
          <cell r="A115" t="str">
            <v>R61</v>
          </cell>
          <cell r="D115" t="str">
            <v>Gestión de Sistemas de Información e Infraestructura</v>
          </cell>
          <cell r="F115" t="str">
            <v>ICDE</v>
          </cell>
          <cell r="G115"/>
          <cell r="N115" t="str">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ell>
        </row>
        <row r="116">
          <cell r="A116" t="str">
            <v>R62</v>
          </cell>
          <cell r="D116" t="str">
            <v>Gestión de Regulación y Habilitación</v>
          </cell>
          <cell r="F116"/>
          <cell r="G116"/>
          <cell r="N116" t="str">
            <v xml:space="preserve">  </v>
          </cell>
        </row>
        <row r="117">
          <cell r="A117" t="str">
            <v>R63</v>
          </cell>
          <cell r="D117"/>
          <cell r="F117" t="str">
            <v>Gestión de Comunicaciones Externas</v>
          </cell>
          <cell r="G117" t="str">
            <v>Operativo</v>
          </cell>
          <cell r="N117" t="str">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ell>
        </row>
        <row r="118">
          <cell r="A118" t="str">
            <v>R64</v>
          </cell>
          <cell r="D118" t="str">
            <v>Innovación y Gestión del Conocimiento Aplicado</v>
          </cell>
          <cell r="F118"/>
          <cell r="G118"/>
          <cell r="N118" t="str">
            <v xml:space="preserve">  </v>
          </cell>
        </row>
        <row r="119">
          <cell r="A119" t="str">
            <v>R65</v>
          </cell>
          <cell r="D119"/>
          <cell r="F119"/>
          <cell r="G119"/>
          <cell r="N119" t="str">
            <v xml:space="preserve">  </v>
          </cell>
        </row>
      </sheetData>
      <sheetData sheetId="4">
        <row r="9">
          <cell r="I9" t="str">
            <v>Baja</v>
          </cell>
          <cell r="Q9" t="str">
            <v>Catastrófico</v>
          </cell>
        </row>
        <row r="10">
          <cell r="I10" t="str">
            <v>Muy Baja</v>
          </cell>
          <cell r="Q10" t="str">
            <v>Moderado</v>
          </cell>
        </row>
        <row r="11">
          <cell r="I11" t="str">
            <v>Baja</v>
          </cell>
          <cell r="Q11" t="str">
            <v>Mayor</v>
          </cell>
        </row>
        <row r="12">
          <cell r="I12" t="str">
            <v>Media</v>
          </cell>
          <cell r="Q12" t="str">
            <v>Moderado</v>
          </cell>
        </row>
        <row r="13">
          <cell r="I13" t="str">
            <v>Baja</v>
          </cell>
          <cell r="Q13" t="str">
            <v>Moderado</v>
          </cell>
        </row>
        <row r="14">
          <cell r="I14" t="str">
            <v>Alta</v>
          </cell>
          <cell r="Q14" t="str">
            <v>Mayor</v>
          </cell>
        </row>
        <row r="15">
          <cell r="I15" t="str">
            <v>Media</v>
          </cell>
          <cell r="Q15" t="str">
            <v>Catastrófico</v>
          </cell>
        </row>
        <row r="16">
          <cell r="I16" t="str">
            <v>Muy Alta</v>
          </cell>
          <cell r="Q16" t="str">
            <v>Mayor</v>
          </cell>
        </row>
        <row r="17">
          <cell r="I17" t="str">
            <v>Muy Alta</v>
          </cell>
          <cell r="Q17" t="str">
            <v>Catastrófico</v>
          </cell>
        </row>
        <row r="18">
          <cell r="I18" t="str">
            <v>Media</v>
          </cell>
          <cell r="Q18" t="str">
            <v>Mayor</v>
          </cell>
        </row>
        <row r="19">
          <cell r="I19" t="str">
            <v>Baja</v>
          </cell>
          <cell r="Q19" t="str">
            <v>Mayor</v>
          </cell>
        </row>
        <row r="20">
          <cell r="I20" t="str">
            <v>Muy Baja</v>
          </cell>
          <cell r="Q20" t="str">
            <v>Catastrófico</v>
          </cell>
        </row>
        <row r="21">
          <cell r="I21" t="str">
            <v>Media</v>
          </cell>
          <cell r="Q21" t="str">
            <v>Catastrófico</v>
          </cell>
        </row>
        <row r="22">
          <cell r="I22" t="str">
            <v>Media</v>
          </cell>
          <cell r="Q22" t="str">
            <v>Catastrófico</v>
          </cell>
        </row>
        <row r="23">
          <cell r="I23" t="str">
            <v>Baja</v>
          </cell>
          <cell r="Q23" t="str">
            <v>Mayor</v>
          </cell>
        </row>
        <row r="24">
          <cell r="I24" t="str">
            <v>Baja</v>
          </cell>
          <cell r="Q24" t="str">
            <v>Mayor</v>
          </cell>
        </row>
        <row r="25">
          <cell r="I25" t="str">
            <v>Baja</v>
          </cell>
          <cell r="Q25" t="str">
            <v>Mayor</v>
          </cell>
        </row>
        <row r="26">
          <cell r="I26" t="str">
            <v>Muy Baja</v>
          </cell>
          <cell r="Q26" t="str">
            <v>Catastrófico</v>
          </cell>
        </row>
        <row r="27">
          <cell r="I27" t="str">
            <v>Media</v>
          </cell>
          <cell r="Q27" t="str">
            <v>Moderado</v>
          </cell>
        </row>
        <row r="28">
          <cell r="I28" t="str">
            <v>Alta</v>
          </cell>
          <cell r="Q28" t="str">
            <v>Mayor</v>
          </cell>
        </row>
        <row r="29">
          <cell r="I29" t="str">
            <v>Baja</v>
          </cell>
          <cell r="Q29" t="str">
            <v>Catastrófico</v>
          </cell>
        </row>
        <row r="30">
          <cell r="I30" t="str">
            <v>Baja</v>
          </cell>
          <cell r="Q30" t="str">
            <v>Mayor</v>
          </cell>
        </row>
        <row r="31">
          <cell r="I31" t="str">
            <v>Baja</v>
          </cell>
          <cell r="Q31" t="str">
            <v>Mayor</v>
          </cell>
        </row>
        <row r="32">
          <cell r="I32" t="str">
            <v>Baja</v>
          </cell>
          <cell r="Q32" t="str">
            <v>Mayor</v>
          </cell>
        </row>
        <row r="33">
          <cell r="I33" t="str">
            <v>Muy Baja</v>
          </cell>
          <cell r="Q33" t="str">
            <v>Moderado</v>
          </cell>
        </row>
        <row r="34">
          <cell r="I34" t="str">
            <v>Muy Alta</v>
          </cell>
          <cell r="Q34" t="str">
            <v>Moderado</v>
          </cell>
        </row>
        <row r="35">
          <cell r="I35" t="str">
            <v>Baja</v>
          </cell>
          <cell r="Q35" t="str">
            <v>Moderado</v>
          </cell>
        </row>
        <row r="36">
          <cell r="I36" t="str">
            <v>Alta</v>
          </cell>
          <cell r="Q36" t="str">
            <v>Moderado</v>
          </cell>
        </row>
        <row r="37">
          <cell r="I37" t="str">
            <v>Muy Alta</v>
          </cell>
          <cell r="Q37" t="str">
            <v>Mayor</v>
          </cell>
        </row>
        <row r="38">
          <cell r="I38" t="str">
            <v>Baja</v>
          </cell>
          <cell r="Q38" t="str">
            <v>Mayor</v>
          </cell>
        </row>
        <row r="39">
          <cell r="I39" t="str">
            <v>Muy Baja</v>
          </cell>
          <cell r="Q39" t="str">
            <v>Catastrófico</v>
          </cell>
        </row>
        <row r="40">
          <cell r="I40" t="str">
            <v>Baja</v>
          </cell>
          <cell r="Q40" t="str">
            <v>Mayor</v>
          </cell>
        </row>
        <row r="41">
          <cell r="I41" t="str">
            <v>Alta</v>
          </cell>
          <cell r="Q41" t="str">
            <v>Moderado</v>
          </cell>
        </row>
        <row r="42">
          <cell r="I42" t="str">
            <v>Media</v>
          </cell>
          <cell r="Q42" t="str">
            <v>Moderado</v>
          </cell>
        </row>
        <row r="43">
          <cell r="I43" t="str">
            <v>Baja</v>
          </cell>
          <cell r="Q43" t="str">
            <v>Moderado</v>
          </cell>
        </row>
        <row r="44">
          <cell r="I44" t="str">
            <v>Alta</v>
          </cell>
          <cell r="Q44" t="str">
            <v>Leve</v>
          </cell>
        </row>
        <row r="45">
          <cell r="I45" t="str">
            <v>Alta</v>
          </cell>
          <cell r="Q45" t="str">
            <v>Moderado</v>
          </cell>
        </row>
        <row r="46">
          <cell r="I46" t="str">
            <v>Alta</v>
          </cell>
          <cell r="Q46" t="str">
            <v>Mayor</v>
          </cell>
        </row>
        <row r="47">
          <cell r="I47" t="str">
            <v>Media</v>
          </cell>
          <cell r="Q47" t="str">
            <v>Mayor</v>
          </cell>
        </row>
        <row r="48">
          <cell r="I48" t="str">
            <v>Media</v>
          </cell>
          <cell r="Q48" t="str">
            <v>Catastrófico</v>
          </cell>
        </row>
        <row r="49">
          <cell r="I49" t="str">
            <v>Muy Alta</v>
          </cell>
          <cell r="Q49" t="str">
            <v>Moderado</v>
          </cell>
        </row>
        <row r="50">
          <cell r="I50" t="str">
            <v>Baja</v>
          </cell>
          <cell r="Q50" t="str">
            <v>Catastrófico</v>
          </cell>
        </row>
        <row r="51">
          <cell r="I51" t="str">
            <v>Media</v>
          </cell>
          <cell r="Q51" t="str">
            <v>Mayor</v>
          </cell>
        </row>
        <row r="52">
          <cell r="I52" t="str">
            <v>Media</v>
          </cell>
          <cell r="Q52" t="str">
            <v>Mayor</v>
          </cell>
        </row>
        <row r="53">
          <cell r="I53" t="str">
            <v>Media</v>
          </cell>
          <cell r="Q53" t="str">
            <v>Moderado</v>
          </cell>
        </row>
        <row r="54">
          <cell r="I54" t="str">
            <v>Baja</v>
          </cell>
          <cell r="Q54" t="str">
            <v>Moderado</v>
          </cell>
        </row>
        <row r="55">
          <cell r="I55" t="str">
            <v>Media</v>
          </cell>
          <cell r="Q55" t="str">
            <v>Mayor</v>
          </cell>
        </row>
        <row r="56">
          <cell r="I56" t="str">
            <v>Muy Baja</v>
          </cell>
          <cell r="Q56" t="str">
            <v>Moderado</v>
          </cell>
        </row>
        <row r="57">
          <cell r="I57" t="str">
            <v>Muy Alta</v>
          </cell>
          <cell r="Q57" t="str">
            <v>Moderado</v>
          </cell>
        </row>
        <row r="58">
          <cell r="I58" t="str">
            <v>Muy Baja</v>
          </cell>
          <cell r="Q58" t="str">
            <v>Mayor</v>
          </cell>
        </row>
        <row r="59">
          <cell r="I59" t="str">
            <v>Muy Baja</v>
          </cell>
          <cell r="Q59" t="str">
            <v>Mayor</v>
          </cell>
        </row>
        <row r="60">
          <cell r="I60" t="str">
            <v>Alta</v>
          </cell>
          <cell r="Q60" t="str">
            <v>Catastrófico</v>
          </cell>
        </row>
        <row r="61">
          <cell r="I61" t="str">
            <v>Muy Baja</v>
          </cell>
          <cell r="Q61" t="str">
            <v>Mayor</v>
          </cell>
        </row>
        <row r="62">
          <cell r="I62" t="str">
            <v>Media</v>
          </cell>
          <cell r="Q62" t="str">
            <v>Moderado</v>
          </cell>
        </row>
        <row r="63">
          <cell r="I63" t="str">
            <v>Media</v>
          </cell>
          <cell r="Q63" t="str">
            <v>Mayor</v>
          </cell>
        </row>
        <row r="64">
          <cell r="I64" t="str">
            <v>Alta</v>
          </cell>
          <cell r="Q64" t="str">
            <v>Mayor</v>
          </cell>
        </row>
        <row r="65">
          <cell r="I65" t="str">
            <v>Media</v>
          </cell>
          <cell r="Q65" t="str">
            <v>Mayor</v>
          </cell>
        </row>
        <row r="66">
          <cell r="I66" t="str">
            <v>Muy Baja</v>
          </cell>
          <cell r="Q66" t="str">
            <v>Moderado</v>
          </cell>
        </row>
        <row r="67">
          <cell r="I67" t="str">
            <v>Muy Alta</v>
          </cell>
          <cell r="Q67" t="str">
            <v>Mayor</v>
          </cell>
        </row>
        <row r="68">
          <cell r="I68" t="str">
            <v>Muy Baja</v>
          </cell>
          <cell r="Q68" t="str">
            <v>Catastrófico</v>
          </cell>
        </row>
        <row r="69">
          <cell r="I69" t="str">
            <v>Media</v>
          </cell>
          <cell r="Q69" t="str">
            <v>Mayor</v>
          </cell>
        </row>
        <row r="70">
          <cell r="I70" t="str">
            <v/>
          </cell>
          <cell r="Q70" t="str">
            <v/>
          </cell>
        </row>
        <row r="71">
          <cell r="I71" t="str">
            <v/>
          </cell>
          <cell r="Q71" t="str">
            <v/>
          </cell>
        </row>
        <row r="72">
          <cell r="I72" t="str">
            <v/>
          </cell>
          <cell r="Q72" t="str">
            <v/>
          </cell>
        </row>
        <row r="73">
          <cell r="I73" t="str">
            <v/>
          </cell>
          <cell r="Q73" t="str">
            <v/>
          </cell>
        </row>
      </sheetData>
      <sheetData sheetId="5"/>
      <sheetData sheetId="6">
        <row r="58">
          <cell r="Y58">
            <v>0.1008</v>
          </cell>
          <cell r="Z58">
            <v>1</v>
          </cell>
        </row>
        <row r="62">
          <cell r="Y62">
            <v>4.3199999999999995E-2</v>
          </cell>
          <cell r="Z62">
            <v>0.6</v>
          </cell>
        </row>
        <row r="66">
          <cell r="Y66">
            <v>8.6399999999999991E-2</v>
          </cell>
          <cell r="Z66">
            <v>0.8</v>
          </cell>
        </row>
        <row r="70">
          <cell r="Y70">
            <v>7.7759999999999996E-2</v>
          </cell>
          <cell r="Z70">
            <v>0.6</v>
          </cell>
        </row>
        <row r="74">
          <cell r="Y74">
            <v>8.6399999999999991E-2</v>
          </cell>
          <cell r="Z74">
            <v>0.6</v>
          </cell>
        </row>
        <row r="78">
          <cell r="Y78">
            <v>0.48</v>
          </cell>
          <cell r="Z78">
            <v>0.8</v>
          </cell>
        </row>
        <row r="82">
          <cell r="Y82">
            <v>0.36</v>
          </cell>
          <cell r="Z82">
            <v>1</v>
          </cell>
        </row>
        <row r="86">
          <cell r="Y86">
            <v>0.6</v>
          </cell>
          <cell r="Z86">
            <v>0.8</v>
          </cell>
        </row>
        <row r="90">
          <cell r="Y90">
            <v>0.36</v>
          </cell>
          <cell r="Z90">
            <v>1</v>
          </cell>
        </row>
        <row r="94">
          <cell r="Y94">
            <v>0.12959999999999999</v>
          </cell>
          <cell r="Z94">
            <v>0.8</v>
          </cell>
        </row>
        <row r="98">
          <cell r="Y98">
            <v>0.14399999999999999</v>
          </cell>
          <cell r="Z98">
            <v>0.8</v>
          </cell>
        </row>
        <row r="102">
          <cell r="Y102">
            <v>0.32</v>
          </cell>
          <cell r="Z102">
            <v>1</v>
          </cell>
        </row>
        <row r="106">
          <cell r="Y106">
            <v>0.216</v>
          </cell>
          <cell r="Z106">
            <v>1</v>
          </cell>
        </row>
        <row r="110">
          <cell r="Y110">
            <v>0.216</v>
          </cell>
          <cell r="Z110">
            <v>1</v>
          </cell>
        </row>
        <row r="114">
          <cell r="Y114">
            <v>0.14399999999999999</v>
          </cell>
          <cell r="Z114">
            <v>0.8</v>
          </cell>
        </row>
        <row r="118">
          <cell r="Y118">
            <v>8.6399999999999991E-2</v>
          </cell>
          <cell r="Z118">
            <v>0.8</v>
          </cell>
        </row>
        <row r="122">
          <cell r="Y122">
            <v>8.6399999999999991E-2</v>
          </cell>
          <cell r="Z122">
            <v>0.8</v>
          </cell>
        </row>
        <row r="126">
          <cell r="Y126">
            <v>0.12</v>
          </cell>
          <cell r="Z126">
            <v>1</v>
          </cell>
        </row>
        <row r="130">
          <cell r="Y130">
            <v>0.12959999999999999</v>
          </cell>
          <cell r="Z130">
            <v>0.6</v>
          </cell>
        </row>
        <row r="134">
          <cell r="Y134">
            <v>0.28799999999999998</v>
          </cell>
          <cell r="Z134">
            <v>0.8</v>
          </cell>
        </row>
        <row r="138">
          <cell r="Y138">
            <v>0.14399999999999999</v>
          </cell>
          <cell r="Z138">
            <v>1</v>
          </cell>
        </row>
        <row r="142">
          <cell r="Y142">
            <v>0.24</v>
          </cell>
          <cell r="Z142">
            <v>0.8</v>
          </cell>
        </row>
        <row r="146">
          <cell r="Y146">
            <v>0.14399999999999999</v>
          </cell>
          <cell r="Z146">
            <v>0.8</v>
          </cell>
        </row>
        <row r="150">
          <cell r="Y150">
            <v>0.14399999999999999</v>
          </cell>
          <cell r="Z150">
            <v>0.8</v>
          </cell>
        </row>
        <row r="154">
          <cell r="Y154">
            <v>2.5919999999999995E-2</v>
          </cell>
          <cell r="Z154">
            <v>0.6</v>
          </cell>
        </row>
        <row r="158">
          <cell r="Y158">
            <v>0.6</v>
          </cell>
          <cell r="Z158">
            <v>0.6</v>
          </cell>
        </row>
        <row r="162">
          <cell r="Y162">
            <v>0.24</v>
          </cell>
          <cell r="Z162">
            <v>0.6</v>
          </cell>
        </row>
        <row r="166">
          <cell r="Y166">
            <v>0.48</v>
          </cell>
          <cell r="Z166">
            <v>0.6</v>
          </cell>
        </row>
        <row r="170">
          <cell r="Y170">
            <v>0.6</v>
          </cell>
          <cell r="Z170">
            <v>0.8</v>
          </cell>
        </row>
        <row r="174">
          <cell r="Y174">
            <v>0.14399999999999999</v>
          </cell>
          <cell r="Z174">
            <v>0.8</v>
          </cell>
        </row>
        <row r="178">
          <cell r="Y178">
            <v>7.1999999999999995E-2</v>
          </cell>
          <cell r="Z178">
            <v>1</v>
          </cell>
        </row>
        <row r="182">
          <cell r="Y182">
            <v>5.183999999999999E-2</v>
          </cell>
          <cell r="Z182">
            <v>0.8</v>
          </cell>
        </row>
        <row r="186">
          <cell r="Y186">
            <v>0.48</v>
          </cell>
          <cell r="Z186">
            <v>0.6</v>
          </cell>
        </row>
        <row r="190">
          <cell r="Y190">
            <v>0.36</v>
          </cell>
          <cell r="Z190">
            <v>0.6</v>
          </cell>
        </row>
        <row r="194">
          <cell r="Y194">
            <v>0.24</v>
          </cell>
          <cell r="Z194">
            <v>0.6</v>
          </cell>
        </row>
        <row r="198">
          <cell r="Y198">
            <v>0.28799999999999998</v>
          </cell>
          <cell r="Z198">
            <v>0.2</v>
          </cell>
        </row>
        <row r="202">
          <cell r="Y202">
            <v>0.48</v>
          </cell>
          <cell r="Z202">
            <v>0.6</v>
          </cell>
        </row>
        <row r="206">
          <cell r="Y206">
            <v>0.17279999999999998</v>
          </cell>
          <cell r="Z206">
            <v>0.8</v>
          </cell>
        </row>
        <row r="210">
          <cell r="Y210">
            <v>0.6</v>
          </cell>
          <cell r="Z210">
            <v>0.8</v>
          </cell>
        </row>
        <row r="214">
          <cell r="Y214">
            <v>9.0719999999999995E-2</v>
          </cell>
          <cell r="Z214">
            <v>1</v>
          </cell>
        </row>
        <row r="218">
          <cell r="Y218">
            <v>0.36</v>
          </cell>
          <cell r="Z218">
            <v>0.6</v>
          </cell>
        </row>
        <row r="222">
          <cell r="Y222">
            <v>0.14399999999999999</v>
          </cell>
          <cell r="Z222">
            <v>1</v>
          </cell>
        </row>
        <row r="226">
          <cell r="Y226">
            <v>0.216</v>
          </cell>
          <cell r="Z226">
            <v>0.8</v>
          </cell>
        </row>
        <row r="230">
          <cell r="Y230">
            <v>0.12959999999999999</v>
          </cell>
          <cell r="Z230">
            <v>0.8</v>
          </cell>
        </row>
        <row r="234">
          <cell r="Y234">
            <v>0.12959999999999999</v>
          </cell>
          <cell r="Z234">
            <v>0.6</v>
          </cell>
        </row>
        <row r="238">
          <cell r="Y238">
            <v>8.6399999999999991E-2</v>
          </cell>
          <cell r="Z238">
            <v>0.6</v>
          </cell>
        </row>
        <row r="242">
          <cell r="Y242">
            <v>0.12959999999999999</v>
          </cell>
          <cell r="Z242">
            <v>0.8</v>
          </cell>
        </row>
        <row r="246">
          <cell r="Y246">
            <v>7.1999999999999995E-2</v>
          </cell>
          <cell r="Z246">
            <v>0.6</v>
          </cell>
        </row>
        <row r="250">
          <cell r="Y250">
            <v>0.6</v>
          </cell>
          <cell r="Z250">
            <v>0.6</v>
          </cell>
        </row>
        <row r="254">
          <cell r="Y254">
            <v>7.1999999999999995E-2</v>
          </cell>
          <cell r="Z254">
            <v>0.8</v>
          </cell>
        </row>
        <row r="258">
          <cell r="Y258">
            <v>0.2</v>
          </cell>
          <cell r="Z258">
            <v>0.8</v>
          </cell>
        </row>
        <row r="262">
          <cell r="Y262">
            <v>0.48</v>
          </cell>
          <cell r="Z262">
            <v>1</v>
          </cell>
        </row>
        <row r="266">
          <cell r="Y266">
            <v>7.1999999999999995E-2</v>
          </cell>
          <cell r="Z266">
            <v>0.8</v>
          </cell>
        </row>
        <row r="270">
          <cell r="Y270">
            <v>0.36</v>
          </cell>
          <cell r="Z270">
            <v>0.6</v>
          </cell>
        </row>
        <row r="274">
          <cell r="Y274">
            <v>0.36</v>
          </cell>
          <cell r="Z274">
            <v>0.8</v>
          </cell>
        </row>
        <row r="278">
          <cell r="Y278">
            <v>0.48</v>
          </cell>
          <cell r="Z278">
            <v>0.8</v>
          </cell>
        </row>
        <row r="282">
          <cell r="Y282">
            <v>0.216</v>
          </cell>
          <cell r="Z282">
            <v>0.8</v>
          </cell>
        </row>
        <row r="286">
          <cell r="Y286">
            <v>4.3199999999999995E-2</v>
          </cell>
          <cell r="Z286">
            <v>0.6</v>
          </cell>
        </row>
        <row r="290">
          <cell r="Y290">
            <v>0.6</v>
          </cell>
          <cell r="Z290">
            <v>0.8</v>
          </cell>
        </row>
        <row r="294">
          <cell r="Y294">
            <v>0.12</v>
          </cell>
          <cell r="Z294">
            <v>1</v>
          </cell>
        </row>
        <row r="298">
          <cell r="Y298">
            <v>0.252</v>
          </cell>
          <cell r="Z298">
            <v>1</v>
          </cell>
        </row>
        <row r="302">
          <cell r="Y302"/>
          <cell r="Z302"/>
        </row>
        <row r="306">
          <cell r="Y306"/>
          <cell r="Z306"/>
        </row>
        <row r="310">
          <cell r="Y310"/>
          <cell r="Z310"/>
        </row>
        <row r="314">
          <cell r="Y314"/>
          <cell r="Z314"/>
        </row>
      </sheetData>
      <sheetData sheetId="7"/>
      <sheetData sheetId="8"/>
      <sheetData sheetId="9"/>
      <sheetData sheetId="10"/>
      <sheetData sheetId="1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n="El riesgo afecta la imagen de alguna dependencia de la entidad"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fb t="e">#NAME?</fb>
    <v>4</v>
    <v>1</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09:C219" totalsRowShown="0" headerRowDxfId="3" dataDxfId="2">
  <autoFilter ref="B209:C219" xr:uid="{00000000-0009-0000-0100-000001000000}"/>
  <tableColumns count="2">
    <tableColumn id="1" xr3:uid="{00000000-0010-0000-0000-000001000000}" name="Criterios" dataDxfId="1"/>
    <tableColumn id="2" xr3:uid="{00000000-0010-0000-0000-000002000000}" name="Subcriterios"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U37"/>
  <sheetViews>
    <sheetView showGridLines="0" zoomScale="90" zoomScaleNormal="90" workbookViewId="0">
      <selection activeCell="N14" sqref="N14"/>
    </sheetView>
  </sheetViews>
  <sheetFormatPr baseColWidth="10" defaultRowHeight="14.4" x14ac:dyDescent="0.3"/>
  <sheetData>
    <row r="1" spans="2:21" ht="15" thickBot="1" x14ac:dyDescent="0.35"/>
    <row r="2" spans="2:21" ht="15" thickBot="1" x14ac:dyDescent="0.35">
      <c r="B2" s="262"/>
      <c r="C2" s="263"/>
      <c r="D2" s="263"/>
      <c r="E2" s="263"/>
      <c r="F2" s="263"/>
      <c r="G2" s="263"/>
      <c r="H2" s="263"/>
      <c r="I2" s="263"/>
      <c r="J2" s="263"/>
      <c r="K2" s="263"/>
      <c r="L2" s="263"/>
      <c r="M2" s="263"/>
      <c r="N2" s="263"/>
      <c r="O2" s="263"/>
      <c r="P2" s="263"/>
      <c r="Q2" s="263"/>
      <c r="R2" s="263"/>
      <c r="S2" s="263"/>
      <c r="T2" s="263"/>
      <c r="U2" s="264"/>
    </row>
    <row r="3" spans="2:21" ht="15" customHeight="1" x14ac:dyDescent="0.3">
      <c r="B3" s="265"/>
      <c r="C3" s="475" t="s">
        <v>915</v>
      </c>
      <c r="D3" s="476"/>
      <c r="E3" s="476"/>
      <c r="F3" s="476"/>
      <c r="G3" s="476"/>
      <c r="H3" s="476"/>
      <c r="I3" s="476"/>
      <c r="J3" s="476"/>
      <c r="K3" s="476"/>
      <c r="L3" s="476"/>
      <c r="M3" s="476"/>
      <c r="N3" s="476"/>
      <c r="O3" s="477"/>
      <c r="T3" s="266"/>
      <c r="U3" s="267"/>
    </row>
    <row r="4" spans="2:21" ht="15" customHeight="1" x14ac:dyDescent="0.3">
      <c r="B4" s="265"/>
      <c r="C4" s="478"/>
      <c r="D4" s="479"/>
      <c r="E4" s="479"/>
      <c r="F4" s="479"/>
      <c r="G4" s="479"/>
      <c r="H4" s="479"/>
      <c r="I4" s="479"/>
      <c r="J4" s="479"/>
      <c r="K4" s="479"/>
      <c r="L4" s="479"/>
      <c r="M4" s="479"/>
      <c r="N4" s="479"/>
      <c r="O4" s="480"/>
      <c r="T4" s="266"/>
      <c r="U4" s="267"/>
    </row>
    <row r="5" spans="2:21" ht="15" customHeight="1" x14ac:dyDescent="0.3">
      <c r="B5" s="265"/>
      <c r="C5" s="478"/>
      <c r="D5" s="479"/>
      <c r="E5" s="479"/>
      <c r="F5" s="479"/>
      <c r="G5" s="479"/>
      <c r="H5" s="479"/>
      <c r="I5" s="479"/>
      <c r="J5" s="479"/>
      <c r="K5" s="479"/>
      <c r="L5" s="479"/>
      <c r="M5" s="479"/>
      <c r="N5" s="479"/>
      <c r="O5" s="480"/>
      <c r="T5" s="266"/>
      <c r="U5" s="267"/>
    </row>
    <row r="6" spans="2:21" ht="15" customHeight="1" thickBot="1" x14ac:dyDescent="0.35">
      <c r="B6" s="265"/>
      <c r="C6" s="481"/>
      <c r="D6" s="482"/>
      <c r="E6" s="482"/>
      <c r="F6" s="482"/>
      <c r="G6" s="482"/>
      <c r="H6" s="482"/>
      <c r="I6" s="482"/>
      <c r="J6" s="482"/>
      <c r="K6" s="482"/>
      <c r="L6" s="482"/>
      <c r="M6" s="482"/>
      <c r="N6" s="482"/>
      <c r="O6" s="483"/>
      <c r="T6" s="266"/>
      <c r="U6" s="267"/>
    </row>
    <row r="7" spans="2:21" ht="15" thickBot="1" x14ac:dyDescent="0.35">
      <c r="B7" s="265"/>
      <c r="C7" s="266"/>
      <c r="D7" s="266"/>
      <c r="E7" s="266"/>
      <c r="F7" s="266"/>
      <c r="G7" s="266"/>
      <c r="H7" s="266"/>
      <c r="I7" s="266"/>
      <c r="J7" s="266"/>
      <c r="K7" s="266"/>
      <c r="L7" s="266"/>
      <c r="M7" s="266"/>
      <c r="N7" s="266"/>
      <c r="O7" s="266"/>
      <c r="P7" s="266"/>
      <c r="Q7" s="266"/>
      <c r="R7" s="266"/>
      <c r="S7" s="266"/>
      <c r="T7" s="266"/>
      <c r="U7" s="267"/>
    </row>
    <row r="8" spans="2:21" ht="15" customHeight="1" x14ac:dyDescent="0.3">
      <c r="B8" s="265"/>
      <c r="C8" s="266"/>
      <c r="D8" s="466" t="s">
        <v>750</v>
      </c>
      <c r="E8" s="467"/>
      <c r="F8" s="467"/>
      <c r="G8" s="467"/>
      <c r="H8" s="467"/>
      <c r="I8" s="467"/>
      <c r="J8" s="467"/>
      <c r="K8" s="467"/>
      <c r="L8" s="467"/>
      <c r="M8" s="467"/>
      <c r="N8" s="468"/>
      <c r="S8" s="266"/>
      <c r="T8" s="266"/>
      <c r="U8" s="267"/>
    </row>
    <row r="9" spans="2:21" ht="15" customHeight="1" x14ac:dyDescent="0.3">
      <c r="B9" s="265"/>
      <c r="C9" s="266"/>
      <c r="D9" s="469"/>
      <c r="E9" s="470"/>
      <c r="F9" s="470"/>
      <c r="G9" s="470"/>
      <c r="H9" s="470"/>
      <c r="I9" s="470"/>
      <c r="J9" s="470"/>
      <c r="K9" s="470"/>
      <c r="L9" s="470"/>
      <c r="M9" s="470"/>
      <c r="N9" s="471"/>
      <c r="S9" s="266"/>
      <c r="T9" s="266"/>
      <c r="U9" s="267"/>
    </row>
    <row r="10" spans="2:21" ht="15" customHeight="1" x14ac:dyDescent="0.3">
      <c r="B10" s="265"/>
      <c r="C10" s="266"/>
      <c r="D10" s="469"/>
      <c r="E10" s="470"/>
      <c r="F10" s="470"/>
      <c r="G10" s="470"/>
      <c r="H10" s="470"/>
      <c r="I10" s="470"/>
      <c r="J10" s="470"/>
      <c r="K10" s="470"/>
      <c r="L10" s="470"/>
      <c r="M10" s="470"/>
      <c r="N10" s="471"/>
      <c r="S10" s="266"/>
      <c r="T10" s="266"/>
      <c r="U10" s="267"/>
    </row>
    <row r="11" spans="2:21" ht="15" customHeight="1" thickBot="1" x14ac:dyDescent="0.35">
      <c r="B11" s="265"/>
      <c r="C11" s="266"/>
      <c r="D11" s="472"/>
      <c r="E11" s="473"/>
      <c r="F11" s="473"/>
      <c r="G11" s="473"/>
      <c r="H11" s="473"/>
      <c r="I11" s="473"/>
      <c r="J11" s="473"/>
      <c r="K11" s="473"/>
      <c r="L11" s="473"/>
      <c r="M11" s="473"/>
      <c r="N11" s="474"/>
      <c r="S11" s="266"/>
      <c r="T11" s="266"/>
      <c r="U11" s="267"/>
    </row>
    <row r="12" spans="2:21" ht="15" customHeight="1" x14ac:dyDescent="0.3">
      <c r="B12" s="265"/>
      <c r="C12" s="266"/>
      <c r="D12" s="266"/>
      <c r="E12" s="266"/>
      <c r="F12" s="266"/>
      <c r="G12" s="266"/>
      <c r="H12" s="266"/>
      <c r="I12" s="266"/>
      <c r="J12" s="266"/>
      <c r="K12" s="266"/>
      <c r="L12" s="266"/>
      <c r="M12" s="266"/>
      <c r="N12" s="266"/>
      <c r="O12" s="266"/>
      <c r="P12" s="266"/>
      <c r="Q12" s="266"/>
      <c r="R12" s="266"/>
      <c r="S12" s="266"/>
      <c r="T12" s="266"/>
      <c r="U12" s="267"/>
    </row>
    <row r="13" spans="2:21" x14ac:dyDescent="0.3">
      <c r="B13" s="265"/>
      <c r="C13" s="266"/>
      <c r="D13" s="266"/>
      <c r="E13" s="266"/>
      <c r="F13" s="266"/>
      <c r="G13" s="266"/>
      <c r="H13" s="266"/>
      <c r="I13" s="266"/>
      <c r="J13" s="266"/>
      <c r="K13" s="266"/>
      <c r="L13" s="266"/>
      <c r="M13" s="266"/>
      <c r="N13" s="266"/>
      <c r="O13" s="266"/>
      <c r="P13" s="266"/>
      <c r="Q13" s="266"/>
      <c r="R13" s="266"/>
      <c r="S13" s="266"/>
      <c r="T13" s="266"/>
      <c r="U13" s="267"/>
    </row>
    <row r="14" spans="2:21" x14ac:dyDescent="0.3">
      <c r="B14" s="265"/>
      <c r="C14" s="266"/>
      <c r="D14" s="266"/>
      <c r="E14" s="266"/>
      <c r="F14" s="266"/>
      <c r="G14" s="266"/>
      <c r="H14" s="266"/>
      <c r="I14" s="266"/>
      <c r="J14" s="266"/>
      <c r="K14" s="266"/>
      <c r="L14" s="266"/>
      <c r="M14" s="266"/>
      <c r="N14" s="266"/>
      <c r="O14" s="266"/>
      <c r="P14" s="266"/>
      <c r="Q14" s="266"/>
      <c r="R14" s="266"/>
      <c r="S14" s="266"/>
      <c r="T14" s="266"/>
      <c r="U14" s="267"/>
    </row>
    <row r="15" spans="2:21" x14ac:dyDescent="0.3">
      <c r="B15" s="265"/>
      <c r="C15" s="266"/>
      <c r="D15" s="266"/>
      <c r="E15" s="266"/>
      <c r="F15" s="266"/>
      <c r="G15" s="266"/>
      <c r="H15" s="266"/>
      <c r="I15" s="266"/>
      <c r="J15" s="266"/>
      <c r="K15" s="266"/>
      <c r="L15" s="266"/>
      <c r="M15" s="266"/>
      <c r="N15" s="266"/>
      <c r="O15" s="266"/>
      <c r="P15" s="266"/>
      <c r="Q15" s="266"/>
      <c r="R15" s="266"/>
      <c r="S15" s="266"/>
      <c r="T15" s="266"/>
      <c r="U15" s="267"/>
    </row>
    <row r="16" spans="2:21" x14ac:dyDescent="0.3">
      <c r="B16" s="265"/>
      <c r="C16" s="266"/>
      <c r="D16" s="266"/>
      <c r="E16" s="266"/>
      <c r="F16" s="266"/>
      <c r="G16" s="266"/>
      <c r="H16" s="266"/>
      <c r="I16" s="266"/>
      <c r="J16" s="266"/>
      <c r="K16" s="266"/>
      <c r="L16" s="266"/>
      <c r="M16" s="266"/>
      <c r="N16" s="266"/>
      <c r="O16" s="266"/>
      <c r="P16" s="266"/>
      <c r="Q16" s="266"/>
      <c r="R16" s="266"/>
      <c r="S16" s="266"/>
      <c r="T16" s="266"/>
      <c r="U16" s="267"/>
    </row>
    <row r="17" spans="2:21" x14ac:dyDescent="0.3">
      <c r="B17" s="265"/>
      <c r="C17" s="266"/>
      <c r="D17" s="266"/>
      <c r="E17" s="266"/>
      <c r="F17" s="266"/>
      <c r="G17" s="266"/>
      <c r="H17" s="266"/>
      <c r="I17" s="266"/>
      <c r="J17" s="266"/>
      <c r="K17" s="266"/>
      <c r="L17" s="266"/>
      <c r="M17" s="266"/>
      <c r="N17" s="266"/>
      <c r="O17" s="266"/>
      <c r="P17" s="266"/>
      <c r="Q17" s="266"/>
      <c r="R17" s="266"/>
      <c r="S17" s="266"/>
      <c r="T17" s="266"/>
      <c r="U17" s="267"/>
    </row>
    <row r="18" spans="2:21" x14ac:dyDescent="0.3">
      <c r="B18" s="265"/>
      <c r="C18" s="266"/>
      <c r="D18" s="266"/>
      <c r="E18" s="266"/>
      <c r="F18" s="266"/>
      <c r="G18" s="266"/>
      <c r="H18" s="266"/>
      <c r="I18" s="266"/>
      <c r="J18" s="266"/>
      <c r="K18" s="266"/>
      <c r="L18" s="266"/>
      <c r="M18" s="266"/>
      <c r="N18" s="266"/>
      <c r="O18" s="266"/>
      <c r="P18" s="266"/>
      <c r="Q18" s="266"/>
      <c r="R18" s="266"/>
      <c r="S18" s="266"/>
      <c r="T18" s="266"/>
      <c r="U18" s="267"/>
    </row>
    <row r="19" spans="2:21" x14ac:dyDescent="0.3">
      <c r="B19" s="265"/>
      <c r="C19" s="266"/>
      <c r="D19" s="266"/>
      <c r="E19" s="266"/>
      <c r="F19" s="266"/>
      <c r="G19" s="266"/>
      <c r="H19" s="266"/>
      <c r="I19" s="266"/>
      <c r="J19" s="266"/>
      <c r="K19" s="266"/>
      <c r="L19" s="266"/>
      <c r="M19" s="266"/>
      <c r="N19" s="266"/>
      <c r="O19" s="266"/>
      <c r="P19" s="266"/>
      <c r="Q19" s="266"/>
      <c r="R19" s="266"/>
      <c r="S19" s="266"/>
      <c r="T19" s="266"/>
      <c r="U19" s="267"/>
    </row>
    <row r="20" spans="2:21" x14ac:dyDescent="0.3">
      <c r="B20" s="265"/>
      <c r="C20" s="266"/>
      <c r="D20" s="266"/>
      <c r="E20" s="266"/>
      <c r="F20" s="266"/>
      <c r="G20" s="266"/>
      <c r="H20" s="266"/>
      <c r="I20" s="266"/>
      <c r="J20" s="266"/>
      <c r="K20" s="266"/>
      <c r="L20" s="266"/>
      <c r="M20" s="266"/>
      <c r="N20" s="266"/>
      <c r="O20" s="266"/>
      <c r="P20" s="266"/>
      <c r="Q20" s="266"/>
      <c r="R20" s="266"/>
      <c r="S20" s="266"/>
      <c r="T20" s="266"/>
      <c r="U20" s="267"/>
    </row>
    <row r="21" spans="2:21" x14ac:dyDescent="0.3">
      <c r="B21" s="265"/>
      <c r="C21" s="266"/>
      <c r="D21" s="266"/>
      <c r="E21" s="266"/>
      <c r="F21" s="266"/>
      <c r="G21" s="266"/>
      <c r="H21" s="266"/>
      <c r="I21" s="266"/>
      <c r="J21" s="266"/>
      <c r="K21" s="266"/>
      <c r="L21" s="266"/>
      <c r="M21" s="266"/>
      <c r="N21" s="266"/>
      <c r="O21" s="266"/>
      <c r="P21" s="266"/>
      <c r="Q21" s="266"/>
      <c r="R21" s="266"/>
      <c r="S21" s="266"/>
      <c r="T21" s="266"/>
      <c r="U21" s="267"/>
    </row>
    <row r="22" spans="2:21" x14ac:dyDescent="0.3">
      <c r="B22" s="265"/>
      <c r="C22" s="266"/>
      <c r="D22" s="266"/>
      <c r="E22" s="266"/>
      <c r="F22" s="266"/>
      <c r="G22" s="266"/>
      <c r="H22" s="266"/>
      <c r="I22" s="266"/>
      <c r="J22" s="266"/>
      <c r="K22" s="266"/>
      <c r="L22" s="266"/>
      <c r="M22" s="266"/>
      <c r="N22" s="266"/>
      <c r="O22" s="266"/>
      <c r="P22" s="266"/>
      <c r="Q22" s="266"/>
      <c r="R22" s="266"/>
      <c r="S22" s="266"/>
      <c r="T22" s="266"/>
      <c r="U22" s="267"/>
    </row>
    <row r="23" spans="2:21" x14ac:dyDescent="0.3">
      <c r="B23" s="265"/>
      <c r="C23" s="266"/>
      <c r="D23" s="266"/>
      <c r="E23" s="266"/>
      <c r="F23" s="266"/>
      <c r="G23" s="266"/>
      <c r="H23" s="266"/>
      <c r="I23" s="266"/>
      <c r="J23" s="266"/>
      <c r="K23" s="266"/>
      <c r="L23" s="266"/>
      <c r="M23" s="266"/>
      <c r="N23" s="266"/>
      <c r="O23" s="266"/>
      <c r="P23" s="266"/>
      <c r="Q23" s="266"/>
      <c r="R23" s="266"/>
      <c r="S23" s="266"/>
      <c r="T23" s="266"/>
      <c r="U23" s="267"/>
    </row>
    <row r="24" spans="2:21" x14ac:dyDescent="0.3">
      <c r="B24" s="265"/>
      <c r="C24" s="266"/>
      <c r="D24" s="266"/>
      <c r="E24" s="266"/>
      <c r="F24" s="266"/>
      <c r="G24" s="266"/>
      <c r="H24" s="266"/>
      <c r="I24" s="266"/>
      <c r="J24" s="266"/>
      <c r="K24" s="266"/>
      <c r="L24" s="266"/>
      <c r="M24" s="266"/>
      <c r="N24" s="266"/>
      <c r="O24" s="266"/>
      <c r="P24" s="266"/>
      <c r="Q24" s="266"/>
      <c r="R24" s="266"/>
      <c r="S24" s="266"/>
      <c r="T24" s="266"/>
      <c r="U24" s="267"/>
    </row>
    <row r="25" spans="2:21" x14ac:dyDescent="0.3">
      <c r="B25" s="265"/>
      <c r="C25" s="266"/>
      <c r="D25" s="266"/>
      <c r="E25" s="266"/>
      <c r="F25" s="266"/>
      <c r="G25" s="266"/>
      <c r="H25" s="266"/>
      <c r="I25" s="266"/>
      <c r="J25" s="266"/>
      <c r="K25" s="266"/>
      <c r="L25" s="266"/>
      <c r="M25" s="266"/>
      <c r="N25" s="266"/>
      <c r="O25" s="266"/>
      <c r="P25" s="266"/>
      <c r="Q25" s="266"/>
      <c r="R25" s="266"/>
      <c r="S25" s="266"/>
      <c r="T25" s="266"/>
      <c r="U25" s="267"/>
    </row>
    <row r="26" spans="2:21" x14ac:dyDescent="0.3">
      <c r="B26" s="265"/>
      <c r="C26" s="266"/>
      <c r="D26" s="266"/>
      <c r="E26" s="266"/>
      <c r="F26" s="266"/>
      <c r="G26" s="266"/>
      <c r="H26" s="266"/>
      <c r="I26" s="266"/>
      <c r="J26" s="266"/>
      <c r="K26" s="266"/>
      <c r="L26" s="266"/>
      <c r="M26" s="266"/>
      <c r="N26" s="266"/>
      <c r="O26" s="266"/>
      <c r="P26" s="266"/>
      <c r="Q26" s="266"/>
      <c r="R26" s="266"/>
      <c r="S26" s="266"/>
      <c r="T26" s="266"/>
      <c r="U26" s="267"/>
    </row>
    <row r="27" spans="2:21" x14ac:dyDescent="0.3">
      <c r="B27" s="265"/>
      <c r="C27" s="266"/>
      <c r="D27" s="266"/>
      <c r="E27" s="266"/>
      <c r="F27" s="266"/>
      <c r="G27" s="266"/>
      <c r="H27" s="266"/>
      <c r="I27" s="266"/>
      <c r="J27" s="266"/>
      <c r="K27" s="266"/>
      <c r="L27" s="266"/>
      <c r="M27" s="266"/>
      <c r="N27" s="266"/>
      <c r="O27" s="266"/>
      <c r="P27" s="266"/>
      <c r="Q27" s="266"/>
      <c r="R27" s="266"/>
      <c r="S27" s="266"/>
      <c r="T27" s="266"/>
      <c r="U27" s="267"/>
    </row>
    <row r="28" spans="2:21" x14ac:dyDescent="0.3">
      <c r="B28" s="265"/>
      <c r="C28" s="266"/>
      <c r="D28" s="266"/>
      <c r="E28" s="266"/>
      <c r="F28" s="266"/>
      <c r="G28" s="266"/>
      <c r="H28" s="266"/>
      <c r="I28" s="266"/>
      <c r="J28" s="266"/>
      <c r="K28" s="266"/>
      <c r="L28" s="266"/>
      <c r="M28" s="266"/>
      <c r="N28" s="266"/>
      <c r="O28" s="266"/>
      <c r="P28" s="266"/>
      <c r="Q28" s="266"/>
      <c r="R28" s="266"/>
      <c r="S28" s="266"/>
      <c r="T28" s="266"/>
      <c r="U28" s="267"/>
    </row>
    <row r="29" spans="2:21" x14ac:dyDescent="0.3">
      <c r="B29" s="265"/>
      <c r="C29" s="266"/>
      <c r="D29" s="266"/>
      <c r="E29" s="266"/>
      <c r="F29" s="266"/>
      <c r="G29" s="266"/>
      <c r="H29" s="266"/>
      <c r="I29" s="266"/>
      <c r="J29" s="266"/>
      <c r="K29" s="266"/>
      <c r="L29" s="266"/>
      <c r="M29" s="266"/>
      <c r="N29" s="266"/>
      <c r="O29" s="266"/>
      <c r="P29" s="266"/>
      <c r="Q29" s="266"/>
      <c r="R29" s="266"/>
      <c r="S29" s="266"/>
      <c r="T29" s="266"/>
      <c r="U29" s="267"/>
    </row>
    <row r="30" spans="2:21" x14ac:dyDescent="0.3">
      <c r="B30" s="265"/>
      <c r="C30" s="266"/>
      <c r="D30" s="266"/>
      <c r="E30" s="266"/>
      <c r="F30" s="266"/>
      <c r="G30" s="266"/>
      <c r="H30" s="266"/>
      <c r="I30" s="266"/>
      <c r="J30" s="266"/>
      <c r="K30" s="266"/>
      <c r="L30" s="266"/>
      <c r="M30" s="266"/>
      <c r="N30" s="266"/>
      <c r="O30" s="266"/>
      <c r="P30" s="266"/>
      <c r="Q30" s="266"/>
      <c r="R30" s="266"/>
      <c r="S30" s="266"/>
      <c r="T30" s="266"/>
      <c r="U30" s="267"/>
    </row>
    <row r="31" spans="2:21" x14ac:dyDescent="0.3">
      <c r="B31" s="265"/>
      <c r="C31" s="266"/>
      <c r="D31" s="266"/>
      <c r="E31" s="266"/>
      <c r="F31" s="266"/>
      <c r="G31" s="266"/>
      <c r="H31" s="266"/>
      <c r="I31" s="266"/>
      <c r="J31" s="266"/>
      <c r="K31" s="266"/>
      <c r="L31" s="266"/>
      <c r="M31" s="266"/>
      <c r="N31" s="266"/>
      <c r="O31" s="266"/>
      <c r="P31" s="266"/>
      <c r="Q31" s="266"/>
      <c r="R31" s="266"/>
      <c r="S31" s="266"/>
      <c r="T31" s="266"/>
      <c r="U31" s="267"/>
    </row>
    <row r="32" spans="2:21" x14ac:dyDescent="0.3">
      <c r="B32" s="265"/>
      <c r="C32" s="266"/>
      <c r="D32" s="266"/>
      <c r="E32" s="266"/>
      <c r="F32" s="266"/>
      <c r="G32" s="266"/>
      <c r="H32" s="266"/>
      <c r="I32" s="266"/>
      <c r="J32" s="266"/>
      <c r="K32" s="266"/>
      <c r="L32" s="266"/>
      <c r="M32" s="266"/>
      <c r="N32" s="266"/>
      <c r="O32" s="266"/>
      <c r="P32" s="266"/>
      <c r="Q32" s="266"/>
      <c r="R32" s="266"/>
      <c r="S32" s="266"/>
      <c r="T32" s="266"/>
      <c r="U32" s="267"/>
    </row>
    <row r="33" spans="2:21" x14ac:dyDescent="0.3">
      <c r="B33" s="265"/>
      <c r="C33" s="266"/>
      <c r="D33" s="266"/>
      <c r="E33" s="266"/>
      <c r="F33" s="266"/>
      <c r="G33" s="266"/>
      <c r="H33" s="266"/>
      <c r="I33" s="266"/>
      <c r="J33" s="266"/>
      <c r="K33" s="266"/>
      <c r="L33" s="266"/>
      <c r="M33" s="266"/>
      <c r="N33" s="266"/>
      <c r="O33" s="266"/>
      <c r="P33" s="266"/>
      <c r="Q33" s="266"/>
      <c r="R33" s="266"/>
      <c r="S33" s="266"/>
      <c r="T33" s="266"/>
      <c r="U33" s="267"/>
    </row>
    <row r="34" spans="2:21" x14ac:dyDescent="0.3">
      <c r="B34" s="265"/>
      <c r="C34" s="266"/>
      <c r="D34" s="266"/>
      <c r="E34" s="266"/>
      <c r="F34" s="266"/>
      <c r="G34" s="266"/>
      <c r="H34" s="266"/>
      <c r="I34" s="266"/>
      <c r="J34" s="266"/>
      <c r="K34" s="266"/>
      <c r="L34" s="266"/>
      <c r="M34" s="266"/>
      <c r="N34" s="266"/>
      <c r="O34" s="266"/>
      <c r="P34" s="266"/>
      <c r="Q34" s="266"/>
      <c r="R34" s="266"/>
      <c r="S34" s="266"/>
      <c r="T34" s="266"/>
      <c r="U34" s="267"/>
    </row>
    <row r="35" spans="2:21" x14ac:dyDescent="0.3">
      <c r="B35" s="265"/>
      <c r="C35" s="266"/>
      <c r="D35" s="266"/>
      <c r="E35" s="266"/>
      <c r="F35" s="266"/>
      <c r="G35" s="266"/>
      <c r="H35" s="266"/>
      <c r="I35" s="266"/>
      <c r="J35" s="266"/>
      <c r="K35" s="266"/>
      <c r="L35" s="266"/>
      <c r="M35" s="266"/>
      <c r="N35" s="266"/>
      <c r="O35" s="266"/>
      <c r="P35" s="266"/>
      <c r="Q35" s="266"/>
      <c r="R35" s="266"/>
      <c r="S35" s="266"/>
      <c r="T35" s="266"/>
      <c r="U35" s="267"/>
    </row>
    <row r="36" spans="2:21" x14ac:dyDescent="0.3">
      <c r="B36" s="265"/>
      <c r="C36" s="266"/>
      <c r="D36" s="266"/>
      <c r="E36" s="266"/>
      <c r="F36" s="266"/>
      <c r="G36" s="266"/>
      <c r="H36" s="266"/>
      <c r="I36" s="266"/>
      <c r="J36" s="266"/>
      <c r="K36" s="266"/>
      <c r="L36" s="266"/>
      <c r="M36" s="266"/>
      <c r="N36" s="266"/>
      <c r="O36" s="266"/>
      <c r="P36" s="266"/>
      <c r="Q36" s="266"/>
      <c r="R36" s="266"/>
      <c r="S36" s="266"/>
      <c r="T36" s="266"/>
      <c r="U36" s="267"/>
    </row>
    <row r="37" spans="2:21" ht="15" thickBot="1" x14ac:dyDescent="0.35">
      <c r="B37" s="268"/>
      <c r="C37" s="269"/>
      <c r="D37" s="269"/>
      <c r="E37" s="269"/>
      <c r="F37" s="269"/>
      <c r="G37" s="269"/>
      <c r="H37" s="269"/>
      <c r="I37" s="269"/>
      <c r="J37" s="269"/>
      <c r="K37" s="269"/>
      <c r="L37" s="269"/>
      <c r="M37" s="269"/>
      <c r="N37" s="269"/>
      <c r="O37" s="269"/>
      <c r="P37" s="269"/>
      <c r="Q37" s="269"/>
      <c r="R37" s="269"/>
      <c r="S37" s="269"/>
      <c r="T37" s="269"/>
      <c r="U37" s="270"/>
    </row>
  </sheetData>
  <mergeCells count="2">
    <mergeCell ref="D8:N11"/>
    <mergeCell ref="C3:O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RowHeight="14.4" x14ac:dyDescent="0.3"/>
  <cols>
    <col min="1" max="1" width="13.44140625" customWidth="1"/>
  </cols>
  <sheetData>
    <row r="1" spans="1:1" ht="24.75" customHeight="1" thickBot="1" x14ac:dyDescent="0.35">
      <c r="A1" s="275" t="s">
        <v>751</v>
      </c>
    </row>
  </sheetData>
  <hyperlinks>
    <hyperlink ref="A1" location="OPCIONES!A1" display="OBCIONES"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2"/>
  <sheetViews>
    <sheetView topLeftCell="A8" zoomScale="80" zoomScaleNormal="80" workbookViewId="0"/>
  </sheetViews>
  <sheetFormatPr baseColWidth="10" defaultRowHeight="14.4" x14ac:dyDescent="0.3"/>
  <cols>
    <col min="1" max="1" width="15" customWidth="1"/>
  </cols>
  <sheetData>
    <row r="1" spans="1:10" ht="28.5" customHeight="1" thickBot="1" x14ac:dyDescent="0.35">
      <c r="A1" s="274" t="s">
        <v>653</v>
      </c>
    </row>
    <row r="2" spans="1:10" ht="18" x14ac:dyDescent="0.35">
      <c r="A2" s="887" t="s">
        <v>204</v>
      </c>
      <c r="B2" s="887"/>
      <c r="C2" s="887"/>
      <c r="D2" s="887"/>
      <c r="E2" s="887"/>
      <c r="F2" s="887"/>
      <c r="G2" s="887"/>
      <c r="H2" s="887"/>
      <c r="I2" s="887"/>
      <c r="J2" s="887"/>
    </row>
  </sheetData>
  <mergeCells count="1">
    <mergeCell ref="A2:J2"/>
  </mergeCells>
  <hyperlinks>
    <hyperlink ref="A1" location="OPCIONES!A1" display="OPCIONES"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AK55"/>
  <sheetViews>
    <sheetView zoomScale="90" zoomScaleNormal="90" workbookViewId="0">
      <selection activeCell="H28" sqref="H28"/>
    </sheetView>
  </sheetViews>
  <sheetFormatPr baseColWidth="10" defaultRowHeight="14.4" x14ac:dyDescent="0.3"/>
  <cols>
    <col min="2" max="2" width="24.109375" customWidth="1"/>
    <col min="3" max="3" width="70.109375" customWidth="1"/>
    <col min="4" max="4" width="29.88671875" customWidth="1"/>
  </cols>
  <sheetData>
    <row r="1" spans="1:37" ht="23.4" x14ac:dyDescent="0.3">
      <c r="A1" s="22"/>
      <c r="B1" s="888" t="s">
        <v>51</v>
      </c>
      <c r="C1" s="888"/>
      <c r="D1" s="888"/>
      <c r="E1" s="22"/>
      <c r="F1" s="22"/>
      <c r="G1" s="22"/>
      <c r="H1" s="22"/>
      <c r="I1" s="22"/>
      <c r="J1" s="22"/>
      <c r="K1" s="22"/>
      <c r="L1" s="22"/>
      <c r="M1" s="22"/>
      <c r="N1" s="22"/>
      <c r="O1" s="22"/>
      <c r="P1" s="22"/>
      <c r="Q1" s="22"/>
      <c r="R1" s="22"/>
      <c r="S1" s="22"/>
      <c r="T1" s="22"/>
      <c r="U1" s="22"/>
      <c r="V1" s="22"/>
      <c r="W1" s="22"/>
      <c r="X1" s="22"/>
      <c r="Y1" s="22"/>
      <c r="Z1" s="22"/>
      <c r="AA1" s="22"/>
      <c r="AB1" s="22"/>
      <c r="AC1" s="22"/>
      <c r="AD1" s="22"/>
      <c r="AE1" s="22"/>
    </row>
    <row r="2" spans="1:37" x14ac:dyDescent="0.3">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row>
    <row r="3" spans="1:37" ht="25.2" x14ac:dyDescent="0.3">
      <c r="A3" s="22"/>
      <c r="B3" s="3"/>
      <c r="C3" s="4" t="s">
        <v>48</v>
      </c>
      <c r="D3" s="4" t="s">
        <v>3</v>
      </c>
      <c r="E3" s="22"/>
      <c r="F3" s="22"/>
      <c r="G3" s="22"/>
      <c r="H3" s="22"/>
      <c r="I3" s="22"/>
      <c r="J3" s="22"/>
      <c r="K3" s="22"/>
      <c r="L3" s="22"/>
      <c r="M3" s="22"/>
      <c r="N3" s="22"/>
      <c r="O3" s="22"/>
      <c r="P3" s="22"/>
      <c r="Q3" s="22"/>
      <c r="R3" s="22"/>
      <c r="S3" s="22"/>
      <c r="T3" s="22"/>
      <c r="U3" s="22"/>
      <c r="V3" s="22"/>
      <c r="W3" s="22"/>
      <c r="X3" s="22"/>
      <c r="Y3" s="22"/>
      <c r="Z3" s="22"/>
      <c r="AA3" s="22"/>
      <c r="AB3" s="22"/>
      <c r="AC3" s="22"/>
      <c r="AD3" s="22"/>
      <c r="AE3" s="22"/>
    </row>
    <row r="4" spans="1:37" ht="50.4" x14ac:dyDescent="0.3">
      <c r="A4" s="22"/>
      <c r="B4" s="5" t="s">
        <v>47</v>
      </c>
      <c r="C4" s="6" t="s">
        <v>94</v>
      </c>
      <c r="D4" s="7">
        <v>0.2</v>
      </c>
      <c r="E4" s="22"/>
      <c r="F4" s="22"/>
      <c r="G4" s="22"/>
      <c r="H4" s="22"/>
      <c r="I4" s="22"/>
      <c r="J4" s="22"/>
      <c r="K4" s="22"/>
      <c r="L4" s="22"/>
      <c r="M4" s="22"/>
      <c r="N4" s="22"/>
      <c r="O4" s="22"/>
      <c r="P4" s="22"/>
      <c r="Q4" s="22"/>
      <c r="R4" s="22"/>
      <c r="S4" s="22"/>
      <c r="T4" s="22"/>
      <c r="U4" s="22"/>
      <c r="V4" s="22"/>
      <c r="W4" s="22"/>
      <c r="X4" s="22"/>
      <c r="Y4" s="22"/>
      <c r="Z4" s="22"/>
      <c r="AA4" s="22"/>
      <c r="AB4" s="22"/>
      <c r="AC4" s="22"/>
      <c r="AD4" s="22"/>
      <c r="AE4" s="22"/>
    </row>
    <row r="5" spans="1:37" ht="50.4" x14ac:dyDescent="0.3">
      <c r="A5" s="22"/>
      <c r="B5" s="8" t="s">
        <v>49</v>
      </c>
      <c r="C5" s="9" t="s">
        <v>95</v>
      </c>
      <c r="D5" s="10">
        <v>0.4</v>
      </c>
      <c r="E5" s="22"/>
      <c r="F5" s="22"/>
      <c r="G5" s="22"/>
      <c r="H5" s="22"/>
      <c r="I5" s="22"/>
      <c r="J5" s="22"/>
      <c r="K5" s="22"/>
      <c r="L5" s="22"/>
      <c r="M5" s="22"/>
      <c r="N5" s="22"/>
      <c r="O5" s="22"/>
      <c r="P5" s="22"/>
      <c r="Q5" s="22"/>
      <c r="R5" s="22"/>
      <c r="S5" s="22"/>
      <c r="T5" s="22"/>
      <c r="U5" s="22"/>
      <c r="V5" s="22"/>
      <c r="W5" s="22"/>
      <c r="X5" s="22"/>
      <c r="Y5" s="22"/>
      <c r="Z5" s="22"/>
      <c r="AA5" s="22"/>
      <c r="AB5" s="22"/>
      <c r="AC5" s="22"/>
      <c r="AD5" s="22"/>
      <c r="AE5" s="22"/>
    </row>
    <row r="6" spans="1:37" ht="50.4" x14ac:dyDescent="0.3">
      <c r="A6" s="22"/>
      <c r="B6" s="11" t="s">
        <v>99</v>
      </c>
      <c r="C6" s="9" t="s">
        <v>96</v>
      </c>
      <c r="D6" s="10">
        <v>0.6</v>
      </c>
      <c r="E6" s="22"/>
      <c r="F6" s="22"/>
      <c r="G6" s="22"/>
      <c r="H6" s="22"/>
      <c r="I6" s="22"/>
      <c r="J6" s="22"/>
      <c r="K6" s="22"/>
      <c r="L6" s="22"/>
      <c r="M6" s="22"/>
      <c r="N6" s="22"/>
      <c r="O6" s="22"/>
      <c r="P6" s="22"/>
      <c r="Q6" s="22"/>
      <c r="R6" s="22"/>
      <c r="S6" s="22"/>
      <c r="T6" s="22"/>
      <c r="U6" s="22"/>
      <c r="V6" s="22"/>
      <c r="W6" s="22"/>
      <c r="X6" s="22"/>
      <c r="Y6" s="22"/>
      <c r="Z6" s="22"/>
      <c r="AA6" s="22"/>
      <c r="AB6" s="22"/>
      <c r="AC6" s="22"/>
      <c r="AD6" s="22"/>
      <c r="AE6" s="22"/>
    </row>
    <row r="7" spans="1:37" ht="75.599999999999994" x14ac:dyDescent="0.3">
      <c r="A7" s="22"/>
      <c r="B7" s="12" t="s">
        <v>5</v>
      </c>
      <c r="C7" s="9" t="s">
        <v>97</v>
      </c>
      <c r="D7" s="10">
        <v>0.8</v>
      </c>
      <c r="E7" s="22"/>
      <c r="F7" s="22"/>
      <c r="G7" s="22"/>
      <c r="H7" s="22"/>
      <c r="I7" s="22"/>
      <c r="J7" s="22"/>
      <c r="K7" s="22"/>
      <c r="L7" s="22"/>
      <c r="M7" s="22"/>
      <c r="N7" s="22"/>
      <c r="O7" s="22"/>
      <c r="P7" s="22"/>
      <c r="Q7" s="22"/>
      <c r="R7" s="22"/>
      <c r="S7" s="22"/>
      <c r="T7" s="22"/>
      <c r="U7" s="22"/>
      <c r="V7" s="22"/>
      <c r="W7" s="22"/>
      <c r="X7" s="22"/>
      <c r="Y7" s="22"/>
      <c r="Z7" s="22"/>
      <c r="AA7" s="22"/>
      <c r="AB7" s="22"/>
      <c r="AC7" s="22"/>
      <c r="AD7" s="22"/>
      <c r="AE7" s="22"/>
    </row>
    <row r="8" spans="1:37" ht="50.4" x14ac:dyDescent="0.3">
      <c r="A8" s="22"/>
      <c r="B8" s="13" t="s">
        <v>50</v>
      </c>
      <c r="C8" s="9" t="s">
        <v>98</v>
      </c>
      <c r="D8" s="10">
        <v>1</v>
      </c>
      <c r="E8" s="22"/>
      <c r="F8" s="22"/>
      <c r="G8" s="22"/>
      <c r="H8" s="22"/>
      <c r="I8" s="22"/>
      <c r="J8" s="22"/>
      <c r="K8" s="22"/>
      <c r="L8" s="22"/>
      <c r="M8" s="22"/>
      <c r="N8" s="22"/>
      <c r="O8" s="22"/>
      <c r="P8" s="22"/>
      <c r="Q8" s="22"/>
      <c r="R8" s="22"/>
      <c r="S8" s="22"/>
      <c r="T8" s="22"/>
      <c r="U8" s="22"/>
      <c r="V8" s="22"/>
      <c r="W8" s="22"/>
      <c r="X8" s="22"/>
      <c r="Y8" s="22"/>
      <c r="Z8" s="22"/>
      <c r="AA8" s="22"/>
      <c r="AB8" s="22"/>
      <c r="AC8" s="22"/>
      <c r="AD8" s="22"/>
      <c r="AE8" s="22"/>
    </row>
    <row r="9" spans="1:37" x14ac:dyDescent="0.3">
      <c r="A9" s="22"/>
      <c r="B9" s="45"/>
      <c r="C9" s="45"/>
      <c r="D9" s="45"/>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row>
    <row r="10" spans="1:37" x14ac:dyDescent="0.3">
      <c r="A10" s="22"/>
      <c r="B10" s="46"/>
      <c r="C10" s="45"/>
      <c r="D10" s="45"/>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row>
    <row r="11" spans="1:37" x14ac:dyDescent="0.3">
      <c r="A11" s="22"/>
      <c r="B11" s="45"/>
      <c r="C11" s="45"/>
      <c r="D11" s="4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row>
    <row r="12" spans="1:37" x14ac:dyDescent="0.3">
      <c r="A12" s="22"/>
      <c r="B12" s="45"/>
      <c r="C12" s="45"/>
      <c r="D12" s="45"/>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row>
    <row r="13" spans="1:37" x14ac:dyDescent="0.3">
      <c r="A13" s="22"/>
      <c r="B13" s="45"/>
      <c r="C13" s="45"/>
      <c r="D13" s="45"/>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row>
    <row r="14" spans="1:37" x14ac:dyDescent="0.3">
      <c r="A14" s="22"/>
      <c r="B14" s="45"/>
      <c r="C14" s="45"/>
      <c r="D14" s="45"/>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row>
    <row r="15" spans="1:37" x14ac:dyDescent="0.3">
      <c r="A15" s="22"/>
      <c r="B15" s="45"/>
      <c r="C15" s="45"/>
      <c r="D15" s="45"/>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row>
    <row r="16" spans="1:37" x14ac:dyDescent="0.3">
      <c r="A16" s="22"/>
      <c r="B16" s="45"/>
      <c r="C16" s="45"/>
      <c r="D16" s="45"/>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row>
    <row r="17" spans="1:37" x14ac:dyDescent="0.3">
      <c r="A17" s="22"/>
      <c r="B17" s="45"/>
      <c r="C17" s="45"/>
      <c r="D17" s="45"/>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row>
    <row r="18" spans="1:37" x14ac:dyDescent="0.3">
      <c r="A18" s="22"/>
      <c r="B18" s="45"/>
      <c r="C18" s="45"/>
      <c r="D18" s="45"/>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row>
    <row r="19" spans="1:37" x14ac:dyDescent="0.3">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row>
    <row r="20" spans="1:37" x14ac:dyDescent="0.3">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row>
    <row r="21" spans="1:37" x14ac:dyDescent="0.3">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row>
    <row r="22" spans="1:37" x14ac:dyDescent="0.3">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row>
    <row r="23" spans="1:37" x14ac:dyDescent="0.3">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row>
    <row r="24" spans="1:37" x14ac:dyDescent="0.3">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row>
    <row r="25" spans="1:37" x14ac:dyDescent="0.3">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row>
    <row r="26" spans="1:37" x14ac:dyDescent="0.3">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row>
    <row r="27" spans="1:37" x14ac:dyDescent="0.3">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row>
    <row r="28" spans="1:37" x14ac:dyDescent="0.3">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row>
    <row r="29" spans="1:37" x14ac:dyDescent="0.3">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row>
    <row r="30" spans="1:37" x14ac:dyDescent="0.3">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row>
    <row r="31" spans="1:37" x14ac:dyDescent="0.3">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row>
    <row r="32" spans="1:37" x14ac:dyDescent="0.3">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row>
    <row r="33" spans="1:31" x14ac:dyDescent="0.3">
      <c r="A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row>
    <row r="34" spans="1:31" x14ac:dyDescent="0.3">
      <c r="A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row>
    <row r="35" spans="1:31" x14ac:dyDescent="0.3">
      <c r="A35" s="22"/>
    </row>
    <row r="36" spans="1:31" x14ac:dyDescent="0.3">
      <c r="A36" s="22"/>
    </row>
    <row r="37" spans="1:31" x14ac:dyDescent="0.3">
      <c r="A37" s="22"/>
    </row>
    <row r="38" spans="1:31" x14ac:dyDescent="0.3">
      <c r="A38" s="22"/>
    </row>
    <row r="39" spans="1:31" x14ac:dyDescent="0.3">
      <c r="A39" s="22"/>
    </row>
    <row r="40" spans="1:31" x14ac:dyDescent="0.3">
      <c r="A40" s="22"/>
    </row>
    <row r="41" spans="1:31" x14ac:dyDescent="0.3">
      <c r="A41" s="22"/>
    </row>
    <row r="42" spans="1:31" x14ac:dyDescent="0.3">
      <c r="A42" s="22"/>
    </row>
    <row r="43" spans="1:31" x14ac:dyDescent="0.3">
      <c r="A43" s="22"/>
    </row>
    <row r="44" spans="1:31" x14ac:dyDescent="0.3">
      <c r="A44" s="22"/>
    </row>
    <row r="45" spans="1:31" x14ac:dyDescent="0.3">
      <c r="A45" s="22"/>
    </row>
    <row r="46" spans="1:31" x14ac:dyDescent="0.3">
      <c r="A46" s="22"/>
    </row>
    <row r="47" spans="1:31" x14ac:dyDescent="0.3">
      <c r="A47" s="22"/>
    </row>
    <row r="48" spans="1:31" x14ac:dyDescent="0.3">
      <c r="A48" s="22"/>
    </row>
    <row r="49" spans="1:1" x14ac:dyDescent="0.3">
      <c r="A49" s="22"/>
    </row>
    <row r="50" spans="1:1" x14ac:dyDescent="0.3">
      <c r="A50" s="22"/>
    </row>
    <row r="51" spans="1:1" x14ac:dyDescent="0.3">
      <c r="A51" s="22"/>
    </row>
    <row r="52" spans="1:1" x14ac:dyDescent="0.3">
      <c r="A52" s="22"/>
    </row>
    <row r="53" spans="1:1" x14ac:dyDescent="0.3">
      <c r="A53" s="22"/>
    </row>
    <row r="54" spans="1:1" x14ac:dyDescent="0.3">
      <c r="A54" s="22"/>
    </row>
    <row r="55" spans="1:1" x14ac:dyDescent="0.3">
      <c r="A55" s="22"/>
    </row>
  </sheetData>
  <mergeCells count="1">
    <mergeCell ref="B1:D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249977111117893"/>
  </sheetPr>
  <dimension ref="A1:U232"/>
  <sheetViews>
    <sheetView topLeftCell="C1" zoomScale="60" zoomScaleNormal="60" workbookViewId="0">
      <selection activeCell="C5" sqref="C5"/>
    </sheetView>
  </sheetViews>
  <sheetFormatPr baseColWidth="10" defaultRowHeight="14.4" x14ac:dyDescent="0.3"/>
  <cols>
    <col min="2" max="2" width="40.44140625" customWidth="1"/>
    <col min="3" max="3" width="74.88671875" customWidth="1"/>
    <col min="4" max="4" width="135" bestFit="1" customWidth="1"/>
    <col min="5" max="5" width="39" customWidth="1"/>
    <col min="6" max="6" width="29.88671875" customWidth="1"/>
  </cols>
  <sheetData>
    <row r="1" spans="1:21" ht="32.4" x14ac:dyDescent="0.3">
      <c r="A1" s="22"/>
      <c r="B1" s="889" t="s">
        <v>58</v>
      </c>
      <c r="C1" s="889"/>
      <c r="D1" s="889"/>
      <c r="E1" s="22"/>
      <c r="F1" s="22"/>
      <c r="G1" s="22"/>
      <c r="H1" s="22"/>
      <c r="I1" s="22"/>
      <c r="J1" s="22"/>
      <c r="K1" s="22"/>
      <c r="L1" s="22"/>
      <c r="M1" s="22"/>
      <c r="N1" s="22"/>
      <c r="O1" s="22"/>
      <c r="P1" s="22"/>
      <c r="Q1" s="22"/>
      <c r="R1" s="22"/>
      <c r="S1" s="22"/>
      <c r="T1" s="22"/>
      <c r="U1" s="22"/>
    </row>
    <row r="2" spans="1:21" ht="15" thickBot="1" x14ac:dyDescent="0.35">
      <c r="A2" s="22"/>
      <c r="B2" s="22"/>
      <c r="C2" s="22"/>
      <c r="D2" s="22"/>
      <c r="E2" s="22"/>
      <c r="F2" s="22"/>
      <c r="G2" s="22"/>
      <c r="H2" s="22"/>
      <c r="I2" s="22"/>
      <c r="J2" s="22"/>
      <c r="K2" s="22"/>
      <c r="L2" s="22"/>
      <c r="M2" s="22"/>
      <c r="N2" s="22"/>
      <c r="O2" s="22"/>
      <c r="P2" s="22"/>
      <c r="Q2" s="22"/>
      <c r="R2" s="22"/>
      <c r="S2" s="22"/>
      <c r="T2" s="22"/>
      <c r="U2" s="22"/>
    </row>
    <row r="3" spans="1:21" ht="31.8" thickBot="1" x14ac:dyDescent="0.35">
      <c r="A3" s="22"/>
      <c r="B3" s="43"/>
      <c r="C3" s="112" t="s">
        <v>52</v>
      </c>
      <c r="D3" s="112" t="s">
        <v>53</v>
      </c>
      <c r="E3" s="22"/>
      <c r="F3" s="132" t="s">
        <v>275</v>
      </c>
      <c r="G3" s="133" t="s">
        <v>276</v>
      </c>
      <c r="H3" s="22"/>
      <c r="I3" s="22"/>
      <c r="J3" s="22"/>
      <c r="K3" s="22"/>
      <c r="L3" s="22"/>
      <c r="M3" s="22"/>
      <c r="N3" s="22"/>
      <c r="O3" s="22"/>
      <c r="P3" s="22"/>
      <c r="Q3" s="22"/>
      <c r="R3" s="22"/>
      <c r="S3" s="22"/>
      <c r="T3" s="22"/>
      <c r="U3" s="22"/>
    </row>
    <row r="4" spans="1:21" ht="32.4" x14ac:dyDescent="0.3">
      <c r="A4" s="42" t="s">
        <v>78</v>
      </c>
      <c r="B4" s="113" t="s">
        <v>93</v>
      </c>
      <c r="C4" s="106" t="s">
        <v>139</v>
      </c>
      <c r="D4" s="109" t="s">
        <v>219</v>
      </c>
      <c r="E4" s="22"/>
      <c r="F4" s="118" t="s">
        <v>277</v>
      </c>
      <c r="G4" s="119">
        <v>0.2</v>
      </c>
      <c r="H4" s="22"/>
      <c r="I4" s="22"/>
      <c r="J4" s="22"/>
      <c r="K4" s="22"/>
      <c r="L4" s="22"/>
      <c r="M4" s="22"/>
      <c r="N4" s="22"/>
      <c r="O4" s="22"/>
      <c r="P4" s="22"/>
      <c r="Q4" s="22"/>
      <c r="R4" s="22"/>
      <c r="S4" s="22"/>
      <c r="T4" s="22"/>
      <c r="U4" s="22"/>
    </row>
    <row r="5" spans="1:21" ht="64.8" x14ac:dyDescent="0.3">
      <c r="A5" s="42" t="s">
        <v>79</v>
      </c>
      <c r="B5" s="114" t="s">
        <v>347</v>
      </c>
      <c r="C5" s="107" t="s">
        <v>85</v>
      </c>
      <c r="D5" s="110" t="s">
        <v>90</v>
      </c>
      <c r="E5" s="22"/>
      <c r="F5" s="120" t="s">
        <v>79</v>
      </c>
      <c r="G5" s="119">
        <v>0.4</v>
      </c>
      <c r="H5" s="22"/>
      <c r="I5" s="22"/>
      <c r="J5" s="22"/>
      <c r="K5" s="22"/>
      <c r="L5" s="22"/>
      <c r="M5" s="22"/>
      <c r="N5" s="22"/>
      <c r="O5" s="22"/>
      <c r="P5" s="22"/>
      <c r="Q5" s="22"/>
      <c r="R5" s="22"/>
      <c r="S5" s="22"/>
      <c r="T5" s="22"/>
      <c r="U5" s="22"/>
    </row>
    <row r="6" spans="1:21" ht="64.8" x14ac:dyDescent="0.3">
      <c r="A6" s="42" t="s">
        <v>76</v>
      </c>
      <c r="B6" s="115" t="s">
        <v>55</v>
      </c>
      <c r="C6" s="107" t="s">
        <v>86</v>
      </c>
      <c r="D6" s="110" t="s">
        <v>92</v>
      </c>
      <c r="E6" s="22"/>
      <c r="F6" s="121" t="s">
        <v>76</v>
      </c>
      <c r="G6" s="119">
        <v>0.6</v>
      </c>
      <c r="H6" s="22"/>
      <c r="I6" s="22"/>
      <c r="J6" s="22"/>
      <c r="K6" s="22"/>
      <c r="L6" s="22"/>
      <c r="M6" s="22"/>
      <c r="N6" s="22"/>
      <c r="O6" s="22"/>
      <c r="P6" s="22"/>
      <c r="Q6" s="22"/>
      <c r="R6" s="22"/>
      <c r="S6" s="22"/>
      <c r="T6" s="22"/>
      <c r="U6" s="22"/>
    </row>
    <row r="7" spans="1:21" ht="97.2" x14ac:dyDescent="0.3">
      <c r="A7" s="42" t="s">
        <v>6</v>
      </c>
      <c r="B7" s="116" t="s">
        <v>56</v>
      </c>
      <c r="C7" s="107" t="s">
        <v>87</v>
      </c>
      <c r="D7" s="110" t="s">
        <v>91</v>
      </c>
      <c r="E7" s="22"/>
      <c r="F7" s="122" t="s">
        <v>6</v>
      </c>
      <c r="G7" s="119">
        <v>0.8</v>
      </c>
      <c r="H7" s="22"/>
      <c r="I7" s="22"/>
      <c r="J7" s="22"/>
      <c r="K7" s="22"/>
      <c r="L7" s="22"/>
      <c r="M7" s="22"/>
      <c r="N7" s="22"/>
      <c r="O7" s="22"/>
      <c r="P7" s="22"/>
      <c r="Q7" s="22"/>
      <c r="R7" s="22"/>
      <c r="S7" s="22"/>
      <c r="T7" s="22"/>
      <c r="U7" s="22"/>
    </row>
    <row r="8" spans="1:21" ht="65.400000000000006" thickBot="1" x14ac:dyDescent="0.35">
      <c r="A8" s="42" t="s">
        <v>80</v>
      </c>
      <c r="B8" s="117" t="s">
        <v>57</v>
      </c>
      <c r="C8" s="108" t="s">
        <v>88</v>
      </c>
      <c r="D8" s="111" t="s">
        <v>110</v>
      </c>
      <c r="E8" s="22"/>
      <c r="F8" s="123" t="s">
        <v>80</v>
      </c>
      <c r="G8" s="119">
        <v>1</v>
      </c>
      <c r="H8" s="22"/>
      <c r="I8" s="22"/>
      <c r="J8" s="22"/>
      <c r="K8" s="22"/>
      <c r="L8" s="22"/>
      <c r="M8" s="22"/>
      <c r="N8" s="22"/>
      <c r="O8" s="22"/>
      <c r="P8" s="22"/>
      <c r="Q8" s="22"/>
      <c r="R8" s="22"/>
      <c r="S8" s="22"/>
      <c r="T8" s="22"/>
      <c r="U8" s="22"/>
    </row>
    <row r="9" spans="1:21" ht="20.399999999999999" x14ac:dyDescent="0.3">
      <c r="A9" s="42"/>
      <c r="B9" s="42"/>
      <c r="C9" s="44"/>
      <c r="D9" s="44"/>
      <c r="E9" s="22"/>
      <c r="F9" s="22"/>
      <c r="G9" s="22"/>
      <c r="H9" s="22"/>
      <c r="I9" s="22"/>
      <c r="J9" s="22"/>
      <c r="K9" s="22"/>
      <c r="L9" s="22"/>
      <c r="M9" s="22"/>
      <c r="N9" s="22"/>
      <c r="O9" s="22"/>
      <c r="P9" s="22"/>
      <c r="Q9" s="22"/>
      <c r="R9" s="22"/>
      <c r="S9" s="22"/>
      <c r="T9" s="22"/>
      <c r="U9" s="22"/>
    </row>
    <row r="10" spans="1:21" s="14" customFormat="1" hidden="1" x14ac:dyDescent="0.3">
      <c r="A10" s="45"/>
      <c r="B10" s="130"/>
      <c r="C10" s="130"/>
      <c r="D10" s="130"/>
      <c r="E10" s="45"/>
      <c r="F10" s="45"/>
      <c r="G10" s="45"/>
      <c r="H10" s="45"/>
      <c r="I10" s="45"/>
      <c r="J10" s="45"/>
      <c r="K10" s="45"/>
      <c r="L10" s="45"/>
      <c r="M10" s="45"/>
      <c r="N10" s="45"/>
      <c r="O10" s="45"/>
      <c r="P10" s="45"/>
      <c r="Q10" s="45"/>
      <c r="R10" s="45"/>
      <c r="S10" s="45"/>
      <c r="T10" s="45"/>
      <c r="U10" s="45"/>
    </row>
    <row r="11" spans="1:21" s="14" customFormat="1" hidden="1" x14ac:dyDescent="0.3">
      <c r="A11" s="45"/>
      <c r="B11" s="45" t="s">
        <v>84</v>
      </c>
      <c r="C11" s="45" t="s">
        <v>128</v>
      </c>
      <c r="D11" s="45" t="s">
        <v>346</v>
      </c>
      <c r="E11" s="45"/>
      <c r="F11" s="45"/>
      <c r="G11" s="45"/>
      <c r="H11" s="45"/>
      <c r="I11" s="45"/>
      <c r="J11" s="45"/>
      <c r="K11" s="45"/>
      <c r="L11" s="45"/>
      <c r="M11" s="45"/>
      <c r="N11" s="45"/>
      <c r="O11" s="45"/>
      <c r="P11" s="45"/>
      <c r="Q11" s="45"/>
      <c r="R11" s="45"/>
      <c r="S11" s="45"/>
      <c r="T11" s="45"/>
      <c r="U11" s="45"/>
    </row>
    <row r="12" spans="1:21" s="14" customFormat="1" hidden="1" x14ac:dyDescent="0.3">
      <c r="A12" s="45"/>
      <c r="B12" s="45" t="s">
        <v>82</v>
      </c>
      <c r="C12" s="45" t="s">
        <v>132</v>
      </c>
      <c r="D12" s="45" t="s">
        <v>135</v>
      </c>
      <c r="E12" s="45"/>
      <c r="F12" s="45"/>
      <c r="G12" s="45"/>
      <c r="H12" s="45"/>
      <c r="I12" s="45"/>
      <c r="J12" s="45"/>
      <c r="K12" s="45"/>
      <c r="L12" s="45"/>
      <c r="M12" s="45"/>
      <c r="N12" s="45"/>
      <c r="O12" s="45"/>
      <c r="P12" s="45"/>
      <c r="Q12" s="45"/>
      <c r="R12" s="45"/>
      <c r="S12" s="45"/>
      <c r="T12" s="45"/>
      <c r="U12" s="45"/>
    </row>
    <row r="13" spans="1:21" s="14" customFormat="1" hidden="1" x14ac:dyDescent="0.3">
      <c r="A13" s="45"/>
      <c r="B13" s="45"/>
      <c r="C13" s="45" t="s">
        <v>131</v>
      </c>
      <c r="D13" s="45" t="s">
        <v>136</v>
      </c>
      <c r="E13" s="45"/>
      <c r="F13" s="45"/>
      <c r="G13" s="45"/>
      <c r="H13" s="45"/>
      <c r="I13" s="45"/>
      <c r="J13" s="45"/>
      <c r="K13" s="45"/>
      <c r="L13" s="45"/>
      <c r="M13" s="45"/>
      <c r="N13" s="45"/>
      <c r="O13" s="45"/>
      <c r="P13" s="45"/>
      <c r="Q13" s="45"/>
      <c r="R13" s="45"/>
      <c r="S13" s="45"/>
      <c r="T13" s="45"/>
      <c r="U13" s="45"/>
    </row>
    <row r="14" spans="1:21" s="14" customFormat="1" hidden="1" x14ac:dyDescent="0.3">
      <c r="A14" s="45"/>
      <c r="B14" s="45"/>
      <c r="C14" s="45" t="s">
        <v>133</v>
      </c>
      <c r="D14" s="45" t="s">
        <v>137</v>
      </c>
      <c r="E14" s="45"/>
      <c r="F14" s="45"/>
      <c r="G14" s="45"/>
      <c r="H14" s="45"/>
      <c r="I14" s="45"/>
      <c r="J14" s="45"/>
      <c r="K14" s="45"/>
      <c r="L14" s="45"/>
      <c r="M14" s="45"/>
      <c r="N14" s="45"/>
      <c r="O14" s="45"/>
      <c r="P14" s="45"/>
      <c r="Q14" s="45"/>
      <c r="R14" s="45"/>
      <c r="S14" s="45"/>
      <c r="T14" s="45"/>
      <c r="U14" s="45"/>
    </row>
    <row r="15" spans="1:21" s="14" customFormat="1" hidden="1" x14ac:dyDescent="0.3">
      <c r="A15" s="45"/>
      <c r="B15" s="45"/>
      <c r="C15" s="45" t="s">
        <v>134</v>
      </c>
      <c r="D15" s="45" t="s">
        <v>138</v>
      </c>
      <c r="E15" s="45"/>
      <c r="F15" s="45"/>
      <c r="G15" s="45"/>
      <c r="H15" s="45"/>
      <c r="I15" s="45"/>
      <c r="J15" s="45"/>
      <c r="K15" s="45"/>
      <c r="L15" s="45"/>
      <c r="M15" s="45"/>
      <c r="N15" s="45"/>
      <c r="O15" s="45"/>
      <c r="P15" s="45"/>
      <c r="Q15" s="45"/>
      <c r="R15" s="45"/>
      <c r="S15" s="45"/>
      <c r="T15" s="45"/>
      <c r="U15" s="45"/>
    </row>
    <row r="16" spans="1:21" s="14" customFormat="1" x14ac:dyDescent="0.3">
      <c r="A16" s="45"/>
      <c r="B16" s="45"/>
      <c r="C16" s="45"/>
      <c r="D16" s="45"/>
      <c r="E16" s="45"/>
      <c r="F16" s="45"/>
      <c r="G16" s="45"/>
      <c r="H16" s="45"/>
      <c r="I16" s="45"/>
      <c r="J16" s="45"/>
      <c r="K16" s="45"/>
      <c r="L16" s="45"/>
      <c r="M16" s="45"/>
      <c r="N16" s="45"/>
      <c r="O16" s="45"/>
    </row>
    <row r="17" spans="1:15" s="14" customFormat="1" x14ac:dyDescent="0.3">
      <c r="A17" s="45"/>
      <c r="B17" s="45"/>
      <c r="C17" s="45"/>
      <c r="D17" s="45"/>
      <c r="E17" s="45"/>
      <c r="F17" s="45"/>
      <c r="G17" s="45"/>
      <c r="H17" s="45"/>
      <c r="I17" s="45"/>
      <c r="J17" s="45"/>
      <c r="K17" s="45"/>
      <c r="L17" s="45"/>
      <c r="M17" s="45"/>
      <c r="N17" s="45"/>
      <c r="O17" s="45"/>
    </row>
    <row r="18" spans="1:15" s="14" customFormat="1" x14ac:dyDescent="0.3">
      <c r="A18" s="45"/>
      <c r="B18" s="45"/>
      <c r="C18" s="45"/>
      <c r="D18" s="45"/>
      <c r="E18" s="45"/>
      <c r="F18" s="45"/>
      <c r="G18" s="45"/>
      <c r="H18" s="45"/>
      <c r="I18" s="45"/>
      <c r="J18" s="45"/>
      <c r="K18" s="45"/>
      <c r="L18" s="45"/>
      <c r="M18" s="45"/>
      <c r="N18" s="45"/>
      <c r="O18" s="45"/>
    </row>
    <row r="19" spans="1:15" s="14" customFormat="1" x14ac:dyDescent="0.3">
      <c r="A19" s="45"/>
      <c r="B19" s="45"/>
      <c r="C19" s="45"/>
      <c r="D19" s="45"/>
      <c r="E19" s="45"/>
      <c r="F19" s="45"/>
      <c r="G19" s="45"/>
      <c r="H19" s="45"/>
      <c r="I19" s="45"/>
      <c r="J19" s="45"/>
      <c r="K19" s="45"/>
      <c r="L19" s="45"/>
      <c r="M19" s="45"/>
      <c r="N19" s="45"/>
      <c r="O19" s="45"/>
    </row>
    <row r="20" spans="1:15" s="14" customFormat="1" x14ac:dyDescent="0.3">
      <c r="A20" s="45"/>
      <c r="B20" s="45"/>
      <c r="C20" s="45"/>
      <c r="D20" s="45"/>
      <c r="E20" s="45"/>
      <c r="F20" s="45"/>
      <c r="G20" s="45"/>
      <c r="H20" s="45"/>
      <c r="I20" s="45"/>
      <c r="J20" s="45"/>
      <c r="K20" s="45"/>
      <c r="L20" s="45"/>
      <c r="M20" s="45"/>
      <c r="N20" s="45"/>
      <c r="O20" s="45"/>
    </row>
    <row r="21" spans="1:15" s="14" customFormat="1" x14ac:dyDescent="0.3">
      <c r="A21" s="45"/>
      <c r="B21" s="45"/>
      <c r="C21" s="45"/>
      <c r="D21" s="45"/>
      <c r="E21" s="45"/>
      <c r="F21" s="45"/>
      <c r="G21" s="45"/>
      <c r="H21" s="45"/>
      <c r="I21" s="45"/>
      <c r="J21" s="45"/>
      <c r="K21" s="45"/>
      <c r="L21" s="45"/>
      <c r="M21" s="45"/>
      <c r="N21" s="45"/>
      <c r="O21" s="45"/>
    </row>
    <row r="22" spans="1:15" s="14" customFormat="1" ht="20.399999999999999" x14ac:dyDescent="0.3">
      <c r="A22" s="45"/>
      <c r="B22" s="45"/>
      <c r="C22" s="131"/>
      <c r="D22" s="131"/>
      <c r="E22" s="45"/>
      <c r="F22" s="45"/>
      <c r="G22" s="45"/>
      <c r="H22" s="45"/>
      <c r="I22" s="45"/>
      <c r="J22" s="45"/>
      <c r="K22" s="45"/>
      <c r="L22" s="45"/>
      <c r="M22" s="45"/>
      <c r="N22" s="45"/>
      <c r="O22" s="45"/>
    </row>
    <row r="23" spans="1:15" s="14" customFormat="1" ht="20.399999999999999" x14ac:dyDescent="0.3">
      <c r="A23" s="45"/>
      <c r="B23" s="45"/>
      <c r="C23" s="131"/>
      <c r="D23" s="131"/>
      <c r="E23" s="45"/>
      <c r="F23" s="45"/>
      <c r="G23" s="45"/>
      <c r="H23" s="45"/>
      <c r="I23" s="45"/>
      <c r="J23" s="45"/>
      <c r="K23" s="45"/>
      <c r="L23" s="45"/>
      <c r="M23" s="45"/>
      <c r="N23" s="45"/>
      <c r="O23" s="45"/>
    </row>
    <row r="24" spans="1:15" ht="20.399999999999999" x14ac:dyDescent="0.3">
      <c r="A24" s="42"/>
      <c r="B24" s="42"/>
      <c r="C24" s="44"/>
      <c r="D24" s="44"/>
      <c r="E24" s="22"/>
      <c r="F24" s="22"/>
      <c r="G24" s="22"/>
      <c r="H24" s="22"/>
      <c r="I24" s="22"/>
      <c r="J24" s="22"/>
      <c r="K24" s="22"/>
      <c r="L24" s="22"/>
      <c r="M24" s="22"/>
      <c r="N24" s="22"/>
      <c r="O24" s="22"/>
    </row>
    <row r="25" spans="1:15" ht="20.399999999999999" x14ac:dyDescent="0.3">
      <c r="A25" s="42"/>
      <c r="B25" s="42"/>
      <c r="C25" s="44"/>
      <c r="D25" s="44"/>
      <c r="E25" s="22"/>
      <c r="F25" s="22"/>
      <c r="G25" s="22"/>
      <c r="H25" s="22"/>
      <c r="I25" s="22"/>
      <c r="J25" s="22"/>
      <c r="K25" s="22"/>
      <c r="L25" s="22"/>
      <c r="M25" s="22"/>
      <c r="N25" s="22"/>
      <c r="O25" s="22"/>
    </row>
    <row r="26" spans="1:15" ht="20.399999999999999" x14ac:dyDescent="0.3">
      <c r="A26" s="42"/>
      <c r="B26" s="42"/>
      <c r="C26" s="44"/>
      <c r="D26" s="44"/>
      <c r="E26" s="22"/>
      <c r="F26" s="22"/>
      <c r="G26" s="22"/>
      <c r="H26" s="22"/>
      <c r="I26" s="22"/>
      <c r="J26" s="22"/>
      <c r="K26" s="22"/>
      <c r="L26" s="22"/>
      <c r="M26" s="22"/>
      <c r="N26" s="22"/>
      <c r="O26" s="22"/>
    </row>
    <row r="27" spans="1:15" ht="20.399999999999999" x14ac:dyDescent="0.3">
      <c r="A27" s="42"/>
      <c r="B27" s="42"/>
      <c r="C27" s="44"/>
      <c r="D27" s="44"/>
      <c r="E27" s="22"/>
      <c r="F27" s="22"/>
      <c r="G27" s="22"/>
      <c r="H27" s="22"/>
      <c r="I27" s="22"/>
      <c r="J27" s="22"/>
      <c r="K27" s="22"/>
      <c r="L27" s="22"/>
      <c r="M27" s="22"/>
      <c r="N27" s="22"/>
      <c r="O27" s="22"/>
    </row>
    <row r="28" spans="1:15" ht="20.399999999999999" x14ac:dyDescent="0.3">
      <c r="A28" s="42"/>
      <c r="B28" s="42"/>
      <c r="C28" s="44"/>
      <c r="D28" s="44"/>
      <c r="E28" s="22"/>
      <c r="F28" s="22"/>
      <c r="G28" s="22"/>
      <c r="H28" s="22"/>
      <c r="I28" s="22"/>
      <c r="J28" s="22"/>
      <c r="K28" s="22"/>
      <c r="L28" s="22"/>
      <c r="M28" s="22"/>
      <c r="N28" s="22"/>
      <c r="O28" s="22"/>
    </row>
    <row r="29" spans="1:15" ht="20.399999999999999" x14ac:dyDescent="0.3">
      <c r="A29" s="42"/>
      <c r="B29" s="42"/>
      <c r="C29" s="44"/>
      <c r="D29" s="44"/>
      <c r="E29" s="22"/>
      <c r="F29" s="22"/>
      <c r="G29" s="22"/>
      <c r="H29" s="22"/>
      <c r="I29" s="22"/>
      <c r="J29" s="22"/>
      <c r="K29" s="22"/>
      <c r="L29" s="22"/>
      <c r="M29" s="22"/>
      <c r="N29" s="22"/>
      <c r="O29" s="22"/>
    </row>
    <row r="30" spans="1:15" ht="20.399999999999999" x14ac:dyDescent="0.3">
      <c r="A30" s="42"/>
      <c r="B30" s="42"/>
      <c r="C30" s="44"/>
      <c r="D30" s="44"/>
      <c r="E30" s="22"/>
      <c r="F30" s="22"/>
      <c r="G30" s="22"/>
      <c r="H30" s="22"/>
      <c r="I30" s="22"/>
      <c r="J30" s="22"/>
      <c r="K30" s="22"/>
      <c r="L30" s="22"/>
      <c r="M30" s="22"/>
      <c r="N30" s="22"/>
      <c r="O30" s="22"/>
    </row>
    <row r="31" spans="1:15" ht="20.399999999999999" x14ac:dyDescent="0.3">
      <c r="A31" s="42"/>
      <c r="B31" s="42"/>
      <c r="C31" s="44"/>
      <c r="D31" s="44"/>
      <c r="E31" s="22"/>
      <c r="F31" s="22"/>
      <c r="G31" s="22"/>
      <c r="H31" s="22"/>
      <c r="I31" s="22"/>
      <c r="J31" s="22"/>
      <c r="K31" s="22"/>
      <c r="L31" s="22"/>
      <c r="M31" s="22"/>
      <c r="N31" s="22"/>
      <c r="O31" s="22"/>
    </row>
    <row r="32" spans="1:15" ht="20.399999999999999" x14ac:dyDescent="0.3">
      <c r="A32" s="42"/>
      <c r="B32" s="42"/>
      <c r="C32" s="44"/>
      <c r="D32" s="44"/>
      <c r="E32" s="22"/>
      <c r="F32" s="22"/>
      <c r="G32" s="22"/>
      <c r="H32" s="22"/>
      <c r="I32" s="22"/>
      <c r="J32" s="22"/>
      <c r="K32" s="22"/>
      <c r="L32" s="22"/>
      <c r="M32" s="22"/>
      <c r="N32" s="22"/>
      <c r="O32" s="22"/>
    </row>
    <row r="33" spans="1:15" ht="20.399999999999999" x14ac:dyDescent="0.3">
      <c r="A33" s="42"/>
      <c r="B33" s="42"/>
      <c r="C33" s="44"/>
      <c r="D33" s="44"/>
      <c r="E33" s="22"/>
      <c r="F33" s="22"/>
      <c r="G33" s="22"/>
      <c r="H33" s="22"/>
      <c r="I33" s="22"/>
      <c r="J33" s="22"/>
      <c r="K33" s="22"/>
      <c r="L33" s="22"/>
      <c r="M33" s="22"/>
      <c r="N33" s="22"/>
      <c r="O33" s="22"/>
    </row>
    <row r="34" spans="1:15" ht="20.399999999999999" x14ac:dyDescent="0.3">
      <c r="A34" s="42"/>
      <c r="B34" s="42"/>
      <c r="C34" s="44"/>
      <c r="D34" s="44"/>
      <c r="E34" s="22"/>
      <c r="F34" s="22"/>
      <c r="G34" s="22"/>
      <c r="H34" s="22"/>
      <c r="I34" s="22"/>
      <c r="J34" s="22"/>
      <c r="K34" s="22"/>
      <c r="L34" s="22"/>
      <c r="M34" s="22"/>
      <c r="N34" s="22"/>
      <c r="O34" s="22"/>
    </row>
    <row r="35" spans="1:15" ht="20.399999999999999" x14ac:dyDescent="0.3">
      <c r="A35" s="42"/>
      <c r="B35" s="42"/>
      <c r="C35" s="44"/>
      <c r="D35" s="44"/>
      <c r="E35" s="22"/>
      <c r="F35" s="22"/>
      <c r="G35" s="22"/>
      <c r="H35" s="22"/>
      <c r="I35" s="22"/>
      <c r="J35" s="22"/>
      <c r="K35" s="22"/>
      <c r="L35" s="22"/>
      <c r="M35" s="22"/>
      <c r="N35" s="22"/>
      <c r="O35" s="22"/>
    </row>
    <row r="36" spans="1:15" ht="20.399999999999999" x14ac:dyDescent="0.3">
      <c r="A36" s="42"/>
      <c r="B36" s="42"/>
      <c r="C36" s="44"/>
      <c r="D36" s="44"/>
      <c r="E36" s="22"/>
      <c r="F36" s="22"/>
      <c r="G36" s="22"/>
      <c r="H36" s="22"/>
      <c r="I36" s="22"/>
      <c r="J36" s="22"/>
      <c r="K36" s="22"/>
      <c r="L36" s="22"/>
      <c r="M36" s="22"/>
      <c r="N36" s="22"/>
      <c r="O36" s="22"/>
    </row>
    <row r="37" spans="1:15" ht="20.399999999999999" x14ac:dyDescent="0.3">
      <c r="A37" s="42"/>
      <c r="B37" s="42"/>
      <c r="C37" s="44"/>
      <c r="D37" s="44"/>
      <c r="E37" s="22"/>
      <c r="F37" s="22"/>
      <c r="G37" s="22"/>
      <c r="H37" s="22"/>
      <c r="I37" s="22"/>
      <c r="J37" s="22"/>
      <c r="K37" s="22"/>
      <c r="L37" s="22"/>
      <c r="M37" s="22"/>
      <c r="N37" s="22"/>
      <c r="O37" s="22"/>
    </row>
    <row r="38" spans="1:15" ht="20.399999999999999" x14ac:dyDescent="0.3">
      <c r="A38" s="42"/>
      <c r="B38" s="42"/>
      <c r="C38" s="44"/>
      <c r="D38" s="44"/>
      <c r="E38" s="22"/>
      <c r="F38" s="22"/>
      <c r="G38" s="22"/>
      <c r="H38" s="22"/>
      <c r="I38" s="22"/>
      <c r="J38" s="22"/>
      <c r="K38" s="22"/>
      <c r="L38" s="22"/>
      <c r="M38" s="22"/>
      <c r="N38" s="22"/>
      <c r="O38" s="22"/>
    </row>
    <row r="39" spans="1:15" ht="20.399999999999999" x14ac:dyDescent="0.3">
      <c r="A39" s="42"/>
      <c r="B39" s="42"/>
      <c r="C39" s="44"/>
      <c r="D39" s="44"/>
      <c r="E39" s="22"/>
      <c r="F39" s="22"/>
      <c r="G39" s="22"/>
      <c r="H39" s="22"/>
      <c r="I39" s="22"/>
      <c r="J39" s="22"/>
      <c r="K39" s="22"/>
      <c r="L39" s="22"/>
      <c r="M39" s="22"/>
      <c r="N39" s="22"/>
      <c r="O39" s="22"/>
    </row>
    <row r="40" spans="1:15" ht="20.399999999999999" x14ac:dyDescent="0.3">
      <c r="A40" s="42"/>
      <c r="B40" s="42"/>
      <c r="C40" s="44"/>
      <c r="D40" s="44"/>
      <c r="E40" s="22"/>
      <c r="F40" s="22"/>
      <c r="G40" s="22"/>
      <c r="H40" s="22"/>
      <c r="I40" s="22"/>
      <c r="J40" s="22"/>
      <c r="K40" s="22"/>
      <c r="L40" s="22"/>
      <c r="M40" s="22"/>
      <c r="N40" s="22"/>
      <c r="O40" s="22"/>
    </row>
    <row r="41" spans="1:15" ht="20.399999999999999" x14ac:dyDescent="0.3">
      <c r="A41" s="42"/>
      <c r="B41" s="42"/>
      <c r="C41" s="44"/>
      <c r="D41" s="44"/>
      <c r="E41" s="22"/>
      <c r="F41" s="22"/>
      <c r="G41" s="22"/>
      <c r="H41" s="22"/>
      <c r="I41" s="22"/>
      <c r="J41" s="22"/>
      <c r="K41" s="22"/>
      <c r="L41" s="22"/>
      <c r="M41" s="22"/>
      <c r="N41" s="22"/>
      <c r="O41" s="22"/>
    </row>
    <row r="42" spans="1:15" ht="20.399999999999999" x14ac:dyDescent="0.3">
      <c r="A42" s="42"/>
      <c r="B42" s="42"/>
      <c r="C42" s="44"/>
      <c r="D42" s="44"/>
      <c r="E42" s="22"/>
      <c r="F42" s="22"/>
      <c r="G42" s="22"/>
      <c r="H42" s="22"/>
      <c r="I42" s="22"/>
      <c r="J42" s="22"/>
      <c r="K42" s="22"/>
      <c r="L42" s="22"/>
      <c r="M42" s="22"/>
      <c r="N42" s="22"/>
      <c r="O42" s="22"/>
    </row>
    <row r="43" spans="1:15" ht="20.399999999999999" x14ac:dyDescent="0.3">
      <c r="A43" s="42"/>
      <c r="B43" s="42"/>
      <c r="C43" s="44"/>
      <c r="D43" s="44"/>
      <c r="E43" s="22"/>
      <c r="F43" s="22"/>
      <c r="G43" s="22"/>
      <c r="H43" s="22"/>
      <c r="I43" s="22"/>
      <c r="J43" s="22"/>
      <c r="K43" s="22"/>
      <c r="L43" s="22"/>
      <c r="M43" s="22"/>
      <c r="N43" s="22"/>
      <c r="O43" s="22"/>
    </row>
    <row r="44" spans="1:15" ht="20.399999999999999" x14ac:dyDescent="0.3">
      <c r="A44" s="42"/>
      <c r="B44" s="42"/>
      <c r="C44" s="44"/>
      <c r="D44" s="44"/>
      <c r="E44" s="22"/>
      <c r="F44" s="22"/>
      <c r="G44" s="22"/>
      <c r="H44" s="22"/>
      <c r="I44" s="22"/>
      <c r="J44" s="22"/>
      <c r="K44" s="22"/>
      <c r="L44" s="22"/>
      <c r="M44" s="22"/>
      <c r="N44" s="22"/>
      <c r="O44" s="22"/>
    </row>
    <row r="45" spans="1:15" ht="20.399999999999999" x14ac:dyDescent="0.3">
      <c r="A45" s="42"/>
      <c r="B45" s="42"/>
      <c r="C45" s="44"/>
      <c r="D45" s="44"/>
      <c r="E45" s="22"/>
      <c r="F45" s="22"/>
      <c r="G45" s="22"/>
      <c r="H45" s="22"/>
      <c r="I45" s="22"/>
      <c r="J45" s="22"/>
      <c r="K45" s="22"/>
      <c r="L45" s="22"/>
      <c r="M45" s="22"/>
      <c r="N45" s="22"/>
      <c r="O45" s="22"/>
    </row>
    <row r="46" spans="1:15" ht="20.399999999999999" x14ac:dyDescent="0.3">
      <c r="A46" s="42"/>
      <c r="B46" s="42"/>
      <c r="C46" s="44"/>
      <c r="D46" s="44"/>
      <c r="E46" s="22"/>
      <c r="F46" s="22"/>
      <c r="G46" s="22"/>
      <c r="H46" s="22"/>
      <c r="I46" s="22"/>
      <c r="J46" s="22"/>
      <c r="K46" s="22"/>
      <c r="L46" s="22"/>
      <c r="M46" s="22"/>
      <c r="N46" s="22"/>
      <c r="O46" s="22"/>
    </row>
    <row r="47" spans="1:15" ht="20.399999999999999" x14ac:dyDescent="0.3">
      <c r="A47" s="42"/>
      <c r="B47" s="42"/>
      <c r="C47" s="44"/>
      <c r="D47" s="44"/>
      <c r="E47" s="22"/>
      <c r="F47" s="22"/>
      <c r="G47" s="22"/>
      <c r="H47" s="22"/>
      <c r="I47" s="22"/>
      <c r="J47" s="22"/>
      <c r="K47" s="22"/>
      <c r="L47" s="22"/>
      <c r="M47" s="22"/>
      <c r="N47" s="22"/>
      <c r="O47" s="22"/>
    </row>
    <row r="48" spans="1:15" ht="20.399999999999999" x14ac:dyDescent="0.3">
      <c r="A48" s="42"/>
      <c r="B48" s="42"/>
      <c r="C48" s="44"/>
      <c r="D48" s="44"/>
      <c r="E48" s="22"/>
      <c r="F48" s="22"/>
      <c r="G48" s="22"/>
      <c r="H48" s="22"/>
      <c r="I48" s="22"/>
      <c r="J48" s="22"/>
      <c r="K48" s="22"/>
      <c r="L48" s="22"/>
      <c r="M48" s="22"/>
      <c r="N48" s="22"/>
      <c r="O48" s="22"/>
    </row>
    <row r="49" spans="1:15" ht="20.399999999999999" x14ac:dyDescent="0.3">
      <c r="A49" s="42"/>
      <c r="B49" s="42"/>
      <c r="C49" s="44"/>
      <c r="D49" s="44"/>
      <c r="E49" s="22"/>
      <c r="F49" s="22"/>
      <c r="G49" s="22"/>
      <c r="H49" s="22"/>
      <c r="I49" s="22"/>
      <c r="J49" s="22"/>
      <c r="K49" s="22"/>
      <c r="L49" s="22"/>
      <c r="M49" s="22"/>
      <c r="N49" s="22"/>
      <c r="O49" s="22"/>
    </row>
    <row r="50" spans="1:15" ht="20.399999999999999" x14ac:dyDescent="0.3">
      <c r="A50" s="42"/>
      <c r="B50" s="42"/>
      <c r="C50" s="44"/>
      <c r="D50" s="44"/>
      <c r="E50" s="22"/>
      <c r="F50" s="22"/>
      <c r="G50" s="22"/>
      <c r="H50" s="22"/>
      <c r="I50" s="22"/>
      <c r="J50" s="22"/>
      <c r="K50" s="22"/>
      <c r="L50" s="22"/>
      <c r="M50" s="22"/>
      <c r="N50" s="22"/>
      <c r="O50" s="22"/>
    </row>
    <row r="51" spans="1:15" ht="20.399999999999999" x14ac:dyDescent="0.3">
      <c r="A51" s="42"/>
      <c r="B51" s="42"/>
      <c r="C51" s="44"/>
      <c r="D51" s="44"/>
      <c r="E51" s="22"/>
      <c r="F51" s="22"/>
      <c r="G51" s="22"/>
      <c r="H51" s="22"/>
      <c r="I51" s="22"/>
      <c r="J51" s="22"/>
      <c r="K51" s="22"/>
      <c r="L51" s="22"/>
      <c r="M51" s="22"/>
      <c r="N51" s="22"/>
      <c r="O51" s="22"/>
    </row>
    <row r="52" spans="1:15" ht="20.399999999999999" x14ac:dyDescent="0.3">
      <c r="A52" s="42"/>
      <c r="B52" s="15"/>
      <c r="C52" s="20"/>
      <c r="D52" s="20"/>
    </row>
    <row r="53" spans="1:15" ht="20.399999999999999" x14ac:dyDescent="0.3">
      <c r="A53" s="42"/>
      <c r="B53" s="15"/>
      <c r="C53" s="20"/>
      <c r="D53" s="20"/>
    </row>
    <row r="54" spans="1:15" ht="20.399999999999999" x14ac:dyDescent="0.3">
      <c r="A54" s="42"/>
      <c r="B54" s="15"/>
      <c r="C54" s="20"/>
      <c r="D54" s="20"/>
    </row>
    <row r="55" spans="1:15" ht="20.399999999999999" x14ac:dyDescent="0.3">
      <c r="A55" s="42"/>
      <c r="B55" s="15"/>
      <c r="C55" s="20"/>
      <c r="D55" s="20"/>
    </row>
    <row r="56" spans="1:15" ht="20.399999999999999" x14ac:dyDescent="0.3">
      <c r="A56" s="42"/>
      <c r="B56" s="15"/>
      <c r="C56" s="20"/>
      <c r="D56" s="20"/>
    </row>
    <row r="57" spans="1:15" ht="20.399999999999999" x14ac:dyDescent="0.3">
      <c r="A57" s="42"/>
      <c r="B57" s="15"/>
      <c r="C57" s="20"/>
      <c r="D57" s="20"/>
    </row>
    <row r="58" spans="1:15" ht="20.399999999999999" x14ac:dyDescent="0.3">
      <c r="A58" s="42"/>
      <c r="B58" s="15"/>
      <c r="C58" s="20"/>
      <c r="D58" s="20"/>
    </row>
    <row r="59" spans="1:15" ht="20.399999999999999" x14ac:dyDescent="0.3">
      <c r="A59" s="42"/>
      <c r="B59" s="15"/>
      <c r="C59" s="20"/>
      <c r="D59" s="20"/>
    </row>
    <row r="60" spans="1:15" ht="20.399999999999999" x14ac:dyDescent="0.3">
      <c r="A60" s="42"/>
      <c r="B60" s="15"/>
      <c r="C60" s="20"/>
      <c r="D60" s="20"/>
    </row>
    <row r="61" spans="1:15" ht="20.399999999999999" x14ac:dyDescent="0.3">
      <c r="A61" s="42"/>
      <c r="B61" s="15"/>
      <c r="C61" s="20"/>
      <c r="D61" s="20"/>
    </row>
    <row r="62" spans="1:15" ht="20.399999999999999" x14ac:dyDescent="0.3">
      <c r="A62" s="42"/>
      <c r="B62" s="15"/>
      <c r="C62" s="20"/>
      <c r="D62" s="20"/>
    </row>
    <row r="63" spans="1:15" ht="20.399999999999999" x14ac:dyDescent="0.3">
      <c r="A63" s="42"/>
      <c r="B63" s="15"/>
      <c r="C63" s="20"/>
      <c r="D63" s="20"/>
    </row>
    <row r="64" spans="1:15" ht="20.399999999999999" x14ac:dyDescent="0.3">
      <c r="A64" s="42"/>
      <c r="B64" s="15"/>
      <c r="C64" s="20"/>
      <c r="D64" s="20"/>
    </row>
    <row r="65" spans="1:4" ht="20.399999999999999" x14ac:dyDescent="0.3">
      <c r="A65" s="42"/>
      <c r="B65" s="15"/>
      <c r="C65" s="20"/>
      <c r="D65" s="20"/>
    </row>
    <row r="66" spans="1:4" ht="20.399999999999999" x14ac:dyDescent="0.3">
      <c r="A66" s="42"/>
      <c r="B66" s="15"/>
      <c r="C66" s="20"/>
      <c r="D66" s="20"/>
    </row>
    <row r="67" spans="1:4" ht="20.399999999999999" x14ac:dyDescent="0.3">
      <c r="A67" s="42"/>
      <c r="B67" s="15"/>
      <c r="C67" s="20"/>
      <c r="D67" s="20"/>
    </row>
    <row r="68" spans="1:4" ht="20.399999999999999" x14ac:dyDescent="0.3">
      <c r="A68" s="42"/>
      <c r="B68" s="15"/>
      <c r="C68" s="20"/>
      <c r="D68" s="20"/>
    </row>
    <row r="69" spans="1:4" ht="20.399999999999999" x14ac:dyDescent="0.3">
      <c r="A69" s="42"/>
      <c r="B69" s="15"/>
      <c r="C69" s="20"/>
      <c r="D69" s="20"/>
    </row>
    <row r="70" spans="1:4" ht="20.399999999999999" x14ac:dyDescent="0.3">
      <c r="A70" s="42"/>
      <c r="B70" s="15"/>
      <c r="C70" s="20"/>
      <c r="D70" s="20"/>
    </row>
    <row r="71" spans="1:4" ht="20.399999999999999" x14ac:dyDescent="0.3">
      <c r="A71" s="42"/>
      <c r="B71" s="15"/>
      <c r="C71" s="20"/>
      <c r="D71" s="20"/>
    </row>
    <row r="72" spans="1:4" ht="20.399999999999999" x14ac:dyDescent="0.3">
      <c r="A72" s="42"/>
      <c r="B72" s="15"/>
      <c r="C72" s="20"/>
      <c r="D72" s="20"/>
    </row>
    <row r="73" spans="1:4" ht="20.399999999999999" x14ac:dyDescent="0.3">
      <c r="A73" s="42"/>
      <c r="B73" s="15"/>
      <c r="C73" s="20"/>
      <c r="D73" s="20"/>
    </row>
    <row r="74" spans="1:4" ht="20.399999999999999" x14ac:dyDescent="0.3">
      <c r="A74" s="42"/>
      <c r="B74" s="15"/>
      <c r="C74" s="20"/>
      <c r="D74" s="20"/>
    </row>
    <row r="75" spans="1:4" ht="20.399999999999999" x14ac:dyDescent="0.3">
      <c r="A75" s="42"/>
      <c r="B75" s="15"/>
      <c r="C75" s="20"/>
      <c r="D75" s="20"/>
    </row>
    <row r="76" spans="1:4" ht="20.399999999999999" x14ac:dyDescent="0.3">
      <c r="A76" s="42"/>
      <c r="B76" s="15"/>
      <c r="C76" s="20"/>
      <c r="D76" s="20"/>
    </row>
    <row r="77" spans="1:4" ht="20.399999999999999" x14ac:dyDescent="0.3">
      <c r="A77" s="42"/>
      <c r="B77" s="15"/>
      <c r="C77" s="20"/>
      <c r="D77" s="20"/>
    </row>
    <row r="78" spans="1:4" ht="20.399999999999999" x14ac:dyDescent="0.3">
      <c r="A78" s="42"/>
      <c r="B78" s="15"/>
      <c r="C78" s="20"/>
      <c r="D78" s="20"/>
    </row>
    <row r="79" spans="1:4" ht="20.399999999999999" x14ac:dyDescent="0.3">
      <c r="A79" s="42"/>
      <c r="B79" s="15"/>
      <c r="C79" s="20"/>
      <c r="D79" s="20"/>
    </row>
    <row r="80" spans="1:4" ht="20.399999999999999" x14ac:dyDescent="0.3">
      <c r="A80" s="42"/>
      <c r="B80" s="15"/>
      <c r="C80" s="20"/>
      <c r="D80" s="20"/>
    </row>
    <row r="81" spans="1:4" ht="20.399999999999999" x14ac:dyDescent="0.3">
      <c r="A81" s="42"/>
      <c r="B81" s="15"/>
      <c r="C81" s="20"/>
      <c r="D81" s="20"/>
    </row>
    <row r="82" spans="1:4" ht="20.399999999999999" x14ac:dyDescent="0.3">
      <c r="A82" s="42"/>
      <c r="B82" s="15"/>
      <c r="C82" s="20"/>
      <c r="D82" s="20"/>
    </row>
    <row r="83" spans="1:4" ht="20.399999999999999" x14ac:dyDescent="0.3">
      <c r="A83" s="42"/>
      <c r="B83" s="15"/>
      <c r="C83" s="20"/>
      <c r="D83" s="20"/>
    </row>
    <row r="84" spans="1:4" ht="20.399999999999999" x14ac:dyDescent="0.3">
      <c r="A84" s="42"/>
      <c r="B84" s="15"/>
      <c r="C84" s="20"/>
      <c r="D84" s="20"/>
    </row>
    <row r="85" spans="1:4" ht="20.399999999999999" x14ac:dyDescent="0.3">
      <c r="A85" s="42"/>
      <c r="B85" s="15"/>
      <c r="C85" s="20"/>
      <c r="D85" s="20"/>
    </row>
    <row r="86" spans="1:4" ht="20.399999999999999" x14ac:dyDescent="0.3">
      <c r="A86" s="42"/>
      <c r="B86" s="15"/>
      <c r="C86" s="20"/>
      <c r="D86" s="20"/>
    </row>
    <row r="87" spans="1:4" ht="20.399999999999999" x14ac:dyDescent="0.3">
      <c r="A87" s="42"/>
      <c r="B87" s="15"/>
      <c r="C87" s="20"/>
      <c r="D87" s="20"/>
    </row>
    <row r="88" spans="1:4" ht="20.399999999999999" x14ac:dyDescent="0.3">
      <c r="A88" s="42"/>
      <c r="B88" s="15"/>
      <c r="C88" s="20"/>
      <c r="D88" s="20"/>
    </row>
    <row r="89" spans="1:4" ht="20.399999999999999" x14ac:dyDescent="0.3">
      <c r="A89" s="42"/>
      <c r="B89" s="15"/>
      <c r="C89" s="20"/>
      <c r="D89" s="20"/>
    </row>
    <row r="90" spans="1:4" ht="20.399999999999999" x14ac:dyDescent="0.3">
      <c r="A90" s="42"/>
      <c r="B90" s="15"/>
      <c r="C90" s="20"/>
      <c r="D90" s="20"/>
    </row>
    <row r="91" spans="1:4" ht="20.399999999999999" x14ac:dyDescent="0.3">
      <c r="A91" s="42"/>
      <c r="B91" s="15"/>
      <c r="C91" s="20"/>
      <c r="D91" s="20"/>
    </row>
    <row r="92" spans="1:4" ht="20.399999999999999" x14ac:dyDescent="0.3">
      <c r="A92" s="42"/>
      <c r="B92" s="15"/>
      <c r="C92" s="20"/>
      <c r="D92" s="20"/>
    </row>
    <row r="93" spans="1:4" ht="20.399999999999999" x14ac:dyDescent="0.3">
      <c r="A93" s="42"/>
      <c r="B93" s="15"/>
      <c r="C93" s="20"/>
      <c r="D93" s="20"/>
    </row>
    <row r="94" spans="1:4" ht="20.399999999999999" x14ac:dyDescent="0.3">
      <c r="A94" s="42"/>
      <c r="B94" s="15"/>
      <c r="C94" s="20"/>
      <c r="D94" s="20"/>
    </row>
    <row r="95" spans="1:4" ht="20.399999999999999" x14ac:dyDescent="0.3">
      <c r="A95" s="42"/>
      <c r="B95" s="15"/>
      <c r="C95" s="20"/>
      <c r="D95" s="20"/>
    </row>
    <row r="96" spans="1:4" ht="20.399999999999999" x14ac:dyDescent="0.3">
      <c r="A96" s="42"/>
      <c r="B96" s="15"/>
      <c r="C96" s="20"/>
      <c r="D96" s="20"/>
    </row>
    <row r="97" spans="1:4" ht="20.399999999999999" x14ac:dyDescent="0.3">
      <c r="A97" s="42"/>
      <c r="B97" s="15"/>
      <c r="C97" s="20"/>
      <c r="D97" s="20"/>
    </row>
    <row r="98" spans="1:4" ht="20.399999999999999" x14ac:dyDescent="0.3">
      <c r="A98" s="42"/>
      <c r="B98" s="15"/>
      <c r="C98" s="20"/>
      <c r="D98" s="20"/>
    </row>
    <row r="99" spans="1:4" ht="20.399999999999999" x14ac:dyDescent="0.3">
      <c r="A99" s="42"/>
      <c r="B99" s="15"/>
      <c r="C99" s="20"/>
      <c r="D99" s="20"/>
    </row>
    <row r="100" spans="1:4" ht="20.399999999999999" x14ac:dyDescent="0.3">
      <c r="A100" s="42"/>
      <c r="B100" s="15"/>
      <c r="C100" s="20"/>
      <c r="D100" s="20"/>
    </row>
    <row r="101" spans="1:4" ht="20.399999999999999" x14ac:dyDescent="0.3">
      <c r="A101" s="42"/>
      <c r="B101" s="15"/>
      <c r="C101" s="20"/>
      <c r="D101" s="20"/>
    </row>
    <row r="102" spans="1:4" ht="20.399999999999999" x14ac:dyDescent="0.3">
      <c r="A102" s="42"/>
      <c r="B102" s="15"/>
      <c r="C102" s="20"/>
      <c r="D102" s="20"/>
    </row>
    <row r="103" spans="1:4" ht="20.399999999999999" x14ac:dyDescent="0.3">
      <c r="A103" s="42"/>
      <c r="B103" s="15"/>
      <c r="C103" s="20"/>
      <c r="D103" s="20"/>
    </row>
    <row r="104" spans="1:4" ht="20.399999999999999" x14ac:dyDescent="0.3">
      <c r="A104" s="42"/>
      <c r="B104" s="15"/>
      <c r="C104" s="20"/>
      <c r="D104" s="20"/>
    </row>
    <row r="105" spans="1:4" ht="20.399999999999999" x14ac:dyDescent="0.3">
      <c r="A105" s="42"/>
      <c r="B105" s="15"/>
      <c r="C105" s="20"/>
      <c r="D105" s="20"/>
    </row>
    <row r="106" spans="1:4" ht="20.399999999999999" x14ac:dyDescent="0.3">
      <c r="A106" s="42"/>
      <c r="B106" s="15"/>
      <c r="C106" s="20"/>
      <c r="D106" s="20"/>
    </row>
    <row r="107" spans="1:4" ht="20.399999999999999" x14ac:dyDescent="0.3">
      <c r="A107" s="42"/>
      <c r="B107" s="15"/>
      <c r="C107" s="20"/>
      <c r="D107" s="20"/>
    </row>
    <row r="108" spans="1:4" ht="20.399999999999999" x14ac:dyDescent="0.3">
      <c r="A108" s="42"/>
      <c r="B108" s="15"/>
      <c r="C108" s="20"/>
      <c r="D108" s="20"/>
    </row>
    <row r="109" spans="1:4" ht="20.399999999999999" x14ac:dyDescent="0.3">
      <c r="A109" s="42"/>
      <c r="B109" s="15"/>
      <c r="C109" s="20"/>
      <c r="D109" s="20"/>
    </row>
    <row r="110" spans="1:4" ht="20.399999999999999" x14ac:dyDescent="0.3">
      <c r="A110" s="42"/>
      <c r="B110" s="15"/>
      <c r="C110" s="20"/>
      <c r="D110" s="20"/>
    </row>
    <row r="111" spans="1:4" ht="20.399999999999999" x14ac:dyDescent="0.3">
      <c r="A111" s="42"/>
      <c r="B111" s="15"/>
      <c r="C111" s="20"/>
      <c r="D111" s="20"/>
    </row>
    <row r="112" spans="1:4" ht="20.399999999999999" x14ac:dyDescent="0.3">
      <c r="A112" s="42"/>
      <c r="B112" s="15"/>
      <c r="C112" s="20"/>
      <c r="D112" s="20"/>
    </row>
    <row r="113" spans="1:4" ht="20.399999999999999" x14ac:dyDescent="0.3">
      <c r="A113" s="42"/>
      <c r="B113" s="15"/>
      <c r="C113" s="20"/>
      <c r="D113" s="20"/>
    </row>
    <row r="114" spans="1:4" ht="20.399999999999999" x14ac:dyDescent="0.3">
      <c r="A114" s="42"/>
      <c r="B114" s="15"/>
      <c r="C114" s="20"/>
      <c r="D114" s="20"/>
    </row>
    <row r="115" spans="1:4" ht="20.399999999999999" x14ac:dyDescent="0.3">
      <c r="A115" s="42"/>
      <c r="B115" s="15"/>
      <c r="C115" s="20"/>
      <c r="D115" s="20"/>
    </row>
    <row r="116" spans="1:4" ht="20.399999999999999" x14ac:dyDescent="0.3">
      <c r="A116" s="42"/>
      <c r="B116" s="15"/>
      <c r="C116" s="20"/>
      <c r="D116" s="20"/>
    </row>
    <row r="117" spans="1:4" ht="20.399999999999999" x14ac:dyDescent="0.3">
      <c r="A117" s="42"/>
      <c r="B117" s="15"/>
      <c r="C117" s="20"/>
      <c r="D117" s="20"/>
    </row>
    <row r="118" spans="1:4" ht="20.399999999999999" x14ac:dyDescent="0.3">
      <c r="A118" s="42"/>
      <c r="B118" s="15"/>
      <c r="C118" s="20"/>
      <c r="D118" s="20"/>
    </row>
    <row r="119" spans="1:4" ht="20.399999999999999" x14ac:dyDescent="0.3">
      <c r="A119" s="42"/>
      <c r="B119" s="15"/>
      <c r="C119" s="20"/>
      <c r="D119" s="20"/>
    </row>
    <row r="120" spans="1:4" ht="20.399999999999999" x14ac:dyDescent="0.3">
      <c r="A120" s="42"/>
      <c r="B120" s="15"/>
      <c r="C120" s="20"/>
      <c r="D120" s="20"/>
    </row>
    <row r="121" spans="1:4" ht="20.399999999999999" x14ac:dyDescent="0.3">
      <c r="A121" s="42"/>
      <c r="B121" s="15"/>
      <c r="C121" s="20"/>
      <c r="D121" s="20"/>
    </row>
    <row r="122" spans="1:4" ht="20.399999999999999" x14ac:dyDescent="0.3">
      <c r="A122" s="42"/>
      <c r="B122" s="15"/>
      <c r="C122" s="20"/>
      <c r="D122" s="20"/>
    </row>
    <row r="123" spans="1:4" ht="20.399999999999999" x14ac:dyDescent="0.3">
      <c r="A123" s="42"/>
      <c r="B123" s="15"/>
      <c r="C123" s="20"/>
      <c r="D123" s="20"/>
    </row>
    <row r="124" spans="1:4" ht="20.399999999999999" x14ac:dyDescent="0.3">
      <c r="A124" s="42"/>
      <c r="B124" s="15"/>
      <c r="C124" s="20"/>
      <c r="D124" s="20"/>
    </row>
    <row r="125" spans="1:4" ht="20.399999999999999" x14ac:dyDescent="0.3">
      <c r="A125" s="42"/>
      <c r="B125" s="15"/>
      <c r="C125" s="20"/>
      <c r="D125" s="20"/>
    </row>
    <row r="126" spans="1:4" ht="20.399999999999999" x14ac:dyDescent="0.3">
      <c r="A126" s="42"/>
      <c r="B126" s="15"/>
      <c r="C126" s="20"/>
      <c r="D126" s="20"/>
    </row>
    <row r="127" spans="1:4" ht="20.399999999999999" x14ac:dyDescent="0.3">
      <c r="A127" s="42"/>
      <c r="B127" s="15"/>
      <c r="C127" s="20"/>
      <c r="D127" s="20"/>
    </row>
    <row r="128" spans="1:4" ht="20.399999999999999" x14ac:dyDescent="0.3">
      <c r="A128" s="42"/>
      <c r="B128" s="15"/>
      <c r="C128" s="20"/>
      <c r="D128" s="20"/>
    </row>
    <row r="129" spans="1:4" ht="20.399999999999999" x14ac:dyDescent="0.3">
      <c r="A129" s="42"/>
      <c r="B129" s="15"/>
      <c r="C129" s="20"/>
      <c r="D129" s="20"/>
    </row>
    <row r="130" spans="1:4" ht="20.399999999999999" x14ac:dyDescent="0.3">
      <c r="A130" s="42"/>
      <c r="B130" s="15"/>
      <c r="C130" s="20"/>
      <c r="D130" s="20"/>
    </row>
    <row r="131" spans="1:4" ht="20.399999999999999" x14ac:dyDescent="0.3">
      <c r="A131" s="42"/>
      <c r="B131" s="15"/>
      <c r="C131" s="20"/>
      <c r="D131" s="20"/>
    </row>
    <row r="132" spans="1:4" ht="20.399999999999999" x14ac:dyDescent="0.3">
      <c r="A132" s="42"/>
      <c r="B132" s="15"/>
      <c r="C132" s="20"/>
      <c r="D132" s="20"/>
    </row>
    <row r="133" spans="1:4" ht="20.399999999999999" x14ac:dyDescent="0.3">
      <c r="A133" s="42"/>
      <c r="B133" s="15"/>
      <c r="C133" s="20"/>
      <c r="D133" s="20"/>
    </row>
    <row r="134" spans="1:4" ht="20.399999999999999" x14ac:dyDescent="0.3">
      <c r="A134" s="42"/>
      <c r="B134" s="15"/>
      <c r="C134" s="20"/>
      <c r="D134" s="20"/>
    </row>
    <row r="135" spans="1:4" ht="20.399999999999999" x14ac:dyDescent="0.3">
      <c r="A135" s="42"/>
      <c r="B135" s="15"/>
      <c r="C135" s="20"/>
      <c r="D135" s="20"/>
    </row>
    <row r="136" spans="1:4" ht="20.399999999999999" x14ac:dyDescent="0.3">
      <c r="A136" s="42"/>
      <c r="B136" s="15"/>
      <c r="C136" s="20"/>
      <c r="D136" s="20"/>
    </row>
    <row r="137" spans="1:4" ht="20.399999999999999" x14ac:dyDescent="0.3">
      <c r="A137" s="42"/>
      <c r="B137" s="15"/>
      <c r="C137" s="20"/>
      <c r="D137" s="20"/>
    </row>
    <row r="138" spans="1:4" ht="20.399999999999999" x14ac:dyDescent="0.3">
      <c r="A138" s="42"/>
      <c r="B138" s="15"/>
      <c r="C138" s="20"/>
      <c r="D138" s="20"/>
    </row>
    <row r="139" spans="1:4" ht="20.399999999999999" x14ac:dyDescent="0.3">
      <c r="A139" s="42"/>
      <c r="B139" s="15"/>
      <c r="C139" s="20"/>
      <c r="D139" s="20"/>
    </row>
    <row r="140" spans="1:4" ht="20.399999999999999" x14ac:dyDescent="0.3">
      <c r="A140" s="42"/>
      <c r="B140" s="15"/>
      <c r="C140" s="20"/>
      <c r="D140" s="20"/>
    </row>
    <row r="141" spans="1:4" ht="20.399999999999999" x14ac:dyDescent="0.3">
      <c r="A141" s="42"/>
      <c r="B141" s="15"/>
      <c r="C141" s="20"/>
      <c r="D141" s="20"/>
    </row>
    <row r="142" spans="1:4" ht="20.399999999999999" x14ac:dyDescent="0.3">
      <c r="A142" s="42"/>
      <c r="B142" s="15"/>
      <c r="C142" s="20"/>
      <c r="D142" s="20"/>
    </row>
    <row r="143" spans="1:4" ht="20.399999999999999" x14ac:dyDescent="0.3">
      <c r="A143" s="42"/>
      <c r="B143" s="15"/>
      <c r="C143" s="20"/>
      <c r="D143" s="20"/>
    </row>
    <row r="144" spans="1:4" ht="20.399999999999999" x14ac:dyDescent="0.3">
      <c r="A144" s="42"/>
      <c r="B144" s="15"/>
      <c r="C144" s="20"/>
      <c r="D144" s="20"/>
    </row>
    <row r="145" spans="1:4" ht="20.399999999999999" x14ac:dyDescent="0.3">
      <c r="A145" s="42"/>
      <c r="B145" s="15"/>
      <c r="C145" s="20"/>
      <c r="D145" s="20"/>
    </row>
    <row r="146" spans="1:4" ht="20.399999999999999" x14ac:dyDescent="0.3">
      <c r="A146" s="42"/>
      <c r="B146" s="15"/>
      <c r="C146" s="20"/>
      <c r="D146" s="20"/>
    </row>
    <row r="147" spans="1:4" ht="20.399999999999999" x14ac:dyDescent="0.3">
      <c r="A147" s="42"/>
      <c r="B147" s="15"/>
      <c r="C147" s="20"/>
      <c r="D147" s="20"/>
    </row>
    <row r="148" spans="1:4" ht="20.399999999999999" x14ac:dyDescent="0.3">
      <c r="A148" s="42"/>
      <c r="B148" s="15"/>
      <c r="C148" s="20"/>
      <c r="D148" s="20"/>
    </row>
    <row r="149" spans="1:4" ht="20.399999999999999" x14ac:dyDescent="0.3">
      <c r="A149" s="42"/>
      <c r="B149" s="15"/>
      <c r="C149" s="20"/>
      <c r="D149" s="20"/>
    </row>
    <row r="150" spans="1:4" ht="20.399999999999999" x14ac:dyDescent="0.3">
      <c r="A150" s="42"/>
      <c r="B150" s="15"/>
      <c r="C150" s="20"/>
      <c r="D150" s="20"/>
    </row>
    <row r="151" spans="1:4" ht="20.399999999999999" x14ac:dyDescent="0.3">
      <c r="A151" s="42"/>
      <c r="B151" s="15"/>
      <c r="C151" s="20"/>
      <c r="D151" s="20"/>
    </row>
    <row r="152" spans="1:4" ht="20.399999999999999" x14ac:dyDescent="0.3">
      <c r="A152" s="42"/>
      <c r="B152" s="15"/>
      <c r="C152" s="20"/>
      <c r="D152" s="20"/>
    </row>
    <row r="153" spans="1:4" ht="20.399999999999999" x14ac:dyDescent="0.3">
      <c r="A153" s="42"/>
      <c r="B153" s="15"/>
      <c r="C153" s="20"/>
      <c r="D153" s="20"/>
    </row>
    <row r="154" spans="1:4" ht="20.399999999999999" x14ac:dyDescent="0.3">
      <c r="A154" s="42"/>
      <c r="B154" s="15"/>
      <c r="C154" s="20"/>
      <c r="D154" s="20"/>
    </row>
    <row r="155" spans="1:4" ht="20.399999999999999" x14ac:dyDescent="0.3">
      <c r="A155" s="42"/>
      <c r="B155" s="15"/>
      <c r="C155" s="20"/>
      <c r="D155" s="20"/>
    </row>
    <row r="156" spans="1:4" ht="20.399999999999999" x14ac:dyDescent="0.3">
      <c r="A156" s="42"/>
      <c r="B156" s="15"/>
      <c r="C156" s="20"/>
      <c r="D156" s="20"/>
    </row>
    <row r="157" spans="1:4" ht="20.399999999999999" x14ac:dyDescent="0.3">
      <c r="A157" s="42"/>
      <c r="B157" s="15"/>
      <c r="C157" s="20"/>
      <c r="D157" s="20"/>
    </row>
    <row r="158" spans="1:4" ht="20.399999999999999" x14ac:dyDescent="0.3">
      <c r="A158" s="42"/>
      <c r="B158" s="15"/>
      <c r="C158" s="20"/>
      <c r="D158" s="20"/>
    </row>
    <row r="159" spans="1:4" ht="20.399999999999999" x14ac:dyDescent="0.3">
      <c r="A159" s="42"/>
      <c r="B159" s="15"/>
      <c r="C159" s="20"/>
      <c r="D159" s="20"/>
    </row>
    <row r="160" spans="1:4" ht="20.399999999999999" x14ac:dyDescent="0.3">
      <c r="A160" s="42"/>
      <c r="B160" s="15"/>
      <c r="C160" s="20"/>
      <c r="D160" s="20"/>
    </row>
    <row r="161" spans="1:4" ht="20.399999999999999" x14ac:dyDescent="0.3">
      <c r="A161" s="42"/>
      <c r="B161" s="15"/>
      <c r="C161" s="20"/>
      <c r="D161" s="20"/>
    </row>
    <row r="162" spans="1:4" ht="20.399999999999999" x14ac:dyDescent="0.3">
      <c r="A162" s="42"/>
      <c r="B162" s="15"/>
      <c r="C162" s="20"/>
      <c r="D162" s="20"/>
    </row>
    <row r="163" spans="1:4" ht="20.399999999999999" x14ac:dyDescent="0.3">
      <c r="A163" s="42"/>
      <c r="B163" s="15"/>
      <c r="C163" s="20"/>
      <c r="D163" s="20"/>
    </row>
    <row r="164" spans="1:4" ht="20.399999999999999" x14ac:dyDescent="0.3">
      <c r="A164" s="42"/>
      <c r="B164" s="15"/>
      <c r="C164" s="20"/>
      <c r="D164" s="20"/>
    </row>
    <row r="165" spans="1:4" ht="20.399999999999999" x14ac:dyDescent="0.3">
      <c r="A165" s="42"/>
      <c r="B165" s="15"/>
      <c r="C165" s="20"/>
      <c r="D165" s="20"/>
    </row>
    <row r="166" spans="1:4" ht="20.399999999999999" x14ac:dyDescent="0.3">
      <c r="A166" s="42"/>
      <c r="B166" s="15"/>
      <c r="C166" s="20"/>
      <c r="D166" s="20"/>
    </row>
    <row r="167" spans="1:4" ht="20.399999999999999" x14ac:dyDescent="0.3">
      <c r="A167" s="42"/>
      <c r="B167" s="15"/>
      <c r="C167" s="20"/>
      <c r="D167" s="20"/>
    </row>
    <row r="168" spans="1:4" ht="20.399999999999999" x14ac:dyDescent="0.3">
      <c r="A168" s="42"/>
      <c r="B168" s="15"/>
      <c r="C168" s="20"/>
      <c r="D168" s="20"/>
    </row>
    <row r="169" spans="1:4" ht="20.399999999999999" x14ac:dyDescent="0.3">
      <c r="A169" s="42"/>
      <c r="B169" s="15"/>
      <c r="C169" s="20"/>
      <c r="D169" s="20"/>
    </row>
    <row r="170" spans="1:4" ht="20.399999999999999" x14ac:dyDescent="0.3">
      <c r="A170" s="42"/>
      <c r="B170" s="15"/>
      <c r="C170" s="20"/>
      <c r="D170" s="20"/>
    </row>
    <row r="171" spans="1:4" ht="20.399999999999999" x14ac:dyDescent="0.3">
      <c r="A171" s="42"/>
      <c r="B171" s="15"/>
      <c r="C171" s="20"/>
      <c r="D171" s="20"/>
    </row>
    <row r="172" spans="1:4" ht="20.399999999999999" x14ac:dyDescent="0.3">
      <c r="A172" s="42"/>
      <c r="B172" s="15"/>
      <c r="C172" s="20"/>
      <c r="D172" s="20"/>
    </row>
    <row r="173" spans="1:4" ht="20.399999999999999" x14ac:dyDescent="0.3">
      <c r="A173" s="42"/>
      <c r="B173" s="15"/>
      <c r="C173" s="20"/>
      <c r="D173" s="20"/>
    </row>
    <row r="174" spans="1:4" ht="20.399999999999999" x14ac:dyDescent="0.3">
      <c r="A174" s="42"/>
      <c r="B174" s="15"/>
      <c r="C174" s="20"/>
      <c r="D174" s="20"/>
    </row>
    <row r="175" spans="1:4" ht="20.399999999999999" x14ac:dyDescent="0.3">
      <c r="A175" s="42"/>
      <c r="B175" s="15"/>
      <c r="C175" s="20"/>
      <c r="D175" s="20"/>
    </row>
    <row r="176" spans="1:4" ht="20.399999999999999" x14ac:dyDescent="0.3">
      <c r="A176" s="42"/>
      <c r="B176" s="15"/>
      <c r="C176" s="20"/>
      <c r="D176" s="20"/>
    </row>
    <row r="177" spans="1:4" ht="20.399999999999999" x14ac:dyDescent="0.3">
      <c r="A177" s="42"/>
      <c r="B177" s="15"/>
      <c r="C177" s="20"/>
      <c r="D177" s="20"/>
    </row>
    <row r="178" spans="1:4" ht="20.399999999999999" x14ac:dyDescent="0.3">
      <c r="A178" s="42"/>
      <c r="B178" s="15"/>
      <c r="C178" s="20"/>
      <c r="D178" s="20"/>
    </row>
    <row r="179" spans="1:4" ht="20.399999999999999" x14ac:dyDescent="0.3">
      <c r="A179" s="42"/>
      <c r="B179" s="15"/>
      <c r="C179" s="20"/>
      <c r="D179" s="20"/>
    </row>
    <row r="180" spans="1:4" ht="20.399999999999999" x14ac:dyDescent="0.3">
      <c r="A180" s="42"/>
      <c r="B180" s="15"/>
      <c r="C180" s="20"/>
      <c r="D180" s="20"/>
    </row>
    <row r="181" spans="1:4" ht="20.399999999999999" x14ac:dyDescent="0.3">
      <c r="A181" s="42"/>
      <c r="B181" s="15"/>
      <c r="C181" s="20"/>
      <c r="D181" s="20"/>
    </row>
    <row r="182" spans="1:4" ht="20.399999999999999" x14ac:dyDescent="0.3">
      <c r="A182" s="42"/>
      <c r="B182" s="15"/>
      <c r="C182" s="20"/>
      <c r="D182" s="20"/>
    </row>
    <row r="183" spans="1:4" ht="20.399999999999999" x14ac:dyDescent="0.3">
      <c r="A183" s="42"/>
      <c r="B183" s="15"/>
      <c r="C183" s="20"/>
      <c r="D183" s="20"/>
    </row>
    <row r="184" spans="1:4" ht="20.399999999999999" x14ac:dyDescent="0.3">
      <c r="A184" s="42"/>
      <c r="B184" s="15"/>
      <c r="C184" s="20"/>
      <c r="D184" s="20"/>
    </row>
    <row r="185" spans="1:4" ht="20.399999999999999" x14ac:dyDescent="0.3">
      <c r="A185" s="42"/>
      <c r="B185" s="15"/>
      <c r="C185" s="20"/>
      <c r="D185" s="20"/>
    </row>
    <row r="186" spans="1:4" ht="20.399999999999999" x14ac:dyDescent="0.3">
      <c r="A186" s="42"/>
      <c r="B186" s="15"/>
      <c r="C186" s="20"/>
      <c r="D186" s="20"/>
    </row>
    <row r="187" spans="1:4" ht="20.399999999999999" x14ac:dyDescent="0.3">
      <c r="A187" s="42"/>
      <c r="B187" s="15"/>
      <c r="C187" s="20"/>
      <c r="D187" s="20"/>
    </row>
    <row r="188" spans="1:4" ht="20.399999999999999" x14ac:dyDescent="0.3">
      <c r="A188" s="42"/>
      <c r="B188" s="15"/>
      <c r="C188" s="20"/>
      <c r="D188" s="20"/>
    </row>
    <row r="189" spans="1:4" ht="20.399999999999999" x14ac:dyDescent="0.3">
      <c r="A189" s="42"/>
      <c r="B189" s="15"/>
      <c r="C189" s="20"/>
      <c r="D189" s="20"/>
    </row>
    <row r="190" spans="1:4" ht="20.399999999999999" x14ac:dyDescent="0.3">
      <c r="A190" s="42"/>
      <c r="B190" s="15"/>
      <c r="C190" s="20"/>
      <c r="D190" s="20"/>
    </row>
    <row r="191" spans="1:4" ht="20.399999999999999" x14ac:dyDescent="0.3">
      <c r="A191" s="42"/>
      <c r="B191" s="15"/>
      <c r="C191" s="20"/>
      <c r="D191" s="20"/>
    </row>
    <row r="192" spans="1:4" ht="20.399999999999999" x14ac:dyDescent="0.3">
      <c r="A192" s="42"/>
      <c r="B192" s="15"/>
      <c r="C192" s="20"/>
      <c r="D192" s="20"/>
    </row>
    <row r="193" spans="1:4" ht="20.399999999999999" x14ac:dyDescent="0.3">
      <c r="A193" s="42"/>
      <c r="B193" s="15"/>
      <c r="C193" s="20"/>
      <c r="D193" s="20"/>
    </row>
    <row r="194" spans="1:4" ht="20.399999999999999" x14ac:dyDescent="0.3">
      <c r="A194" s="42"/>
      <c r="B194" s="15"/>
      <c r="C194" s="20"/>
      <c r="D194" s="20"/>
    </row>
    <row r="195" spans="1:4" ht="20.399999999999999" x14ac:dyDescent="0.3">
      <c r="A195" s="42"/>
      <c r="B195" s="15"/>
      <c r="C195" s="20"/>
      <c r="D195" s="20"/>
    </row>
    <row r="196" spans="1:4" ht="20.399999999999999" x14ac:dyDescent="0.3">
      <c r="A196" s="42"/>
      <c r="B196" s="15"/>
      <c r="C196" s="20"/>
      <c r="D196" s="20"/>
    </row>
    <row r="197" spans="1:4" ht="20.399999999999999" x14ac:dyDescent="0.3">
      <c r="A197" s="42"/>
      <c r="B197" s="15"/>
      <c r="C197" s="20"/>
      <c r="D197" s="20"/>
    </row>
    <row r="198" spans="1:4" ht="20.399999999999999" x14ac:dyDescent="0.3">
      <c r="A198" s="42"/>
      <c r="B198" s="15"/>
      <c r="C198" s="20"/>
      <c r="D198" s="20"/>
    </row>
    <row r="199" spans="1:4" ht="20.399999999999999" x14ac:dyDescent="0.3">
      <c r="A199" s="42"/>
      <c r="B199" s="15"/>
      <c r="C199" s="20"/>
      <c r="D199" s="20"/>
    </row>
    <row r="200" spans="1:4" ht="20.399999999999999" x14ac:dyDescent="0.3">
      <c r="A200" s="42"/>
      <c r="B200" s="15"/>
      <c r="C200" s="20"/>
      <c r="D200" s="20"/>
    </row>
    <row r="201" spans="1:4" ht="20.399999999999999" x14ac:dyDescent="0.3">
      <c r="A201" s="42"/>
      <c r="B201" s="15"/>
      <c r="C201" s="20"/>
      <c r="D201" s="20"/>
    </row>
    <row r="202" spans="1:4" ht="20.399999999999999" x14ac:dyDescent="0.3">
      <c r="A202" s="42"/>
      <c r="B202" s="15"/>
      <c r="C202" s="20"/>
      <c r="D202" s="20"/>
    </row>
    <row r="203" spans="1:4" ht="20.399999999999999" x14ac:dyDescent="0.3">
      <c r="A203" s="42"/>
      <c r="B203" s="15"/>
      <c r="C203" s="20"/>
      <c r="D203" s="20"/>
    </row>
    <row r="204" spans="1:4" ht="20.399999999999999" x14ac:dyDescent="0.3">
      <c r="A204" s="42"/>
      <c r="B204" s="15"/>
      <c r="C204" s="20"/>
      <c r="D204" s="20"/>
    </row>
    <row r="205" spans="1:4" ht="20.399999999999999" x14ac:dyDescent="0.3">
      <c r="A205" s="42"/>
      <c r="B205" s="15"/>
      <c r="C205" s="20"/>
      <c r="D205" s="20"/>
    </row>
    <row r="206" spans="1:4" ht="20.399999999999999" x14ac:dyDescent="0.3">
      <c r="A206" s="42"/>
      <c r="B206" s="15"/>
      <c r="C206" s="20"/>
      <c r="D206" s="20"/>
    </row>
    <row r="207" spans="1:4" ht="20.399999999999999" x14ac:dyDescent="0.3">
      <c r="A207" s="42"/>
      <c r="B207" s="15"/>
      <c r="C207" s="20"/>
      <c r="D207" s="20"/>
    </row>
    <row r="208" spans="1:4" x14ac:dyDescent="0.3">
      <c r="A208" s="22"/>
      <c r="B208" s="15"/>
      <c r="C208" s="15"/>
      <c r="D208" s="15"/>
    </row>
    <row r="209" spans="1:8" ht="20.399999999999999" x14ac:dyDescent="0.3">
      <c r="A209" s="22"/>
      <c r="B209" s="16" t="s">
        <v>81</v>
      </c>
      <c r="C209" s="16" t="s">
        <v>127</v>
      </c>
      <c r="D209" s="19" t="s">
        <v>81</v>
      </c>
      <c r="E209" s="19" t="s">
        <v>127</v>
      </c>
    </row>
    <row r="210" spans="1:8" ht="21" x14ac:dyDescent="0.4">
      <c r="A210" s="22"/>
      <c r="B210" s="17" t="s">
        <v>83</v>
      </c>
      <c r="C210" s="17" t="s">
        <v>54</v>
      </c>
      <c r="D210" t="s">
        <v>83</v>
      </c>
      <c r="F210" t="str">
        <f>IF(NOT(ISBLANK(D210)),D210,IF(NOT(ISBLANK(E210)),"     "&amp;E210,FALSE))</f>
        <v>Afectación Económica o presupuestal</v>
      </c>
      <c r="G210" t="s">
        <v>83</v>
      </c>
      <c r="H210" t="str">
        <f ca="1">IF(NOT(ISERROR(MATCH(G210,_xlfn.ANCHORARRAY(B221),0))),F223&amp;"Por favor no seleccionar los criterios de impacto",G210)</f>
        <v>Afectación Económica o presupuestal</v>
      </c>
    </row>
    <row r="211" spans="1:8" ht="21" x14ac:dyDescent="0.4">
      <c r="A211" s="22"/>
      <c r="B211" s="17" t="s">
        <v>83</v>
      </c>
      <c r="C211" s="17" t="s">
        <v>85</v>
      </c>
      <c r="E211" t="s">
        <v>54</v>
      </c>
      <c r="F211" s="327" t="str">
        <f t="shared" ref="F211:F221" si="0">IF(NOT(ISBLANK(D211)),D211,IF(NOT(ISBLANK(E211)),"     "&amp;E211,FALSE))</f>
        <v xml:space="preserve">     Afectación menor a 10 SMLMV .</v>
      </c>
    </row>
    <row r="212" spans="1:8" ht="21" x14ac:dyDescent="0.4">
      <c r="A212" s="22"/>
      <c r="B212" s="17" t="s">
        <v>83</v>
      </c>
      <c r="C212" s="17" t="s">
        <v>86</v>
      </c>
      <c r="E212" t="s">
        <v>85</v>
      </c>
      <c r="F212" s="327" t="str">
        <f t="shared" si="0"/>
        <v xml:space="preserve">     Entre 10 y 50 SMLMV </v>
      </c>
    </row>
    <row r="213" spans="1:8" ht="21" x14ac:dyDescent="0.4">
      <c r="A213" s="22"/>
      <c r="B213" s="17" t="s">
        <v>83</v>
      </c>
      <c r="C213" s="17" t="s">
        <v>87</v>
      </c>
      <c r="E213" t="s">
        <v>86</v>
      </c>
      <c r="F213" s="327" t="str">
        <f t="shared" si="0"/>
        <v xml:space="preserve">     Entre 50 y 100 SMLMV </v>
      </c>
    </row>
    <row r="214" spans="1:8" ht="21" x14ac:dyDescent="0.4">
      <c r="A214" s="22"/>
      <c r="B214" s="17" t="s">
        <v>83</v>
      </c>
      <c r="C214" s="17" t="s">
        <v>88</v>
      </c>
      <c r="E214" t="s">
        <v>87</v>
      </c>
      <c r="F214" s="327" t="str">
        <f t="shared" si="0"/>
        <v xml:space="preserve">     Entre 100 y 500 SMLMV </v>
      </c>
    </row>
    <row r="215" spans="1:8" ht="21" x14ac:dyDescent="0.4">
      <c r="A215" s="22"/>
      <c r="B215" s="17" t="s">
        <v>53</v>
      </c>
      <c r="C215" s="17" t="s">
        <v>89</v>
      </c>
      <c r="E215" t="s">
        <v>88</v>
      </c>
      <c r="F215" s="327" t="str">
        <f t="shared" si="0"/>
        <v xml:space="preserve">     Mayor a 500 SMLMV </v>
      </c>
    </row>
    <row r="216" spans="1:8" ht="21" x14ac:dyDescent="0.4">
      <c r="A216" s="22"/>
      <c r="B216" s="17" t="s">
        <v>53</v>
      </c>
      <c r="C216" s="17" t="s">
        <v>90</v>
      </c>
      <c r="D216" t="s">
        <v>53</v>
      </c>
      <c r="F216" t="str">
        <f t="shared" si="0"/>
        <v>Pérdida Reputacional</v>
      </c>
    </row>
    <row r="217" spans="1:8" ht="21" x14ac:dyDescent="0.4">
      <c r="A217" s="22"/>
      <c r="B217" s="17" t="s">
        <v>53</v>
      </c>
      <c r="C217" s="17" t="s">
        <v>92</v>
      </c>
      <c r="E217" t="s">
        <v>220</v>
      </c>
      <c r="F217" s="327" t="str">
        <f t="shared" si="0"/>
        <v xml:space="preserve">     El riesgo afecta la imagen de alguna dependencia de la entidad</v>
      </c>
    </row>
    <row r="218" spans="1:8" ht="21" x14ac:dyDescent="0.4">
      <c r="A218" s="22"/>
      <c r="B218" s="17" t="s">
        <v>53</v>
      </c>
      <c r="C218" s="17" t="s">
        <v>91</v>
      </c>
      <c r="E218" t="s">
        <v>90</v>
      </c>
      <c r="F218" s="327" t="str">
        <f t="shared" si="0"/>
        <v xml:space="preserve">     El riesgo afecta la imagen de la entidad internamente, de conocimiento general, nivel interno, de junta dircetiva y accionistas y/o de provedores</v>
      </c>
    </row>
    <row r="219" spans="1:8" ht="21" x14ac:dyDescent="0.4">
      <c r="A219" s="22"/>
      <c r="B219" s="17" t="s">
        <v>53</v>
      </c>
      <c r="C219" s="17" t="s">
        <v>110</v>
      </c>
      <c r="E219" t="s">
        <v>92</v>
      </c>
      <c r="F219" s="327" t="str">
        <f t="shared" si="0"/>
        <v xml:space="preserve">     El riesgo afecta la imagen de la entidad con algunos usuarios de relevancia frente al logro de los objetivos</v>
      </c>
    </row>
    <row r="220" spans="1:8" x14ac:dyDescent="0.3">
      <c r="A220" s="22"/>
      <c r="B220" s="18"/>
      <c r="C220" s="18"/>
      <c r="E220" t="s">
        <v>91</v>
      </c>
      <c r="F220" s="327" t="str">
        <f t="shared" si="0"/>
        <v xml:space="preserve">     El riesgo afecta la imagen de de la entidad con efecto publicitario sostenido a nivel de sector administrativo, nivel departamental o municipal</v>
      </c>
    </row>
    <row r="221" spans="1:8" x14ac:dyDescent="0.3">
      <c r="A221" s="22"/>
      <c r="B221" s="18" t="e" cm="1" vm="1">
        <f t="array" aca="1" ref="B221:B223" ca="1">_xlfn.UNIQUE(Tabla1[[#All],[Criterios]])</f>
        <v>#NAME?</v>
      </c>
      <c r="C221" s="18"/>
      <c r="E221" t="s">
        <v>110</v>
      </c>
      <c r="F221" s="327" t="str">
        <f t="shared" si="0"/>
        <v xml:space="preserve">     El riesgo afecta la imagen de la entidad a nivel nacional, con efecto publicitarios sostenible a nivel país</v>
      </c>
    </row>
    <row r="222" spans="1:8" x14ac:dyDescent="0.3">
      <c r="A222" s="22"/>
      <c r="B222" s="18" t="e" vm="1">
        <f ca="1"/>
        <v>#NAME?</v>
      </c>
      <c r="C222" s="18"/>
    </row>
    <row r="223" spans="1:8" x14ac:dyDescent="0.3">
      <c r="B223" s="18" t="e" vm="1">
        <f ca="1"/>
        <v>#NAME?</v>
      </c>
      <c r="C223" s="18"/>
      <c r="F223" s="21" t="s">
        <v>129</v>
      </c>
    </row>
    <row r="224" spans="1:8" x14ac:dyDescent="0.3">
      <c r="B224" s="14"/>
      <c r="C224" s="14"/>
      <c r="F224" s="21" t="s">
        <v>130</v>
      </c>
    </row>
    <row r="225" spans="2:4" x14ac:dyDescent="0.3">
      <c r="B225" s="14"/>
      <c r="C225" s="14"/>
    </row>
    <row r="226" spans="2:4" x14ac:dyDescent="0.3">
      <c r="B226" s="14"/>
      <c r="C226" s="14"/>
    </row>
    <row r="227" spans="2:4" x14ac:dyDescent="0.3">
      <c r="B227" s="14"/>
      <c r="C227" s="14"/>
      <c r="D227" s="14"/>
    </row>
    <row r="228" spans="2:4" x14ac:dyDescent="0.3">
      <c r="B228" s="14"/>
      <c r="C228" s="14"/>
      <c r="D228" s="14"/>
    </row>
    <row r="229" spans="2:4" x14ac:dyDescent="0.3">
      <c r="B229" s="14"/>
      <c r="C229" s="14"/>
      <c r="D229" s="14"/>
    </row>
    <row r="230" spans="2:4" x14ac:dyDescent="0.3">
      <c r="B230" s="14"/>
      <c r="C230" s="14"/>
      <c r="D230" s="14"/>
    </row>
    <row r="231" spans="2:4" x14ac:dyDescent="0.3">
      <c r="B231" s="14"/>
      <c r="C231" s="14"/>
      <c r="D231" s="14"/>
    </row>
    <row r="232" spans="2:4" x14ac:dyDescent="0.3">
      <c r="B232" s="14"/>
      <c r="C232" s="14"/>
      <c r="D232" s="14"/>
    </row>
  </sheetData>
  <mergeCells count="1">
    <mergeCell ref="B1:D1"/>
  </mergeCells>
  <dataValidations disablePrompts="1" count="1">
    <dataValidation type="list" allowBlank="1" showInputMessage="1" showErrorMessage="1" sqref="G210" xr:uid="{00000000-0002-0000-0C00-000000000000}">
      <formula1>$F$210:$F$221</formula1>
    </dataValidation>
  </dataValidations>
  <pageMargins left="0.7" right="0.7" top="0.75" bottom="0.75" header="0.3" footer="0.3"/>
  <pageSetup orientation="portrait" r:id="rId2"/>
  <ignoredErrors>
    <ignoredError sqref="B221" evalError="1"/>
  </ignoredErrors>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249977111117893"/>
  </sheetPr>
  <dimension ref="B1:F16"/>
  <sheetViews>
    <sheetView workbookViewId="0">
      <selection activeCell="C4" sqref="C4:C6"/>
    </sheetView>
  </sheetViews>
  <sheetFormatPr baseColWidth="10" defaultColWidth="14.33203125" defaultRowHeight="13.8" x14ac:dyDescent="0.3"/>
  <cols>
    <col min="1" max="2" width="14.33203125" style="27"/>
    <col min="3" max="3" width="17" style="27" customWidth="1"/>
    <col min="4" max="4" width="14.33203125" style="27"/>
    <col min="5" max="5" width="46" style="27" customWidth="1"/>
    <col min="6" max="16384" width="14.33203125" style="27"/>
  </cols>
  <sheetData>
    <row r="1" spans="2:6" ht="24" customHeight="1" thickBot="1" x14ac:dyDescent="0.35">
      <c r="B1" s="890" t="s">
        <v>73</v>
      </c>
      <c r="C1" s="891"/>
      <c r="D1" s="891"/>
      <c r="E1" s="891"/>
      <c r="F1" s="892"/>
    </row>
    <row r="2" spans="2:6" ht="16.2" thickBot="1" x14ac:dyDescent="0.35">
      <c r="B2" s="28"/>
      <c r="C2" s="28"/>
      <c r="D2" s="28"/>
      <c r="E2" s="28"/>
      <c r="F2" s="28"/>
    </row>
    <row r="3" spans="2:6" ht="16.2" thickBot="1" x14ac:dyDescent="0.35">
      <c r="B3" s="894" t="s">
        <v>59</v>
      </c>
      <c r="C3" s="895"/>
      <c r="D3" s="895"/>
      <c r="E3" s="40" t="s">
        <v>60</v>
      </c>
      <c r="F3" s="41" t="s">
        <v>61</v>
      </c>
    </row>
    <row r="4" spans="2:6" ht="31.2" x14ac:dyDescent="0.3">
      <c r="B4" s="896" t="s">
        <v>62</v>
      </c>
      <c r="C4" s="898" t="s">
        <v>11</v>
      </c>
      <c r="D4" s="29" t="s">
        <v>12</v>
      </c>
      <c r="E4" s="30" t="s">
        <v>63</v>
      </c>
      <c r="F4" s="31">
        <v>0.25</v>
      </c>
    </row>
    <row r="5" spans="2:6" ht="46.8" x14ac:dyDescent="0.3">
      <c r="B5" s="897"/>
      <c r="C5" s="899"/>
      <c r="D5" s="32" t="s">
        <v>13</v>
      </c>
      <c r="E5" s="33" t="s">
        <v>64</v>
      </c>
      <c r="F5" s="34">
        <v>0.15</v>
      </c>
    </row>
    <row r="6" spans="2:6" ht="46.8" x14ac:dyDescent="0.3">
      <c r="B6" s="897"/>
      <c r="C6" s="899"/>
      <c r="D6" s="32" t="s">
        <v>14</v>
      </c>
      <c r="E6" s="33" t="s">
        <v>65</v>
      </c>
      <c r="F6" s="34">
        <v>0.1</v>
      </c>
    </row>
    <row r="7" spans="2:6" ht="62.4" x14ac:dyDescent="0.3">
      <c r="B7" s="897"/>
      <c r="C7" s="899" t="s">
        <v>15</v>
      </c>
      <c r="D7" s="32" t="s">
        <v>9</v>
      </c>
      <c r="E7" s="33" t="s">
        <v>66</v>
      </c>
      <c r="F7" s="34">
        <v>0.25</v>
      </c>
    </row>
    <row r="8" spans="2:6" ht="31.2" x14ac:dyDescent="0.3">
      <c r="B8" s="897"/>
      <c r="C8" s="899"/>
      <c r="D8" s="32" t="s">
        <v>8</v>
      </c>
      <c r="E8" s="33" t="s">
        <v>67</v>
      </c>
      <c r="F8" s="34">
        <v>0.15</v>
      </c>
    </row>
    <row r="9" spans="2:6" ht="46.8" x14ac:dyDescent="0.3">
      <c r="B9" s="897" t="s">
        <v>143</v>
      </c>
      <c r="C9" s="899" t="s">
        <v>16</v>
      </c>
      <c r="D9" s="32" t="s">
        <v>17</v>
      </c>
      <c r="E9" s="33" t="s">
        <v>68</v>
      </c>
      <c r="F9" s="35" t="s">
        <v>69</v>
      </c>
    </row>
    <row r="10" spans="2:6" ht="46.8" x14ac:dyDescent="0.3">
      <c r="B10" s="897"/>
      <c r="C10" s="899"/>
      <c r="D10" s="32" t="s">
        <v>18</v>
      </c>
      <c r="E10" s="33" t="s">
        <v>70</v>
      </c>
      <c r="F10" s="35" t="s">
        <v>69</v>
      </c>
    </row>
    <row r="11" spans="2:6" ht="46.8" x14ac:dyDescent="0.3">
      <c r="B11" s="897"/>
      <c r="C11" s="899" t="s">
        <v>19</v>
      </c>
      <c r="D11" s="32" t="s">
        <v>20</v>
      </c>
      <c r="E11" s="33" t="s">
        <v>71</v>
      </c>
      <c r="F11" s="35" t="s">
        <v>69</v>
      </c>
    </row>
    <row r="12" spans="2:6" ht="46.8" x14ac:dyDescent="0.3">
      <c r="B12" s="897"/>
      <c r="C12" s="899"/>
      <c r="D12" s="32" t="s">
        <v>21</v>
      </c>
      <c r="E12" s="33" t="s">
        <v>72</v>
      </c>
      <c r="F12" s="35" t="s">
        <v>69</v>
      </c>
    </row>
    <row r="13" spans="2:6" ht="31.2" x14ac:dyDescent="0.3">
      <c r="B13" s="897"/>
      <c r="C13" s="899" t="s">
        <v>22</v>
      </c>
      <c r="D13" s="32" t="s">
        <v>111</v>
      </c>
      <c r="E13" s="33" t="s">
        <v>114</v>
      </c>
      <c r="F13" s="35" t="s">
        <v>69</v>
      </c>
    </row>
    <row r="14" spans="2:6" ht="16.2" thickBot="1" x14ac:dyDescent="0.35">
      <c r="B14" s="900"/>
      <c r="C14" s="901"/>
      <c r="D14" s="36" t="s">
        <v>112</v>
      </c>
      <c r="E14" s="37" t="s">
        <v>113</v>
      </c>
      <c r="F14" s="38" t="s">
        <v>69</v>
      </c>
    </row>
    <row r="15" spans="2:6" ht="49.5" customHeight="1" x14ac:dyDescent="0.3">
      <c r="B15" s="893" t="s">
        <v>140</v>
      </c>
      <c r="C15" s="893"/>
      <c r="D15" s="893"/>
      <c r="E15" s="893"/>
      <c r="F15" s="893"/>
    </row>
    <row r="16" spans="2:6" ht="27" customHeight="1" x14ac:dyDescent="0.3">
      <c r="B16" s="39"/>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E19"/>
  <sheetViews>
    <sheetView workbookViewId="0">
      <selection activeCell="B13" sqref="B13"/>
    </sheetView>
  </sheetViews>
  <sheetFormatPr baseColWidth="10" defaultColWidth="11.5546875" defaultRowHeight="15.6" x14ac:dyDescent="0.3"/>
  <cols>
    <col min="1" max="7" width="11.5546875" style="65"/>
    <col min="8" max="8" width="11.5546875" style="65" customWidth="1"/>
    <col min="9" max="16384" width="11.5546875" style="65"/>
  </cols>
  <sheetData>
    <row r="2" spans="2:5" x14ac:dyDescent="0.3">
      <c r="B2" s="65" t="s">
        <v>29</v>
      </c>
      <c r="E2" s="65" t="s">
        <v>119</v>
      </c>
    </row>
    <row r="3" spans="2:5" x14ac:dyDescent="0.3">
      <c r="B3" s="65" t="s">
        <v>30</v>
      </c>
      <c r="E3" s="65" t="s">
        <v>203</v>
      </c>
    </row>
    <row r="4" spans="2:5" x14ac:dyDescent="0.3">
      <c r="B4" s="65" t="s">
        <v>123</v>
      </c>
      <c r="E4" s="65" t="s">
        <v>118</v>
      </c>
    </row>
    <row r="5" spans="2:5" x14ac:dyDescent="0.3">
      <c r="B5" s="65" t="s">
        <v>122</v>
      </c>
      <c r="E5" s="65" t="s">
        <v>120</v>
      </c>
    </row>
    <row r="8" spans="2:5" x14ac:dyDescent="0.3">
      <c r="B8" s="65" t="s">
        <v>214</v>
      </c>
    </row>
    <row r="9" spans="2:5" x14ac:dyDescent="0.3">
      <c r="B9" s="65" t="s">
        <v>38</v>
      </c>
    </row>
    <row r="10" spans="2:5" x14ac:dyDescent="0.3">
      <c r="B10" s="65" t="s">
        <v>39</v>
      </c>
    </row>
    <row r="13" spans="2:5" x14ac:dyDescent="0.3">
      <c r="B13" s="65" t="s">
        <v>213</v>
      </c>
    </row>
    <row r="14" spans="2:5" x14ac:dyDescent="0.3">
      <c r="B14" s="65" t="s">
        <v>207</v>
      </c>
    </row>
    <row r="15" spans="2:5" x14ac:dyDescent="0.3">
      <c r="B15" s="65" t="s">
        <v>115</v>
      </c>
    </row>
    <row r="16" spans="2:5" x14ac:dyDescent="0.3">
      <c r="B16" s="65" t="s">
        <v>116</v>
      </c>
    </row>
    <row r="17" spans="2:2" x14ac:dyDescent="0.3">
      <c r="B17" s="65" t="s">
        <v>117</v>
      </c>
    </row>
    <row r="18" spans="2:2" x14ac:dyDescent="0.3">
      <c r="B18" s="65" t="s">
        <v>208</v>
      </c>
    </row>
    <row r="19" spans="2:2" x14ac:dyDescent="0.3">
      <c r="B19" s="65" t="s">
        <v>206</v>
      </c>
    </row>
  </sheetData>
  <sortState xmlns:xlrd2="http://schemas.microsoft.com/office/spreadsheetml/2017/richdata2" ref="B2:B5">
    <sortCondition ref="B2:B5"/>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U37"/>
  <sheetViews>
    <sheetView showGridLines="0" zoomScale="90" zoomScaleNormal="90" workbookViewId="0">
      <selection activeCell="W30" sqref="W30"/>
    </sheetView>
  </sheetViews>
  <sheetFormatPr baseColWidth="10" defaultRowHeight="14.4" x14ac:dyDescent="0.3"/>
  <cols>
    <col min="1" max="1" width="7.33203125" customWidth="1"/>
    <col min="2" max="2" width="8.6640625" customWidth="1"/>
    <col min="3" max="3" width="7.33203125" customWidth="1"/>
    <col min="11" max="11" width="7.33203125" customWidth="1"/>
    <col min="12" max="12" width="11.44140625" customWidth="1"/>
    <col min="21" max="21" width="6.6640625" customWidth="1"/>
  </cols>
  <sheetData>
    <row r="1" spans="2:21" ht="15" thickBot="1" x14ac:dyDescent="0.35"/>
    <row r="2" spans="2:21" ht="18.600000000000001" thickBot="1" x14ac:dyDescent="0.35">
      <c r="B2" s="304" t="s">
        <v>758</v>
      </c>
      <c r="C2" s="263"/>
      <c r="D2" s="263"/>
      <c r="E2" s="263"/>
      <c r="F2" s="263"/>
      <c r="G2" s="263"/>
      <c r="H2" s="263"/>
      <c r="I2" s="263"/>
      <c r="J2" s="263"/>
      <c r="K2" s="263"/>
      <c r="L2" s="263"/>
      <c r="M2" s="263"/>
      <c r="N2" s="263"/>
      <c r="O2" s="263"/>
      <c r="P2" s="263"/>
      <c r="Q2" s="263"/>
      <c r="R2" s="263"/>
      <c r="S2" s="263"/>
      <c r="T2" s="263"/>
      <c r="U2" s="306"/>
    </row>
    <row r="3" spans="2:21" x14ac:dyDescent="0.3">
      <c r="B3" s="265"/>
      <c r="C3" s="262"/>
      <c r="D3" s="263"/>
      <c r="E3" s="263"/>
      <c r="F3" s="263"/>
      <c r="G3" s="263"/>
      <c r="H3" s="263"/>
      <c r="I3" s="263"/>
      <c r="J3" s="263"/>
      <c r="K3" s="264"/>
      <c r="L3" s="266"/>
      <c r="M3" s="266"/>
      <c r="N3" s="266"/>
      <c r="O3" s="266"/>
      <c r="P3" s="266"/>
      <c r="Q3" s="266"/>
      <c r="R3" s="266"/>
      <c r="S3" s="266"/>
      <c r="T3" s="266"/>
      <c r="U3" s="267"/>
    </row>
    <row r="4" spans="2:21" x14ac:dyDescent="0.3">
      <c r="B4" s="265"/>
      <c r="C4" s="265"/>
      <c r="D4" s="266"/>
      <c r="E4" s="266"/>
      <c r="F4" s="266"/>
      <c r="G4" s="266"/>
      <c r="H4" s="266"/>
      <c r="I4" s="266"/>
      <c r="J4" s="266"/>
      <c r="K4" s="267"/>
      <c r="L4" s="266"/>
      <c r="M4" s="266"/>
      <c r="N4" s="266"/>
      <c r="O4" s="266"/>
      <c r="P4" s="266"/>
      <c r="Q4" s="266"/>
      <c r="R4" s="266"/>
      <c r="S4" s="266"/>
      <c r="T4" s="266"/>
      <c r="U4" s="267"/>
    </row>
    <row r="5" spans="2:21" x14ac:dyDescent="0.3">
      <c r="B5" s="265"/>
      <c r="C5" s="265"/>
      <c r="D5" s="271"/>
      <c r="E5" s="271"/>
      <c r="F5" s="271"/>
      <c r="G5" s="271"/>
      <c r="H5" s="271"/>
      <c r="I5" s="271"/>
      <c r="J5" s="271"/>
      <c r="K5" s="272"/>
      <c r="L5" s="266"/>
      <c r="M5" s="266"/>
      <c r="N5" s="266"/>
      <c r="O5" s="266"/>
      <c r="P5" s="266"/>
      <c r="Q5" s="266"/>
      <c r="R5" s="266"/>
      <c r="S5" s="266"/>
      <c r="T5" s="266"/>
      <c r="U5" s="267"/>
    </row>
    <row r="6" spans="2:21" x14ac:dyDescent="0.3">
      <c r="B6" s="265"/>
      <c r="C6" s="265"/>
      <c r="D6" s="271"/>
      <c r="E6" s="271"/>
      <c r="F6" s="271"/>
      <c r="G6" s="271"/>
      <c r="H6" s="271"/>
      <c r="I6" s="271"/>
      <c r="J6" s="271"/>
      <c r="K6" s="272"/>
      <c r="L6" s="266"/>
      <c r="M6" s="266"/>
      <c r="N6" s="266"/>
      <c r="O6" s="266"/>
      <c r="P6" s="266"/>
      <c r="Q6" s="266"/>
      <c r="R6" s="266"/>
      <c r="S6" s="266"/>
      <c r="T6" s="266"/>
      <c r="U6" s="267"/>
    </row>
    <row r="7" spans="2:21" x14ac:dyDescent="0.3">
      <c r="B7" s="265"/>
      <c r="C7" s="265"/>
      <c r="D7" s="266"/>
      <c r="E7" s="266"/>
      <c r="F7" s="266"/>
      <c r="G7" s="266"/>
      <c r="H7" s="266"/>
      <c r="I7" s="266"/>
      <c r="J7" s="266"/>
      <c r="K7" s="267"/>
      <c r="L7" s="266"/>
      <c r="M7" s="266"/>
      <c r="N7" s="266"/>
      <c r="O7" s="266"/>
      <c r="P7" s="266"/>
      <c r="Q7" s="266"/>
      <c r="R7" s="266"/>
      <c r="S7" s="266"/>
      <c r="T7" s="266"/>
      <c r="U7" s="267"/>
    </row>
    <row r="8" spans="2:21" x14ac:dyDescent="0.3">
      <c r="B8" s="265"/>
      <c r="C8" s="265"/>
      <c r="D8" s="266"/>
      <c r="E8" s="266"/>
      <c r="F8" s="266"/>
      <c r="G8" s="266"/>
      <c r="H8" s="266"/>
      <c r="I8" s="266"/>
      <c r="J8" s="266"/>
      <c r="K8" s="267"/>
      <c r="L8" s="266"/>
      <c r="M8" s="266"/>
      <c r="N8" s="266"/>
      <c r="O8" s="266"/>
      <c r="P8" s="266"/>
      <c r="Q8" s="266"/>
      <c r="R8" s="266"/>
      <c r="S8" s="266"/>
      <c r="T8" s="266"/>
      <c r="U8" s="267"/>
    </row>
    <row r="9" spans="2:21" x14ac:dyDescent="0.3">
      <c r="B9" s="265"/>
      <c r="C9" s="265"/>
      <c r="D9" s="266"/>
      <c r="E9" s="266"/>
      <c r="F9" s="266"/>
      <c r="G9" s="266"/>
      <c r="H9" s="266"/>
      <c r="I9" s="266"/>
      <c r="J9" s="266"/>
      <c r="K9" s="267"/>
      <c r="L9" s="266"/>
      <c r="M9" s="266"/>
      <c r="N9" s="266"/>
      <c r="O9" s="266"/>
      <c r="P9" s="266"/>
      <c r="Q9" s="266"/>
      <c r="R9" s="266"/>
      <c r="S9" s="266"/>
      <c r="T9" s="266"/>
      <c r="U9" s="267"/>
    </row>
    <row r="10" spans="2:21" x14ac:dyDescent="0.3">
      <c r="B10" s="265"/>
      <c r="C10" s="265"/>
      <c r="D10" s="266"/>
      <c r="E10" s="266"/>
      <c r="F10" s="266"/>
      <c r="G10" s="266"/>
      <c r="H10" s="266"/>
      <c r="I10" s="266"/>
      <c r="J10" s="266"/>
      <c r="K10" s="267"/>
      <c r="L10" s="266"/>
      <c r="M10" s="266"/>
      <c r="N10" s="266"/>
      <c r="O10" s="266"/>
      <c r="P10" s="266"/>
      <c r="Q10" s="266"/>
      <c r="R10" s="266"/>
      <c r="S10" s="266"/>
      <c r="T10" s="266"/>
      <c r="U10" s="267"/>
    </row>
    <row r="11" spans="2:21" x14ac:dyDescent="0.3">
      <c r="B11" s="265"/>
      <c r="C11" s="265"/>
      <c r="D11" s="266"/>
      <c r="E11" s="266"/>
      <c r="F11" s="266"/>
      <c r="G11" s="266"/>
      <c r="H11" s="266"/>
      <c r="I11" s="266"/>
      <c r="J11" s="266"/>
      <c r="K11" s="267"/>
      <c r="L11" s="266"/>
      <c r="M11" s="266"/>
      <c r="N11" s="266"/>
      <c r="O11" s="266"/>
      <c r="P11" s="266"/>
      <c r="Q11" s="266"/>
      <c r="R11" s="266"/>
      <c r="S11" s="266"/>
      <c r="T11" s="266"/>
      <c r="U11" s="267"/>
    </row>
    <row r="12" spans="2:21" x14ac:dyDescent="0.3">
      <c r="B12" s="265"/>
      <c r="C12" s="265"/>
      <c r="D12" s="266"/>
      <c r="E12" s="266"/>
      <c r="F12" s="266"/>
      <c r="G12" s="266"/>
      <c r="H12" s="266"/>
      <c r="I12" s="266"/>
      <c r="J12" s="266"/>
      <c r="K12" s="267"/>
      <c r="L12" s="266"/>
      <c r="M12" s="266"/>
      <c r="N12" s="266"/>
      <c r="O12" s="266"/>
      <c r="P12" s="266"/>
      <c r="Q12" s="266"/>
      <c r="R12" s="266"/>
      <c r="S12" s="266"/>
      <c r="T12" s="266"/>
      <c r="U12" s="267"/>
    </row>
    <row r="13" spans="2:21" x14ac:dyDescent="0.3">
      <c r="B13" s="265"/>
      <c r="C13" s="265"/>
      <c r="D13" s="266"/>
      <c r="E13" s="266"/>
      <c r="F13" s="266"/>
      <c r="G13" s="266"/>
      <c r="H13" s="266"/>
      <c r="I13" s="266"/>
      <c r="J13" s="266"/>
      <c r="K13" s="267"/>
      <c r="L13" s="266"/>
      <c r="M13" s="266"/>
      <c r="N13" s="266"/>
      <c r="O13" s="266"/>
      <c r="P13" s="266"/>
      <c r="Q13" s="266"/>
      <c r="R13" s="266"/>
      <c r="S13" s="266"/>
      <c r="T13" s="266"/>
      <c r="U13" s="267"/>
    </row>
    <row r="14" spans="2:21" x14ac:dyDescent="0.3">
      <c r="B14" s="265"/>
      <c r="C14" s="265"/>
      <c r="D14" s="266"/>
      <c r="E14" s="266"/>
      <c r="F14" s="266"/>
      <c r="G14" s="266"/>
      <c r="H14" s="266"/>
      <c r="I14" s="266"/>
      <c r="J14" s="266"/>
      <c r="K14" s="267"/>
      <c r="L14" s="266"/>
      <c r="M14" s="266"/>
      <c r="N14" s="266"/>
      <c r="O14" s="266"/>
      <c r="P14" s="266"/>
      <c r="Q14" s="266"/>
      <c r="R14" s="266"/>
      <c r="S14" s="266"/>
      <c r="T14" s="266"/>
      <c r="U14" s="267"/>
    </row>
    <row r="15" spans="2:21" x14ac:dyDescent="0.3">
      <c r="B15" s="265"/>
      <c r="C15" s="265"/>
      <c r="D15" s="266"/>
      <c r="E15" s="266"/>
      <c r="F15" s="266"/>
      <c r="G15" s="266"/>
      <c r="H15" s="266"/>
      <c r="I15" s="266"/>
      <c r="J15" s="266"/>
      <c r="K15" s="267"/>
      <c r="L15" s="266"/>
      <c r="M15" s="266"/>
      <c r="N15" s="266"/>
      <c r="O15" s="266"/>
      <c r="P15" s="266"/>
      <c r="Q15" s="266"/>
      <c r="R15" s="266"/>
      <c r="S15" s="266"/>
      <c r="T15" s="266"/>
      <c r="U15" s="267"/>
    </row>
    <row r="16" spans="2:21" x14ac:dyDescent="0.3">
      <c r="B16" s="265"/>
      <c r="C16" s="265"/>
      <c r="D16" s="266"/>
      <c r="E16" s="266"/>
      <c r="F16" s="266"/>
      <c r="G16" s="266"/>
      <c r="H16" s="266"/>
      <c r="I16" s="266"/>
      <c r="J16" s="266"/>
      <c r="K16" s="267"/>
      <c r="L16" s="266"/>
      <c r="M16" s="266"/>
      <c r="N16" s="266"/>
      <c r="O16" s="266"/>
      <c r="P16" s="266"/>
      <c r="Q16" s="266"/>
      <c r="R16" s="266"/>
      <c r="S16" s="266"/>
      <c r="T16" s="266"/>
      <c r="U16" s="267"/>
    </row>
    <row r="17" spans="2:21" x14ac:dyDescent="0.3">
      <c r="B17" s="265"/>
      <c r="C17" s="265"/>
      <c r="D17" s="266"/>
      <c r="E17" s="266"/>
      <c r="F17" s="266"/>
      <c r="G17" s="266"/>
      <c r="H17" s="266"/>
      <c r="I17" s="266"/>
      <c r="J17" s="266"/>
      <c r="K17" s="267"/>
      <c r="L17" s="266"/>
      <c r="M17" s="266"/>
      <c r="N17" s="266"/>
      <c r="O17" s="266"/>
      <c r="P17" s="266"/>
      <c r="Q17" s="266"/>
      <c r="R17" s="266"/>
      <c r="S17" s="266"/>
      <c r="T17" s="266"/>
      <c r="U17" s="267"/>
    </row>
    <row r="18" spans="2:21" x14ac:dyDescent="0.3">
      <c r="B18" s="265"/>
      <c r="C18" s="265"/>
      <c r="D18" s="266"/>
      <c r="E18" s="266"/>
      <c r="F18" s="266"/>
      <c r="G18" s="266"/>
      <c r="H18" s="266"/>
      <c r="I18" s="266"/>
      <c r="J18" s="266"/>
      <c r="K18" s="267"/>
      <c r="L18" s="266"/>
      <c r="M18" s="266"/>
      <c r="N18" s="266"/>
      <c r="O18" s="266"/>
      <c r="P18" s="266"/>
      <c r="Q18" s="266"/>
      <c r="R18" s="266"/>
      <c r="S18" s="266"/>
      <c r="T18" s="266"/>
      <c r="U18" s="267"/>
    </row>
    <row r="19" spans="2:21" x14ac:dyDescent="0.3">
      <c r="B19" s="265"/>
      <c r="C19" s="265"/>
      <c r="D19" s="266"/>
      <c r="E19" s="266"/>
      <c r="F19" s="266"/>
      <c r="G19" s="266"/>
      <c r="H19" s="266"/>
      <c r="I19" s="266"/>
      <c r="J19" s="266"/>
      <c r="K19" s="267"/>
      <c r="L19" s="266"/>
      <c r="M19" s="266"/>
      <c r="N19" s="266"/>
      <c r="O19" s="266"/>
      <c r="P19" s="266"/>
      <c r="Q19" s="266"/>
      <c r="R19" s="266"/>
      <c r="S19" s="266"/>
      <c r="T19" s="266"/>
      <c r="U19" s="267"/>
    </row>
    <row r="20" spans="2:21" x14ac:dyDescent="0.3">
      <c r="B20" s="265"/>
      <c r="C20" s="265"/>
      <c r="D20" s="266"/>
      <c r="E20" s="266"/>
      <c r="F20" s="266"/>
      <c r="G20" s="266"/>
      <c r="H20" s="266"/>
      <c r="I20" s="266"/>
      <c r="J20" s="266"/>
      <c r="K20" s="267"/>
      <c r="L20" s="266"/>
      <c r="M20" s="266"/>
      <c r="N20" s="266"/>
      <c r="O20" s="266"/>
      <c r="P20" s="266"/>
      <c r="Q20" s="266"/>
      <c r="R20" s="266"/>
      <c r="S20" s="266"/>
      <c r="T20" s="266"/>
      <c r="U20" s="267"/>
    </row>
    <row r="21" spans="2:21" x14ac:dyDescent="0.3">
      <c r="B21" s="265"/>
      <c r="C21" s="265"/>
      <c r="D21" s="266"/>
      <c r="E21" s="266"/>
      <c r="F21" s="266"/>
      <c r="G21" s="266"/>
      <c r="H21" s="266"/>
      <c r="I21" s="266"/>
      <c r="J21" s="266"/>
      <c r="K21" s="267"/>
      <c r="L21" s="266"/>
      <c r="M21" s="266"/>
      <c r="N21" s="266"/>
      <c r="O21" s="266"/>
      <c r="P21" s="266"/>
      <c r="Q21" s="266"/>
      <c r="R21" s="266"/>
      <c r="S21" s="266"/>
      <c r="T21" s="266"/>
      <c r="U21" s="267"/>
    </row>
    <row r="22" spans="2:21" x14ac:dyDescent="0.3">
      <c r="B22" s="265"/>
      <c r="C22" s="265"/>
      <c r="D22" s="266"/>
      <c r="E22" s="266"/>
      <c r="F22" s="266"/>
      <c r="G22" s="266"/>
      <c r="H22" s="266"/>
      <c r="I22" s="266"/>
      <c r="J22" s="266"/>
      <c r="K22" s="267"/>
      <c r="L22" s="266"/>
      <c r="M22" s="266"/>
      <c r="N22" s="266"/>
      <c r="O22" s="266"/>
      <c r="P22" s="266"/>
      <c r="Q22" s="266"/>
      <c r="R22" s="266"/>
      <c r="S22" s="266"/>
      <c r="T22" s="266"/>
      <c r="U22" s="267"/>
    </row>
    <row r="23" spans="2:21" x14ac:dyDescent="0.3">
      <c r="B23" s="265"/>
      <c r="C23" s="265"/>
      <c r="D23" s="266"/>
      <c r="E23" s="266"/>
      <c r="F23" s="266"/>
      <c r="G23" s="266"/>
      <c r="H23" s="266"/>
      <c r="I23" s="266"/>
      <c r="J23" s="266"/>
      <c r="K23" s="267"/>
      <c r="L23" s="266"/>
      <c r="M23" s="266"/>
      <c r="N23" s="266"/>
      <c r="O23" s="266"/>
      <c r="P23" s="266"/>
      <c r="Q23" s="266"/>
      <c r="R23" s="266"/>
      <c r="S23" s="266"/>
      <c r="T23" s="266"/>
      <c r="U23" s="267"/>
    </row>
    <row r="24" spans="2:21" x14ac:dyDescent="0.3">
      <c r="B24" s="265"/>
      <c r="C24" s="265"/>
      <c r="D24" s="266"/>
      <c r="E24" s="266"/>
      <c r="F24" s="266"/>
      <c r="G24" s="266"/>
      <c r="H24" s="266"/>
      <c r="I24" s="266"/>
      <c r="J24" s="266"/>
      <c r="K24" s="267"/>
      <c r="L24" s="266"/>
      <c r="M24" s="266"/>
      <c r="N24" s="266"/>
      <c r="O24" s="266"/>
      <c r="P24" s="266"/>
      <c r="Q24" s="266"/>
      <c r="R24" s="266"/>
      <c r="S24" s="266"/>
      <c r="T24" s="266"/>
      <c r="U24" s="267"/>
    </row>
    <row r="25" spans="2:21" x14ac:dyDescent="0.3">
      <c r="B25" s="265"/>
      <c r="C25" s="265"/>
      <c r="D25" s="266"/>
      <c r="E25" s="266"/>
      <c r="F25" s="266"/>
      <c r="G25" s="266"/>
      <c r="H25" s="266"/>
      <c r="I25" s="266"/>
      <c r="J25" s="266"/>
      <c r="K25" s="267"/>
      <c r="L25" s="266"/>
      <c r="M25" s="266"/>
      <c r="N25" s="266"/>
      <c r="O25" s="266"/>
      <c r="P25" s="266"/>
      <c r="Q25" s="266"/>
      <c r="R25" s="266"/>
      <c r="S25" s="266"/>
      <c r="T25" s="266"/>
      <c r="U25" s="267"/>
    </row>
    <row r="26" spans="2:21" x14ac:dyDescent="0.3">
      <c r="B26" s="265"/>
      <c r="C26" s="265"/>
      <c r="D26" s="266"/>
      <c r="E26" s="266"/>
      <c r="F26" s="266"/>
      <c r="G26" s="266"/>
      <c r="H26" s="266"/>
      <c r="I26" s="266"/>
      <c r="J26" s="266"/>
      <c r="K26" s="267"/>
      <c r="L26" s="266"/>
      <c r="M26" s="266"/>
      <c r="N26" s="266"/>
      <c r="O26" s="266"/>
      <c r="P26" s="266"/>
      <c r="Q26" s="266"/>
      <c r="R26" s="266"/>
      <c r="S26" s="266"/>
      <c r="T26" s="266"/>
      <c r="U26" s="267"/>
    </row>
    <row r="27" spans="2:21" x14ac:dyDescent="0.3">
      <c r="B27" s="265"/>
      <c r="C27" s="265"/>
      <c r="D27" s="266"/>
      <c r="E27" s="266"/>
      <c r="F27" s="266"/>
      <c r="G27" s="266"/>
      <c r="H27" s="266"/>
      <c r="I27" s="266"/>
      <c r="J27" s="266"/>
      <c r="K27" s="267"/>
      <c r="L27" s="266"/>
      <c r="M27" s="266"/>
      <c r="N27" s="266"/>
      <c r="O27" s="266"/>
      <c r="P27" s="266"/>
      <c r="Q27" s="266"/>
      <c r="R27" s="266"/>
      <c r="S27" s="266"/>
      <c r="T27" s="266"/>
      <c r="U27" s="267"/>
    </row>
    <row r="28" spans="2:21" x14ac:dyDescent="0.3">
      <c r="B28" s="265"/>
      <c r="C28" s="265"/>
      <c r="D28" s="266"/>
      <c r="E28" s="266"/>
      <c r="F28" s="266"/>
      <c r="G28" s="266"/>
      <c r="H28" s="266"/>
      <c r="I28" s="266"/>
      <c r="J28" s="266"/>
      <c r="K28" s="267"/>
      <c r="L28" s="266"/>
      <c r="M28" s="266"/>
      <c r="N28" s="266"/>
      <c r="O28" s="266"/>
      <c r="P28" s="266"/>
      <c r="Q28" s="266"/>
      <c r="R28" s="266"/>
      <c r="S28" s="266"/>
      <c r="T28" s="266"/>
      <c r="U28" s="267"/>
    </row>
    <row r="29" spans="2:21" x14ac:dyDescent="0.3">
      <c r="B29" s="265"/>
      <c r="C29" s="265"/>
      <c r="D29" s="266"/>
      <c r="E29" s="266"/>
      <c r="F29" s="266"/>
      <c r="G29" s="266"/>
      <c r="H29" s="266"/>
      <c r="I29" s="266"/>
      <c r="J29" s="266"/>
      <c r="K29" s="267"/>
      <c r="L29" s="266"/>
      <c r="M29" s="266"/>
      <c r="N29" s="266"/>
      <c r="O29" s="266"/>
      <c r="P29" s="266"/>
      <c r="Q29" s="266"/>
      <c r="R29" s="266"/>
      <c r="S29" s="266"/>
      <c r="T29" s="266"/>
      <c r="U29" s="267"/>
    </row>
    <row r="30" spans="2:21" x14ac:dyDescent="0.3">
      <c r="B30" s="265"/>
      <c r="C30" s="265"/>
      <c r="D30" s="266"/>
      <c r="E30" s="266"/>
      <c r="F30" s="266"/>
      <c r="G30" s="266"/>
      <c r="H30" s="266"/>
      <c r="I30" s="266"/>
      <c r="J30" s="266"/>
      <c r="K30" s="267"/>
      <c r="L30" s="266"/>
      <c r="M30" s="266"/>
      <c r="N30" s="266"/>
      <c r="O30" s="266"/>
      <c r="P30" s="266"/>
      <c r="Q30" s="266"/>
      <c r="R30" s="266"/>
      <c r="S30" s="266"/>
      <c r="T30" s="266"/>
      <c r="U30" s="267"/>
    </row>
    <row r="31" spans="2:21" x14ac:dyDescent="0.3">
      <c r="B31" s="265"/>
      <c r="C31" s="265"/>
      <c r="D31" s="266"/>
      <c r="E31" s="266"/>
      <c r="F31" s="266"/>
      <c r="G31" s="266"/>
      <c r="H31" s="266"/>
      <c r="I31" s="266"/>
      <c r="J31" s="266"/>
      <c r="K31" s="267"/>
      <c r="L31" s="266"/>
      <c r="M31" s="266"/>
      <c r="N31" s="266"/>
      <c r="O31" s="266"/>
      <c r="P31" s="266"/>
      <c r="Q31" s="266"/>
      <c r="R31" s="266"/>
      <c r="S31" s="266"/>
      <c r="T31" s="266"/>
      <c r="U31" s="267"/>
    </row>
    <row r="32" spans="2:21" x14ac:dyDescent="0.3">
      <c r="B32" s="265"/>
      <c r="C32" s="265"/>
      <c r="D32" s="266"/>
      <c r="E32" s="266"/>
      <c r="F32" s="266"/>
      <c r="G32" s="266"/>
      <c r="H32" s="266"/>
      <c r="I32" s="266"/>
      <c r="J32" s="266"/>
      <c r="K32" s="267"/>
      <c r="L32" s="266"/>
      <c r="M32" s="266"/>
      <c r="N32" s="266"/>
      <c r="O32" s="266"/>
      <c r="P32" s="266"/>
      <c r="Q32" s="266"/>
      <c r="R32" s="266"/>
      <c r="S32" s="266"/>
      <c r="T32" s="266"/>
      <c r="U32" s="267"/>
    </row>
    <row r="33" spans="2:21" x14ac:dyDescent="0.3">
      <c r="B33" s="265"/>
      <c r="C33" s="265"/>
      <c r="D33" s="266"/>
      <c r="E33" s="266"/>
      <c r="F33" s="266"/>
      <c r="G33" s="266"/>
      <c r="H33" s="266"/>
      <c r="I33" s="266"/>
      <c r="J33" s="266"/>
      <c r="K33" s="267"/>
      <c r="L33" s="266"/>
      <c r="M33" s="266"/>
      <c r="N33" s="266"/>
      <c r="O33" s="266"/>
      <c r="P33" s="266"/>
      <c r="Q33" s="266"/>
      <c r="R33" s="266"/>
      <c r="S33" s="266"/>
      <c r="T33" s="266"/>
      <c r="U33" s="267"/>
    </row>
    <row r="34" spans="2:21" x14ac:dyDescent="0.3">
      <c r="B34" s="265"/>
      <c r="C34" s="265"/>
      <c r="D34" s="266"/>
      <c r="E34" s="266"/>
      <c r="F34" s="266"/>
      <c r="G34" s="266"/>
      <c r="H34" s="266"/>
      <c r="I34" s="266"/>
      <c r="J34" s="266"/>
      <c r="K34" s="267"/>
      <c r="L34" s="266"/>
      <c r="M34" s="266"/>
      <c r="N34" s="266"/>
      <c r="O34" s="266"/>
      <c r="P34" s="266"/>
      <c r="Q34" s="266"/>
      <c r="R34" s="266"/>
      <c r="S34" s="266"/>
      <c r="T34" s="266"/>
      <c r="U34" s="267"/>
    </row>
    <row r="35" spans="2:21" x14ac:dyDescent="0.3">
      <c r="B35" s="265"/>
      <c r="C35" s="265"/>
      <c r="D35" s="266"/>
      <c r="E35" s="266"/>
      <c r="F35" s="266"/>
      <c r="G35" s="266"/>
      <c r="H35" s="266"/>
      <c r="I35" s="266"/>
      <c r="J35" s="266"/>
      <c r="K35" s="267"/>
      <c r="L35" s="266"/>
      <c r="M35" s="266"/>
      <c r="N35" s="266"/>
      <c r="O35" s="266"/>
      <c r="P35" s="266"/>
      <c r="Q35" s="266"/>
      <c r="R35" s="266"/>
      <c r="S35" s="266"/>
      <c r="T35" s="266"/>
      <c r="U35" s="267"/>
    </row>
    <row r="36" spans="2:21" ht="15" thickBot="1" x14ac:dyDescent="0.35">
      <c r="B36" s="265"/>
      <c r="C36" s="268"/>
      <c r="D36" s="269"/>
      <c r="E36" s="269"/>
      <c r="F36" s="269"/>
      <c r="G36" s="269"/>
      <c r="H36" s="269"/>
      <c r="I36" s="269"/>
      <c r="J36" s="269"/>
      <c r="K36" s="270"/>
      <c r="L36" s="266"/>
      <c r="M36" s="266"/>
      <c r="N36" s="266"/>
      <c r="O36" s="266"/>
      <c r="P36" s="266"/>
      <c r="Q36" s="266"/>
      <c r="R36" s="266"/>
      <c r="S36" s="266"/>
      <c r="T36" s="266"/>
      <c r="U36" s="267"/>
    </row>
    <row r="37" spans="2:21" ht="15" thickBot="1" x14ac:dyDescent="0.35">
      <c r="B37" s="305"/>
      <c r="C37" s="269"/>
      <c r="D37" s="269"/>
      <c r="E37" s="269"/>
      <c r="F37" s="269"/>
      <c r="G37" s="269"/>
      <c r="H37" s="269"/>
      <c r="I37" s="269"/>
      <c r="J37" s="269"/>
      <c r="K37" s="269"/>
      <c r="L37" s="269"/>
      <c r="M37" s="269"/>
      <c r="N37" s="269"/>
      <c r="O37" s="269"/>
      <c r="P37" s="269"/>
      <c r="Q37" s="269"/>
      <c r="R37" s="269"/>
      <c r="S37" s="269"/>
      <c r="T37" s="269"/>
      <c r="U37" s="307"/>
    </row>
  </sheetData>
  <hyperlinks>
    <hyperlink ref="B2" location="MENU!A1" display="MENU" xr:uid="{00000000-0004-0000-01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45"/>
  <sheetViews>
    <sheetView zoomScale="110" zoomScaleNormal="110" workbookViewId="0"/>
  </sheetViews>
  <sheetFormatPr baseColWidth="10" defaultColWidth="11.44140625" defaultRowHeight="14.4" x14ac:dyDescent="0.3"/>
  <cols>
    <col min="1" max="1" width="11.44140625" style="22" customWidth="1"/>
    <col min="2" max="3" width="24.6640625" style="22" customWidth="1"/>
    <col min="4" max="4" width="16" style="22" customWidth="1"/>
    <col min="5" max="5" width="24.6640625" style="22" customWidth="1"/>
    <col min="6" max="6" width="27.6640625" style="22" customWidth="1"/>
    <col min="7" max="8" width="24.6640625" style="22" customWidth="1"/>
    <col min="9" max="16384" width="11.44140625" style="22"/>
  </cols>
  <sheetData>
    <row r="1" spans="1:8" ht="16.2" thickBot="1" x14ac:dyDescent="0.35">
      <c r="A1" s="273" t="s">
        <v>653</v>
      </c>
    </row>
    <row r="2" spans="1:8" ht="18" x14ac:dyDescent="0.3">
      <c r="B2" s="501" t="s">
        <v>147</v>
      </c>
      <c r="C2" s="502"/>
      <c r="D2" s="502"/>
      <c r="E2" s="502"/>
      <c r="F2" s="502"/>
      <c r="G2" s="502"/>
      <c r="H2" s="503"/>
    </row>
    <row r="3" spans="1:8" x14ac:dyDescent="0.3">
      <c r="B3" s="23"/>
      <c r="C3" s="24"/>
      <c r="D3" s="24"/>
      <c r="E3" s="24"/>
      <c r="F3" s="24"/>
      <c r="G3" s="24"/>
      <c r="H3" s="25"/>
    </row>
    <row r="4" spans="1:8" ht="63" customHeight="1" x14ac:dyDescent="0.3">
      <c r="B4" s="504" t="s">
        <v>190</v>
      </c>
      <c r="C4" s="505"/>
      <c r="D4" s="505"/>
      <c r="E4" s="505"/>
      <c r="F4" s="505"/>
      <c r="G4" s="505"/>
      <c r="H4" s="506"/>
    </row>
    <row r="5" spans="1:8" ht="63" customHeight="1" x14ac:dyDescent="0.3">
      <c r="B5" s="507"/>
      <c r="C5" s="508"/>
      <c r="D5" s="508"/>
      <c r="E5" s="508"/>
      <c r="F5" s="508"/>
      <c r="G5" s="508"/>
      <c r="H5" s="509"/>
    </row>
    <row r="6" spans="1:8" x14ac:dyDescent="0.3">
      <c r="B6" s="510" t="s">
        <v>145</v>
      </c>
      <c r="C6" s="511"/>
      <c r="D6" s="511"/>
      <c r="E6" s="511"/>
      <c r="F6" s="511"/>
      <c r="G6" s="511"/>
      <c r="H6" s="512"/>
    </row>
    <row r="7" spans="1:8" ht="95.25" customHeight="1" x14ac:dyDescent="0.3">
      <c r="B7" s="520" t="s">
        <v>150</v>
      </c>
      <c r="C7" s="521"/>
      <c r="D7" s="521"/>
      <c r="E7" s="521"/>
      <c r="F7" s="521"/>
      <c r="G7" s="521"/>
      <c r="H7" s="522"/>
    </row>
    <row r="8" spans="1:8" x14ac:dyDescent="0.3">
      <c r="B8" s="59"/>
      <c r="C8" s="60"/>
      <c r="D8" s="60"/>
      <c r="E8" s="60"/>
      <c r="F8" s="60"/>
      <c r="G8" s="60"/>
      <c r="H8" s="61"/>
    </row>
    <row r="9" spans="1:8" ht="16.5" customHeight="1" x14ac:dyDescent="0.3">
      <c r="B9" s="513" t="s">
        <v>183</v>
      </c>
      <c r="C9" s="514"/>
      <c r="D9" s="514"/>
      <c r="E9" s="514"/>
      <c r="F9" s="514"/>
      <c r="G9" s="514"/>
      <c r="H9" s="515"/>
    </row>
    <row r="10" spans="1:8" ht="44.25" customHeight="1" x14ac:dyDescent="0.3">
      <c r="B10" s="513"/>
      <c r="C10" s="514"/>
      <c r="D10" s="514"/>
      <c r="E10" s="514"/>
      <c r="F10" s="514"/>
      <c r="G10" s="514"/>
      <c r="H10" s="515"/>
    </row>
    <row r="11" spans="1:8" ht="15" thickBot="1" x14ac:dyDescent="0.35">
      <c r="B11" s="47"/>
      <c r="C11" s="50"/>
      <c r="D11" s="55"/>
      <c r="E11" s="56"/>
      <c r="F11" s="56"/>
      <c r="G11" s="57"/>
      <c r="H11" s="58"/>
    </row>
    <row r="12" spans="1:8" ht="15" thickTop="1" x14ac:dyDescent="0.3">
      <c r="B12" s="47"/>
      <c r="C12" s="516" t="s">
        <v>146</v>
      </c>
      <c r="D12" s="517"/>
      <c r="E12" s="518" t="s">
        <v>184</v>
      </c>
      <c r="F12" s="519"/>
      <c r="G12" s="50"/>
      <c r="H12" s="51"/>
    </row>
    <row r="13" spans="1:8" ht="35.25" customHeight="1" x14ac:dyDescent="0.3">
      <c r="B13" s="47"/>
      <c r="C13" s="488" t="s">
        <v>177</v>
      </c>
      <c r="D13" s="489"/>
      <c r="E13" s="490" t="s">
        <v>182</v>
      </c>
      <c r="F13" s="491"/>
      <c r="G13" s="50"/>
      <c r="H13" s="51"/>
    </row>
    <row r="14" spans="1:8" ht="17.25" customHeight="1" x14ac:dyDescent="0.3">
      <c r="B14" s="47"/>
      <c r="C14" s="488" t="s">
        <v>178</v>
      </c>
      <c r="D14" s="489"/>
      <c r="E14" s="490" t="s">
        <v>180</v>
      </c>
      <c r="F14" s="491"/>
      <c r="G14" s="50"/>
      <c r="H14" s="51"/>
    </row>
    <row r="15" spans="1:8" ht="19.5" customHeight="1" x14ac:dyDescent="0.3">
      <c r="B15" s="47"/>
      <c r="C15" s="488" t="s">
        <v>179</v>
      </c>
      <c r="D15" s="489"/>
      <c r="E15" s="490" t="s">
        <v>181</v>
      </c>
      <c r="F15" s="491"/>
      <c r="G15" s="50"/>
      <c r="H15" s="51"/>
    </row>
    <row r="16" spans="1:8" ht="69.75" customHeight="1" x14ac:dyDescent="0.3">
      <c r="B16" s="47"/>
      <c r="C16" s="488" t="s">
        <v>148</v>
      </c>
      <c r="D16" s="489"/>
      <c r="E16" s="490" t="s">
        <v>149</v>
      </c>
      <c r="F16" s="491"/>
      <c r="G16" s="50"/>
      <c r="H16" s="51"/>
    </row>
    <row r="17" spans="2:8" ht="34.5" customHeight="1" x14ac:dyDescent="0.3">
      <c r="B17" s="47"/>
      <c r="C17" s="492" t="s">
        <v>1</v>
      </c>
      <c r="D17" s="493"/>
      <c r="E17" s="484" t="s">
        <v>191</v>
      </c>
      <c r="F17" s="485"/>
      <c r="G17" s="50"/>
      <c r="H17" s="51"/>
    </row>
    <row r="18" spans="2:8" ht="27.75" customHeight="1" x14ac:dyDescent="0.3">
      <c r="B18" s="47"/>
      <c r="C18" s="492" t="s">
        <v>2</v>
      </c>
      <c r="D18" s="493"/>
      <c r="E18" s="484" t="s">
        <v>192</v>
      </c>
      <c r="F18" s="485"/>
      <c r="G18" s="50"/>
      <c r="H18" s="51"/>
    </row>
    <row r="19" spans="2:8" ht="28.5" customHeight="1" x14ac:dyDescent="0.3">
      <c r="B19" s="47"/>
      <c r="C19" s="492" t="s">
        <v>40</v>
      </c>
      <c r="D19" s="493"/>
      <c r="E19" s="484" t="s">
        <v>193</v>
      </c>
      <c r="F19" s="485"/>
      <c r="G19" s="50"/>
      <c r="H19" s="51"/>
    </row>
    <row r="20" spans="2:8" ht="72.75" customHeight="1" x14ac:dyDescent="0.3">
      <c r="B20" s="47"/>
      <c r="C20" s="492" t="s">
        <v>0</v>
      </c>
      <c r="D20" s="493"/>
      <c r="E20" s="484" t="s">
        <v>194</v>
      </c>
      <c r="F20" s="485"/>
      <c r="G20" s="50"/>
      <c r="H20" s="51"/>
    </row>
    <row r="21" spans="2:8" ht="64.5" customHeight="1" x14ac:dyDescent="0.3">
      <c r="B21" s="47"/>
      <c r="C21" s="492" t="s">
        <v>46</v>
      </c>
      <c r="D21" s="493"/>
      <c r="E21" s="484" t="s">
        <v>152</v>
      </c>
      <c r="F21" s="485"/>
      <c r="G21" s="50"/>
      <c r="H21" s="51"/>
    </row>
    <row r="22" spans="2:8" ht="71.25" customHeight="1" x14ac:dyDescent="0.3">
      <c r="B22" s="47"/>
      <c r="C22" s="492" t="s">
        <v>151</v>
      </c>
      <c r="D22" s="493"/>
      <c r="E22" s="484" t="s">
        <v>153</v>
      </c>
      <c r="F22" s="485"/>
      <c r="G22" s="50"/>
      <c r="H22" s="51"/>
    </row>
    <row r="23" spans="2:8" ht="55.5" customHeight="1" x14ac:dyDescent="0.3">
      <c r="B23" s="47"/>
      <c r="C23" s="486" t="s">
        <v>154</v>
      </c>
      <c r="D23" s="487"/>
      <c r="E23" s="484" t="s">
        <v>155</v>
      </c>
      <c r="F23" s="485"/>
      <c r="G23" s="50"/>
      <c r="H23" s="51"/>
    </row>
    <row r="24" spans="2:8" ht="42" customHeight="1" x14ac:dyDescent="0.3">
      <c r="B24" s="47"/>
      <c r="C24" s="486" t="s">
        <v>44</v>
      </c>
      <c r="D24" s="487"/>
      <c r="E24" s="484" t="s">
        <v>156</v>
      </c>
      <c r="F24" s="485"/>
      <c r="G24" s="50"/>
      <c r="H24" s="51"/>
    </row>
    <row r="25" spans="2:8" ht="59.25" customHeight="1" x14ac:dyDescent="0.3">
      <c r="B25" s="47"/>
      <c r="C25" s="486" t="s">
        <v>144</v>
      </c>
      <c r="D25" s="487"/>
      <c r="E25" s="484" t="s">
        <v>157</v>
      </c>
      <c r="F25" s="485"/>
      <c r="G25" s="50"/>
      <c r="H25" s="51"/>
    </row>
    <row r="26" spans="2:8" ht="23.25" customHeight="1" x14ac:dyDescent="0.3">
      <c r="B26" s="47"/>
      <c r="C26" s="486" t="s">
        <v>10</v>
      </c>
      <c r="D26" s="487"/>
      <c r="E26" s="484" t="s">
        <v>158</v>
      </c>
      <c r="F26" s="485"/>
      <c r="G26" s="50"/>
      <c r="H26" s="51"/>
    </row>
    <row r="27" spans="2:8" ht="30.75" customHeight="1" x14ac:dyDescent="0.3">
      <c r="B27" s="47"/>
      <c r="C27" s="486" t="s">
        <v>162</v>
      </c>
      <c r="D27" s="487"/>
      <c r="E27" s="484" t="s">
        <v>159</v>
      </c>
      <c r="F27" s="485"/>
      <c r="G27" s="50"/>
      <c r="H27" s="51"/>
    </row>
    <row r="28" spans="2:8" ht="35.25" customHeight="1" x14ac:dyDescent="0.3">
      <c r="B28" s="47"/>
      <c r="C28" s="486" t="s">
        <v>163</v>
      </c>
      <c r="D28" s="487"/>
      <c r="E28" s="484" t="s">
        <v>160</v>
      </c>
      <c r="F28" s="485"/>
      <c r="G28" s="50"/>
      <c r="H28" s="51"/>
    </row>
    <row r="29" spans="2:8" ht="33" customHeight="1" x14ac:dyDescent="0.3">
      <c r="B29" s="47"/>
      <c r="C29" s="486" t="s">
        <v>163</v>
      </c>
      <c r="D29" s="487"/>
      <c r="E29" s="484" t="s">
        <v>160</v>
      </c>
      <c r="F29" s="485"/>
      <c r="G29" s="50"/>
      <c r="H29" s="51"/>
    </row>
    <row r="30" spans="2:8" ht="30" customHeight="1" x14ac:dyDescent="0.3">
      <c r="B30" s="47"/>
      <c r="C30" s="486" t="s">
        <v>164</v>
      </c>
      <c r="D30" s="487"/>
      <c r="E30" s="484" t="s">
        <v>161</v>
      </c>
      <c r="F30" s="485"/>
      <c r="G30" s="50"/>
      <c r="H30" s="51"/>
    </row>
    <row r="31" spans="2:8" ht="35.25" customHeight="1" x14ac:dyDescent="0.3">
      <c r="B31" s="47"/>
      <c r="C31" s="486" t="s">
        <v>165</v>
      </c>
      <c r="D31" s="487"/>
      <c r="E31" s="484" t="s">
        <v>166</v>
      </c>
      <c r="F31" s="485"/>
      <c r="G31" s="50"/>
      <c r="H31" s="51"/>
    </row>
    <row r="32" spans="2:8" ht="31.5" customHeight="1" x14ac:dyDescent="0.3">
      <c r="B32" s="47"/>
      <c r="C32" s="486" t="s">
        <v>167</v>
      </c>
      <c r="D32" s="487"/>
      <c r="E32" s="484" t="s">
        <v>168</v>
      </c>
      <c r="F32" s="485"/>
      <c r="G32" s="50"/>
      <c r="H32" s="51"/>
    </row>
    <row r="33" spans="2:8" ht="35.25" customHeight="1" x14ac:dyDescent="0.3">
      <c r="B33" s="47"/>
      <c r="C33" s="486" t="s">
        <v>169</v>
      </c>
      <c r="D33" s="487"/>
      <c r="E33" s="484" t="s">
        <v>170</v>
      </c>
      <c r="F33" s="485"/>
      <c r="G33" s="50"/>
      <c r="H33" s="51"/>
    </row>
    <row r="34" spans="2:8" ht="59.25" customHeight="1" x14ac:dyDescent="0.3">
      <c r="B34" s="47"/>
      <c r="C34" s="486" t="s">
        <v>171</v>
      </c>
      <c r="D34" s="487"/>
      <c r="E34" s="484" t="s">
        <v>172</v>
      </c>
      <c r="F34" s="485"/>
      <c r="G34" s="50"/>
      <c r="H34" s="51"/>
    </row>
    <row r="35" spans="2:8" ht="29.25" customHeight="1" x14ac:dyDescent="0.3">
      <c r="B35" s="47"/>
      <c r="C35" s="486" t="s">
        <v>27</v>
      </c>
      <c r="D35" s="487"/>
      <c r="E35" s="484" t="s">
        <v>173</v>
      </c>
      <c r="F35" s="485"/>
      <c r="G35" s="50"/>
      <c r="H35" s="51"/>
    </row>
    <row r="36" spans="2:8" ht="82.5" customHeight="1" x14ac:dyDescent="0.3">
      <c r="B36" s="47"/>
      <c r="C36" s="486" t="s">
        <v>175</v>
      </c>
      <c r="D36" s="487"/>
      <c r="E36" s="484" t="s">
        <v>174</v>
      </c>
      <c r="F36" s="485"/>
      <c r="G36" s="50"/>
      <c r="H36" s="51"/>
    </row>
    <row r="37" spans="2:8" ht="46.5" customHeight="1" x14ac:dyDescent="0.3">
      <c r="B37" s="47"/>
      <c r="C37" s="486" t="s">
        <v>37</v>
      </c>
      <c r="D37" s="487"/>
      <c r="E37" s="484" t="s">
        <v>176</v>
      </c>
      <c r="F37" s="485"/>
      <c r="G37" s="50"/>
      <c r="H37" s="51"/>
    </row>
    <row r="38" spans="2:8" ht="6.75" customHeight="1" thickBot="1" x14ac:dyDescent="0.35">
      <c r="B38" s="47"/>
      <c r="C38" s="497"/>
      <c r="D38" s="498"/>
      <c r="E38" s="499"/>
      <c r="F38" s="500"/>
      <c r="G38" s="50"/>
      <c r="H38" s="51"/>
    </row>
    <row r="39" spans="2:8" ht="15" thickTop="1" x14ac:dyDescent="0.3">
      <c r="B39" s="47"/>
      <c r="C39" s="48"/>
      <c r="D39" s="48"/>
      <c r="E39" s="49"/>
      <c r="F39" s="49"/>
      <c r="G39" s="50"/>
      <c r="H39" s="51"/>
    </row>
    <row r="40" spans="2:8" ht="21" customHeight="1" x14ac:dyDescent="0.3">
      <c r="B40" s="494" t="s">
        <v>185</v>
      </c>
      <c r="C40" s="495"/>
      <c r="D40" s="495"/>
      <c r="E40" s="495"/>
      <c r="F40" s="495"/>
      <c r="G40" s="495"/>
      <c r="H40" s="496"/>
    </row>
    <row r="41" spans="2:8" ht="20.25" customHeight="1" x14ac:dyDescent="0.3">
      <c r="B41" s="494" t="s">
        <v>186</v>
      </c>
      <c r="C41" s="495"/>
      <c r="D41" s="495"/>
      <c r="E41" s="495"/>
      <c r="F41" s="495"/>
      <c r="G41" s="495"/>
      <c r="H41" s="496"/>
    </row>
    <row r="42" spans="2:8" ht="20.25" customHeight="1" x14ac:dyDescent="0.3">
      <c r="B42" s="494" t="s">
        <v>187</v>
      </c>
      <c r="C42" s="495"/>
      <c r="D42" s="495"/>
      <c r="E42" s="495"/>
      <c r="F42" s="495"/>
      <c r="G42" s="495"/>
      <c r="H42" s="496"/>
    </row>
    <row r="43" spans="2:8" ht="20.25" customHeight="1" x14ac:dyDescent="0.3">
      <c r="B43" s="494" t="s">
        <v>188</v>
      </c>
      <c r="C43" s="495"/>
      <c r="D43" s="495"/>
      <c r="E43" s="495"/>
      <c r="F43" s="495"/>
      <c r="G43" s="495"/>
      <c r="H43" s="496"/>
    </row>
    <row r="44" spans="2:8" x14ac:dyDescent="0.3">
      <c r="B44" s="494" t="s">
        <v>189</v>
      </c>
      <c r="C44" s="495"/>
      <c r="D44" s="495"/>
      <c r="E44" s="495"/>
      <c r="F44" s="495"/>
      <c r="G44" s="495"/>
      <c r="H44" s="496"/>
    </row>
    <row r="45" spans="2:8" ht="15" thickBot="1" x14ac:dyDescent="0.35">
      <c r="B45" s="52"/>
      <c r="C45" s="53"/>
      <c r="D45" s="53"/>
      <c r="E45" s="53"/>
      <c r="F45" s="53"/>
      <c r="G45" s="53"/>
      <c r="H45" s="54"/>
    </row>
  </sheetData>
  <mergeCells count="64">
    <mergeCell ref="B2:H2"/>
    <mergeCell ref="B4:H5"/>
    <mergeCell ref="B6:H6"/>
    <mergeCell ref="B9:H10"/>
    <mergeCell ref="C12:D12"/>
    <mergeCell ref="E12:F12"/>
    <mergeCell ref="B7:H7"/>
    <mergeCell ref="C13:D13"/>
    <mergeCell ref="E13:F13"/>
    <mergeCell ref="C17:D17"/>
    <mergeCell ref="E17:F17"/>
    <mergeCell ref="C21:D21"/>
    <mergeCell ref="C18:D18"/>
    <mergeCell ref="C19:D19"/>
    <mergeCell ref="C20:D20"/>
    <mergeCell ref="E18:F18"/>
    <mergeCell ref="E19:F19"/>
    <mergeCell ref="E20:F20"/>
    <mergeCell ref="E21:F21"/>
    <mergeCell ref="B42:H42"/>
    <mergeCell ref="B43:H43"/>
    <mergeCell ref="B44:H44"/>
    <mergeCell ref="E23:F23"/>
    <mergeCell ref="C23:D23"/>
    <mergeCell ref="C24:D24"/>
    <mergeCell ref="E24:F24"/>
    <mergeCell ref="C26:D26"/>
    <mergeCell ref="E26:F26"/>
    <mergeCell ref="E34:F34"/>
    <mergeCell ref="C32:D32"/>
    <mergeCell ref="C31:D31"/>
    <mergeCell ref="E31:F31"/>
    <mergeCell ref="E32:F32"/>
    <mergeCell ref="C27:D27"/>
    <mergeCell ref="E27:F27"/>
    <mergeCell ref="C33:D33"/>
    <mergeCell ref="B40:H40"/>
    <mergeCell ref="C29:D29"/>
    <mergeCell ref="E29:F29"/>
    <mergeCell ref="C30:D30"/>
    <mergeCell ref="E30:F30"/>
    <mergeCell ref="E33:F33"/>
    <mergeCell ref="C34:D34"/>
    <mergeCell ref="C35:D35"/>
    <mergeCell ref="E35:F35"/>
    <mergeCell ref="C36:D36"/>
    <mergeCell ref="E36:F36"/>
    <mergeCell ref="B41:H41"/>
    <mergeCell ref="C38:D38"/>
    <mergeCell ref="E38:F38"/>
    <mergeCell ref="C37:D37"/>
    <mergeCell ref="E37:F37"/>
    <mergeCell ref="E28:F28"/>
    <mergeCell ref="C28:D28"/>
    <mergeCell ref="C16:D16"/>
    <mergeCell ref="E16:F16"/>
    <mergeCell ref="C14:D14"/>
    <mergeCell ref="E14:F14"/>
    <mergeCell ref="C15:D15"/>
    <mergeCell ref="E15:F15"/>
    <mergeCell ref="E22:F22"/>
    <mergeCell ref="C22:D22"/>
    <mergeCell ref="C25:D25"/>
    <mergeCell ref="E25:F25"/>
  </mergeCells>
  <hyperlinks>
    <hyperlink ref="A1" location="OPCIONES!A1" display="OPCIONES" xr:uid="{00000000-0004-0000-0200-000000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49"/>
  <sheetViews>
    <sheetView topLeftCell="H1" zoomScale="90" zoomScaleNormal="90" workbookViewId="0">
      <selection activeCell="M15" sqref="M15"/>
    </sheetView>
  </sheetViews>
  <sheetFormatPr baseColWidth="10" defaultColWidth="11.44140625" defaultRowHeight="15.6" x14ac:dyDescent="0.3"/>
  <cols>
    <col min="1" max="1" width="18.6640625" style="65" bestFit="1" customWidth="1"/>
    <col min="2" max="2" width="22.6640625" style="65" customWidth="1"/>
    <col min="3" max="3" width="2.6640625" style="65" customWidth="1"/>
    <col min="4" max="4" width="4.6640625" style="128" customWidth="1"/>
    <col min="5" max="5" width="8.5546875" style="128" customWidth="1"/>
    <col min="6" max="6" width="51.88671875" style="129" customWidth="1"/>
    <col min="7" max="7" width="5.44140625" style="65" customWidth="1"/>
    <col min="8" max="8" width="11.44140625" style="65"/>
    <col min="9" max="9" width="71" style="65" bestFit="1" customWidth="1"/>
    <col min="10" max="10" width="4" style="65" customWidth="1"/>
    <col min="11" max="11" width="4.44140625" style="392" customWidth="1"/>
    <col min="12" max="12" width="26.77734375" style="392" customWidth="1"/>
    <col min="13" max="13" width="40.77734375" style="392" customWidth="1"/>
    <col min="14" max="16384" width="11.44140625" style="65"/>
  </cols>
  <sheetData>
    <row r="1" spans="1:13" ht="24" thickBot="1" x14ac:dyDescent="0.35">
      <c r="A1" s="274" t="s">
        <v>653</v>
      </c>
      <c r="D1" s="278"/>
      <c r="E1" s="286" t="s">
        <v>307</v>
      </c>
      <c r="F1" s="285" t="s">
        <v>228</v>
      </c>
      <c r="H1" s="293" t="s">
        <v>307</v>
      </c>
      <c r="I1" s="294" t="s">
        <v>308</v>
      </c>
      <c r="K1" s="525" t="s">
        <v>228</v>
      </c>
      <c r="L1" s="526"/>
      <c r="M1" s="397" t="s">
        <v>199</v>
      </c>
    </row>
    <row r="2" spans="1:13" x14ac:dyDescent="0.3">
      <c r="B2" s="287" t="s">
        <v>205</v>
      </c>
      <c r="D2" s="279">
        <v>1</v>
      </c>
      <c r="E2" s="276" t="s">
        <v>217</v>
      </c>
      <c r="F2" s="280" t="s">
        <v>200</v>
      </c>
      <c r="H2" s="295" t="s">
        <v>343</v>
      </c>
      <c r="I2" s="296" t="s">
        <v>252</v>
      </c>
      <c r="K2" s="523">
        <v>1</v>
      </c>
      <c r="L2" s="524" t="s">
        <v>200</v>
      </c>
      <c r="M2" s="398" t="s">
        <v>201</v>
      </c>
    </row>
    <row r="3" spans="1:13" x14ac:dyDescent="0.3">
      <c r="A3" s="66" t="s">
        <v>12</v>
      </c>
      <c r="B3" s="65" t="s">
        <v>209</v>
      </c>
      <c r="D3" s="279">
        <v>2</v>
      </c>
      <c r="E3" s="276" t="s">
        <v>287</v>
      </c>
      <c r="F3" s="280" t="s">
        <v>266</v>
      </c>
      <c r="H3" s="277" t="s">
        <v>309</v>
      </c>
      <c r="I3" s="288" t="s">
        <v>245</v>
      </c>
      <c r="K3" s="523"/>
      <c r="L3" s="524"/>
      <c r="M3" s="398" t="s">
        <v>227</v>
      </c>
    </row>
    <row r="4" spans="1:13" x14ac:dyDescent="0.3">
      <c r="A4" s="66" t="s">
        <v>13</v>
      </c>
      <c r="B4" s="65" t="s">
        <v>210</v>
      </c>
      <c r="D4" s="279">
        <v>3</v>
      </c>
      <c r="E4" s="276" t="s">
        <v>288</v>
      </c>
      <c r="F4" s="280" t="s">
        <v>242</v>
      </c>
      <c r="H4" s="277" t="s">
        <v>344</v>
      </c>
      <c r="I4" s="289" t="s">
        <v>253</v>
      </c>
      <c r="K4" s="523"/>
      <c r="L4" s="524"/>
      <c r="M4" s="398" t="s">
        <v>229</v>
      </c>
    </row>
    <row r="5" spans="1:13" x14ac:dyDescent="0.3">
      <c r="A5" s="66" t="s">
        <v>14</v>
      </c>
      <c r="B5" s="65" t="s">
        <v>754</v>
      </c>
      <c r="D5" s="279">
        <v>4</v>
      </c>
      <c r="E5" s="276" t="s">
        <v>289</v>
      </c>
      <c r="F5" s="281" t="s">
        <v>246</v>
      </c>
      <c r="H5" s="277" t="s">
        <v>342</v>
      </c>
      <c r="I5" s="288" t="s">
        <v>249</v>
      </c>
      <c r="K5" s="527">
        <v>2</v>
      </c>
      <c r="L5" s="528" t="s">
        <v>230</v>
      </c>
      <c r="M5" s="393" t="s">
        <v>231</v>
      </c>
    </row>
    <row r="6" spans="1:13" x14ac:dyDescent="0.3">
      <c r="B6" s="65" t="s">
        <v>211</v>
      </c>
      <c r="D6" s="279">
        <v>5</v>
      </c>
      <c r="E6" s="276" t="s">
        <v>291</v>
      </c>
      <c r="F6" s="281" t="s">
        <v>263</v>
      </c>
      <c r="H6" s="277" t="s">
        <v>313</v>
      </c>
      <c r="I6" s="288" t="s">
        <v>290</v>
      </c>
      <c r="K6" s="527"/>
      <c r="L6" s="528"/>
      <c r="M6" s="393" t="s">
        <v>232</v>
      </c>
    </row>
    <row r="7" spans="1:13" x14ac:dyDescent="0.3">
      <c r="A7" s="66" t="s">
        <v>9</v>
      </c>
      <c r="B7" s="65" t="s">
        <v>212</v>
      </c>
      <c r="D7" s="279">
        <v>6</v>
      </c>
      <c r="E7" s="276" t="s">
        <v>292</v>
      </c>
      <c r="F7" s="280" t="s">
        <v>230</v>
      </c>
      <c r="H7" s="277" t="s">
        <v>314</v>
      </c>
      <c r="I7" s="288" t="s">
        <v>755</v>
      </c>
      <c r="K7" s="523">
        <v>3</v>
      </c>
      <c r="L7" s="524" t="s">
        <v>233</v>
      </c>
      <c r="M7" s="398" t="s">
        <v>873</v>
      </c>
    </row>
    <row r="8" spans="1:13" x14ac:dyDescent="0.3">
      <c r="A8" s="66" t="s">
        <v>8</v>
      </c>
      <c r="D8" s="279">
        <v>7</v>
      </c>
      <c r="E8" s="276" t="s">
        <v>293</v>
      </c>
      <c r="F8" s="280" t="s">
        <v>237</v>
      </c>
      <c r="H8" s="277" t="s">
        <v>315</v>
      </c>
      <c r="I8" s="288" t="s">
        <v>254</v>
      </c>
      <c r="K8" s="523"/>
      <c r="L8" s="524"/>
      <c r="M8" s="399" t="s">
        <v>874</v>
      </c>
    </row>
    <row r="9" spans="1:13" x14ac:dyDescent="0.3">
      <c r="A9" s="66" t="s">
        <v>17</v>
      </c>
      <c r="B9" s="65" t="s">
        <v>222</v>
      </c>
      <c r="D9" s="279">
        <v>8</v>
      </c>
      <c r="E9" s="276" t="s">
        <v>294</v>
      </c>
      <c r="F9" s="280" t="s">
        <v>234</v>
      </c>
      <c r="H9" s="277" t="s">
        <v>317</v>
      </c>
      <c r="I9" s="288" t="s">
        <v>244</v>
      </c>
      <c r="K9" s="527">
        <v>4</v>
      </c>
      <c r="L9" s="528" t="s">
        <v>234</v>
      </c>
      <c r="M9" s="393" t="s">
        <v>235</v>
      </c>
    </row>
    <row r="10" spans="1:13" x14ac:dyDescent="0.3">
      <c r="A10" s="66" t="s">
        <v>18</v>
      </c>
      <c r="B10" s="65" t="s">
        <v>223</v>
      </c>
      <c r="D10" s="279">
        <v>9</v>
      </c>
      <c r="E10" s="276" t="s">
        <v>296</v>
      </c>
      <c r="F10" s="280" t="s">
        <v>268</v>
      </c>
      <c r="H10" s="277" t="s">
        <v>318</v>
      </c>
      <c r="I10" s="288" t="s">
        <v>241</v>
      </c>
      <c r="K10" s="527"/>
      <c r="L10" s="528"/>
      <c r="M10" s="393" t="s">
        <v>236</v>
      </c>
    </row>
    <row r="11" spans="1:13" x14ac:dyDescent="0.3">
      <c r="D11" s="279">
        <v>10</v>
      </c>
      <c r="E11" s="276" t="s">
        <v>297</v>
      </c>
      <c r="F11" s="280" t="s">
        <v>251</v>
      </c>
      <c r="H11" s="277" t="s">
        <v>319</v>
      </c>
      <c r="I11" s="288" t="s">
        <v>238</v>
      </c>
      <c r="K11" s="523">
        <v>5</v>
      </c>
      <c r="L11" s="524" t="s">
        <v>237</v>
      </c>
      <c r="M11" s="398" t="s">
        <v>238</v>
      </c>
    </row>
    <row r="12" spans="1:13" x14ac:dyDescent="0.3">
      <c r="A12" s="66" t="s">
        <v>20</v>
      </c>
      <c r="D12" s="279">
        <v>11</v>
      </c>
      <c r="E12" s="276" t="s">
        <v>295</v>
      </c>
      <c r="F12" s="280" t="s">
        <v>233</v>
      </c>
      <c r="H12" s="277" t="s">
        <v>322</v>
      </c>
      <c r="I12" s="288" t="s">
        <v>257</v>
      </c>
      <c r="K12" s="523"/>
      <c r="L12" s="524"/>
      <c r="M12" s="398" t="s">
        <v>239</v>
      </c>
    </row>
    <row r="13" spans="1:13" x14ac:dyDescent="0.3">
      <c r="A13" s="66" t="s">
        <v>21</v>
      </c>
      <c r="D13" s="279">
        <v>12</v>
      </c>
      <c r="E13" s="276" t="s">
        <v>298</v>
      </c>
      <c r="F13" s="281" t="s">
        <v>272</v>
      </c>
      <c r="H13" s="277" t="s">
        <v>323</v>
      </c>
      <c r="I13" s="288" t="s">
        <v>265</v>
      </c>
      <c r="K13" s="523"/>
      <c r="L13" s="524"/>
      <c r="M13" s="398" t="s">
        <v>240</v>
      </c>
    </row>
    <row r="14" spans="1:13" x14ac:dyDescent="0.3">
      <c r="A14" s="66" t="s">
        <v>23</v>
      </c>
      <c r="D14" s="279">
        <v>13</v>
      </c>
      <c r="E14" s="276" t="s">
        <v>300</v>
      </c>
      <c r="F14" s="280" t="s">
        <v>264</v>
      </c>
      <c r="H14" s="277" t="s">
        <v>312</v>
      </c>
      <c r="I14" s="288" t="s">
        <v>299</v>
      </c>
      <c r="K14" s="523"/>
      <c r="L14" s="524"/>
      <c r="M14" s="398" t="s">
        <v>241</v>
      </c>
    </row>
    <row r="15" spans="1:13" x14ac:dyDescent="0.3">
      <c r="A15" s="66" t="s">
        <v>24</v>
      </c>
      <c r="D15" s="279">
        <v>14</v>
      </c>
      <c r="E15" s="276" t="s">
        <v>301</v>
      </c>
      <c r="F15" s="280" t="s">
        <v>255</v>
      </c>
      <c r="H15" s="277" t="s">
        <v>316</v>
      </c>
      <c r="I15" s="288" t="s">
        <v>232</v>
      </c>
      <c r="K15" s="527">
        <v>6</v>
      </c>
      <c r="L15" s="528" t="s">
        <v>242</v>
      </c>
      <c r="M15" s="393" t="s">
        <v>243</v>
      </c>
    </row>
    <row r="16" spans="1:13" ht="26.4" x14ac:dyDescent="0.3">
      <c r="A16" s="66" t="s">
        <v>25</v>
      </c>
      <c r="D16" s="279">
        <v>15</v>
      </c>
      <c r="E16" s="276" t="s">
        <v>302</v>
      </c>
      <c r="F16" s="280" t="s">
        <v>259</v>
      </c>
      <c r="H16" s="277" t="s">
        <v>311</v>
      </c>
      <c r="I16" s="288" t="s">
        <v>231</v>
      </c>
      <c r="K16" s="527"/>
      <c r="L16" s="528"/>
      <c r="M16" s="393" t="s">
        <v>244</v>
      </c>
    </row>
    <row r="17" spans="1:13" x14ac:dyDescent="0.3">
      <c r="D17" s="279">
        <v>16</v>
      </c>
      <c r="E17" s="276" t="s">
        <v>304</v>
      </c>
      <c r="F17" s="280" t="s">
        <v>247</v>
      </c>
      <c r="H17" s="277" t="s">
        <v>324</v>
      </c>
      <c r="I17" s="288" t="s">
        <v>303</v>
      </c>
      <c r="K17" s="527"/>
      <c r="L17" s="528"/>
      <c r="M17" s="393" t="s">
        <v>245</v>
      </c>
    </row>
    <row r="18" spans="1:13" ht="16.2" thickBot="1" x14ac:dyDescent="0.35">
      <c r="A18" s="66" t="s">
        <v>28</v>
      </c>
      <c r="D18" s="282">
        <v>17</v>
      </c>
      <c r="E18" s="283" t="s">
        <v>305</v>
      </c>
      <c r="F18" s="284" t="s">
        <v>273</v>
      </c>
      <c r="H18" s="277" t="s">
        <v>326</v>
      </c>
      <c r="I18" s="288" t="s">
        <v>270</v>
      </c>
      <c r="K18" s="400">
        <v>7</v>
      </c>
      <c r="L18" s="401" t="s">
        <v>246</v>
      </c>
      <c r="M18" s="398" t="s">
        <v>246</v>
      </c>
    </row>
    <row r="19" spans="1:13" ht="26.4" x14ac:dyDescent="0.3">
      <c r="A19" s="66" t="s">
        <v>29</v>
      </c>
      <c r="D19" s="67"/>
      <c r="E19" s="67"/>
      <c r="F19" s="127"/>
      <c r="G19" s="126"/>
      <c r="H19" s="277" t="s">
        <v>325</v>
      </c>
      <c r="I19" s="288" t="s">
        <v>267</v>
      </c>
      <c r="K19" s="527">
        <v>8</v>
      </c>
      <c r="L19" s="528" t="s">
        <v>247</v>
      </c>
      <c r="M19" s="394" t="s">
        <v>875</v>
      </c>
    </row>
    <row r="20" spans="1:13" x14ac:dyDescent="0.3">
      <c r="A20" s="66" t="s">
        <v>30</v>
      </c>
      <c r="D20" s="67"/>
      <c r="E20" s="67"/>
      <c r="G20" s="126"/>
      <c r="H20" s="277" t="s">
        <v>327</v>
      </c>
      <c r="I20" s="288" t="s">
        <v>229</v>
      </c>
      <c r="K20" s="527"/>
      <c r="L20" s="528"/>
      <c r="M20" s="393" t="s">
        <v>248</v>
      </c>
    </row>
    <row r="21" spans="1:13" s="28" customFormat="1" x14ac:dyDescent="0.3">
      <c r="D21" s="135"/>
      <c r="E21" s="135"/>
      <c r="F21" s="290"/>
      <c r="G21" s="291"/>
      <c r="H21" s="292" t="s">
        <v>753</v>
      </c>
      <c r="I21" s="288" t="s">
        <v>752</v>
      </c>
      <c r="K21" s="527"/>
      <c r="L21" s="528"/>
      <c r="M21" s="393" t="s">
        <v>249</v>
      </c>
    </row>
    <row r="22" spans="1:13" x14ac:dyDescent="0.3">
      <c r="A22" s="66" t="s">
        <v>38</v>
      </c>
      <c r="D22" s="67"/>
      <c r="E22" s="67"/>
      <c r="G22" s="126"/>
      <c r="H22" s="277" t="s">
        <v>328</v>
      </c>
      <c r="I22" s="288" t="s">
        <v>269</v>
      </c>
      <c r="K22" s="527"/>
      <c r="L22" s="528"/>
      <c r="M22" s="393" t="s">
        <v>250</v>
      </c>
    </row>
    <row r="23" spans="1:13" x14ac:dyDescent="0.3">
      <c r="A23" s="66" t="s">
        <v>39</v>
      </c>
      <c r="D23" s="67"/>
      <c r="E23" s="67"/>
      <c r="F23" s="127"/>
      <c r="G23" s="126"/>
      <c r="H23" s="277" t="s">
        <v>329</v>
      </c>
      <c r="I23" s="288" t="s">
        <v>258</v>
      </c>
      <c r="K23" s="523">
        <v>9</v>
      </c>
      <c r="L23" s="524" t="s">
        <v>251</v>
      </c>
      <c r="M23" s="399" t="s">
        <v>252</v>
      </c>
    </row>
    <row r="24" spans="1:13" x14ac:dyDescent="0.3">
      <c r="D24" s="67"/>
      <c r="E24" s="67"/>
      <c r="F24" s="127"/>
      <c r="G24" s="126"/>
      <c r="H24" s="277" t="s">
        <v>226</v>
      </c>
      <c r="I24" s="288" t="s">
        <v>227</v>
      </c>
      <c r="K24" s="523"/>
      <c r="L24" s="524"/>
      <c r="M24" s="399" t="s">
        <v>345</v>
      </c>
    </row>
    <row r="25" spans="1:13" x14ac:dyDescent="0.3">
      <c r="D25" s="67"/>
      <c r="E25" s="67"/>
      <c r="F25" s="127"/>
      <c r="G25" s="126"/>
      <c r="H25" s="277" t="s">
        <v>218</v>
      </c>
      <c r="I25" s="288" t="s">
        <v>201</v>
      </c>
      <c r="K25" s="523"/>
      <c r="L25" s="524"/>
      <c r="M25" s="399" t="s">
        <v>253</v>
      </c>
    </row>
    <row r="26" spans="1:13" ht="26.4" x14ac:dyDescent="0.3">
      <c r="D26" s="67"/>
      <c r="E26" s="67"/>
      <c r="G26" s="126"/>
      <c r="H26" s="277" t="s">
        <v>320</v>
      </c>
      <c r="I26" s="288" t="s">
        <v>239</v>
      </c>
      <c r="K26" s="523"/>
      <c r="L26" s="524"/>
      <c r="M26" s="399" t="s">
        <v>339</v>
      </c>
    </row>
    <row r="27" spans="1:13" x14ac:dyDescent="0.3">
      <c r="D27" s="67"/>
      <c r="E27" s="67"/>
      <c r="G27" s="126"/>
      <c r="H27" s="277" t="s">
        <v>321</v>
      </c>
      <c r="I27" s="288" t="s">
        <v>240</v>
      </c>
      <c r="K27" s="523"/>
      <c r="L27" s="524"/>
      <c r="M27" s="399" t="s">
        <v>254</v>
      </c>
    </row>
    <row r="28" spans="1:13" x14ac:dyDescent="0.3">
      <c r="D28" s="67"/>
      <c r="E28" s="67"/>
      <c r="G28" s="126"/>
      <c r="H28" s="277" t="s">
        <v>330</v>
      </c>
      <c r="I28" s="288" t="s">
        <v>256</v>
      </c>
      <c r="K28" s="527">
        <v>10</v>
      </c>
      <c r="L28" s="528" t="s">
        <v>255</v>
      </c>
      <c r="M28" s="393" t="s">
        <v>256</v>
      </c>
    </row>
    <row r="29" spans="1:13" x14ac:dyDescent="0.3">
      <c r="D29" s="67"/>
      <c r="E29" s="67"/>
      <c r="G29" s="126"/>
      <c r="H29" s="277" t="s">
        <v>331</v>
      </c>
      <c r="I29" s="288" t="s">
        <v>235</v>
      </c>
      <c r="K29" s="527"/>
      <c r="L29" s="528"/>
      <c r="M29" s="393" t="s">
        <v>257</v>
      </c>
    </row>
    <row r="30" spans="1:13" x14ac:dyDescent="0.3">
      <c r="D30" s="67"/>
      <c r="E30" s="67"/>
      <c r="G30" s="126"/>
      <c r="H30" s="277" t="s">
        <v>333</v>
      </c>
      <c r="I30" s="288" t="s">
        <v>271</v>
      </c>
      <c r="K30" s="527"/>
      <c r="L30" s="528"/>
      <c r="M30" s="393" t="s">
        <v>258</v>
      </c>
    </row>
    <row r="31" spans="1:13" x14ac:dyDescent="0.3">
      <c r="D31" s="67"/>
      <c r="E31" s="67"/>
      <c r="G31" s="126"/>
      <c r="H31" s="277" t="s">
        <v>341</v>
      </c>
      <c r="I31" s="289" t="s">
        <v>248</v>
      </c>
      <c r="K31" s="523">
        <v>11</v>
      </c>
      <c r="L31" s="524" t="s">
        <v>259</v>
      </c>
      <c r="M31" s="398" t="s">
        <v>260</v>
      </c>
    </row>
    <row r="32" spans="1:13" x14ac:dyDescent="0.3">
      <c r="D32" s="67"/>
      <c r="E32" s="67"/>
      <c r="G32" s="126"/>
      <c r="H32" s="277" t="s">
        <v>334</v>
      </c>
      <c r="I32" s="288" t="s">
        <v>261</v>
      </c>
      <c r="K32" s="523"/>
      <c r="L32" s="524"/>
      <c r="M32" s="398" t="s">
        <v>261</v>
      </c>
    </row>
    <row r="33" spans="4:13" x14ac:dyDescent="0.3">
      <c r="D33" s="67"/>
      <c r="E33" s="67"/>
      <c r="G33" s="126"/>
      <c r="H33" s="277" t="s">
        <v>335</v>
      </c>
      <c r="I33" s="288" t="s">
        <v>260</v>
      </c>
      <c r="K33" s="523"/>
      <c r="L33" s="524"/>
      <c r="M33" s="398" t="s">
        <v>262</v>
      </c>
    </row>
    <row r="34" spans="4:13" x14ac:dyDescent="0.3">
      <c r="D34" s="67"/>
      <c r="E34" s="67"/>
      <c r="G34" s="126"/>
      <c r="H34" s="277" t="s">
        <v>336</v>
      </c>
      <c r="I34" s="288" t="s">
        <v>243</v>
      </c>
      <c r="K34" s="395">
        <v>12</v>
      </c>
      <c r="L34" s="396" t="s">
        <v>263</v>
      </c>
      <c r="M34" s="394" t="s">
        <v>263</v>
      </c>
    </row>
    <row r="35" spans="4:13" x14ac:dyDescent="0.3">
      <c r="D35" s="67"/>
      <c r="E35" s="67"/>
      <c r="G35" s="126"/>
      <c r="H35" s="277" t="s">
        <v>337</v>
      </c>
      <c r="I35" s="288" t="s">
        <v>262</v>
      </c>
      <c r="K35" s="523">
        <v>13</v>
      </c>
      <c r="L35" s="524" t="s">
        <v>264</v>
      </c>
      <c r="M35" s="398" t="s">
        <v>876</v>
      </c>
    </row>
    <row r="36" spans="4:13" x14ac:dyDescent="0.3">
      <c r="D36" s="67"/>
      <c r="E36" s="67"/>
      <c r="G36" s="126"/>
      <c r="H36" s="277" t="s">
        <v>338</v>
      </c>
      <c r="I36" s="288" t="s">
        <v>250</v>
      </c>
      <c r="K36" s="523"/>
      <c r="L36" s="524"/>
      <c r="M36" s="398" t="s">
        <v>265</v>
      </c>
    </row>
    <row r="37" spans="4:13" x14ac:dyDescent="0.3">
      <c r="D37" s="67"/>
      <c r="E37" s="67"/>
      <c r="G37" s="126"/>
      <c r="H37" s="277" t="s">
        <v>330</v>
      </c>
      <c r="I37" s="288" t="s">
        <v>345</v>
      </c>
      <c r="K37" s="527">
        <v>14</v>
      </c>
      <c r="L37" s="528" t="s">
        <v>266</v>
      </c>
      <c r="M37" s="393" t="s">
        <v>877</v>
      </c>
    </row>
    <row r="38" spans="4:13" x14ac:dyDescent="0.3">
      <c r="D38" s="67"/>
      <c r="E38" s="67"/>
      <c r="G38" s="126"/>
      <c r="H38" s="277" t="s">
        <v>332</v>
      </c>
      <c r="I38" s="288" t="s">
        <v>236</v>
      </c>
      <c r="K38" s="527"/>
      <c r="L38" s="528"/>
      <c r="M38" s="393" t="s">
        <v>267</v>
      </c>
    </row>
    <row r="39" spans="4:13" x14ac:dyDescent="0.3">
      <c r="D39" s="67"/>
      <c r="E39" s="67"/>
      <c r="G39" s="126"/>
      <c r="H39" s="277" t="s">
        <v>310</v>
      </c>
      <c r="I39" s="288" t="s">
        <v>339</v>
      </c>
      <c r="K39" s="523">
        <v>15</v>
      </c>
      <c r="L39" s="524" t="s">
        <v>268</v>
      </c>
      <c r="M39" s="398" t="s">
        <v>269</v>
      </c>
    </row>
    <row r="40" spans="4:13" x14ac:dyDescent="0.3">
      <c r="D40" s="67"/>
      <c r="E40" s="67"/>
      <c r="H40" s="277" t="s">
        <v>340</v>
      </c>
      <c r="I40" s="289" t="s">
        <v>306</v>
      </c>
      <c r="K40" s="523"/>
      <c r="L40" s="524"/>
      <c r="M40" s="398" t="s">
        <v>878</v>
      </c>
    </row>
    <row r="41" spans="4:13" ht="16.2" thickBot="1" x14ac:dyDescent="0.35">
      <c r="D41" s="67"/>
      <c r="E41" s="67"/>
      <c r="H41" s="297" t="s">
        <v>757</v>
      </c>
      <c r="I41" s="298" t="s">
        <v>756</v>
      </c>
      <c r="K41" s="523"/>
      <c r="L41" s="524"/>
      <c r="M41" s="398" t="s">
        <v>270</v>
      </c>
    </row>
    <row r="42" spans="4:13" x14ac:dyDescent="0.3">
      <c r="D42" s="67"/>
      <c r="E42" s="67"/>
      <c r="H42" s="126"/>
      <c r="K42" s="523"/>
      <c r="L42" s="524"/>
      <c r="M42" s="398" t="s">
        <v>271</v>
      </c>
    </row>
    <row r="43" spans="4:13" x14ac:dyDescent="0.3">
      <c r="D43" s="67"/>
      <c r="E43" s="67"/>
      <c r="H43" s="126"/>
      <c r="K43" s="395">
        <v>16</v>
      </c>
      <c r="L43" s="396" t="s">
        <v>272</v>
      </c>
      <c r="M43" s="396" t="s">
        <v>272</v>
      </c>
    </row>
    <row r="44" spans="4:13" x14ac:dyDescent="0.3">
      <c r="D44" s="67"/>
      <c r="E44" s="67"/>
      <c r="H44" s="126"/>
      <c r="K44" s="400">
        <v>17</v>
      </c>
      <c r="L44" s="401" t="s">
        <v>273</v>
      </c>
      <c r="M44" s="401" t="s">
        <v>273</v>
      </c>
    </row>
    <row r="45" spans="4:13" x14ac:dyDescent="0.3">
      <c r="H45" s="126"/>
    </row>
    <row r="46" spans="4:13" x14ac:dyDescent="0.3">
      <c r="H46" s="126"/>
    </row>
    <row r="47" spans="4:13" x14ac:dyDescent="0.3">
      <c r="H47" s="126"/>
    </row>
    <row r="48" spans="4:13" x14ac:dyDescent="0.3">
      <c r="H48" s="126"/>
    </row>
    <row r="49" spans="8:8" x14ac:dyDescent="0.3">
      <c r="H49" s="126"/>
    </row>
  </sheetData>
  <autoFilter ref="H1:I43" xr:uid="{00000000-0009-0000-0000-000003000000}">
    <sortState xmlns:xlrd2="http://schemas.microsoft.com/office/spreadsheetml/2017/richdata2" ref="H2:I43">
      <sortCondition ref="I1:I43"/>
    </sortState>
  </autoFilter>
  <mergeCells count="27">
    <mergeCell ref="K39:K42"/>
    <mergeCell ref="L39:L42"/>
    <mergeCell ref="K31:K33"/>
    <mergeCell ref="L31:L33"/>
    <mergeCell ref="K35:K36"/>
    <mergeCell ref="L35:L36"/>
    <mergeCell ref="K37:K38"/>
    <mergeCell ref="L37:L38"/>
    <mergeCell ref="K19:K22"/>
    <mergeCell ref="L19:L22"/>
    <mergeCell ref="K23:K27"/>
    <mergeCell ref="L23:L27"/>
    <mergeCell ref="K28:K30"/>
    <mergeCell ref="L28:L30"/>
    <mergeCell ref="K9:K10"/>
    <mergeCell ref="L9:L10"/>
    <mergeCell ref="K11:K14"/>
    <mergeCell ref="L11:L14"/>
    <mergeCell ref="K15:K17"/>
    <mergeCell ref="L15:L17"/>
    <mergeCell ref="K7:K8"/>
    <mergeCell ref="L7:L8"/>
    <mergeCell ref="K1:L1"/>
    <mergeCell ref="K2:K4"/>
    <mergeCell ref="L2:L4"/>
    <mergeCell ref="K5:K6"/>
    <mergeCell ref="L5:L6"/>
  </mergeCells>
  <hyperlinks>
    <hyperlink ref="A1" location="OPCIONES!A1" display="OPCIONES" xr:uid="{00000000-0004-0000-03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CO415"/>
  <sheetViews>
    <sheetView tabSelected="1" zoomScale="70" zoomScaleNormal="70" workbookViewId="0">
      <pane xSplit="3" topLeftCell="D1" activePane="topRight" state="frozen"/>
      <selection activeCell="A11" sqref="A11"/>
      <selection pane="topRight" activeCell="B12" sqref="B12:B17"/>
    </sheetView>
  </sheetViews>
  <sheetFormatPr baseColWidth="10" defaultColWidth="11.44140625" defaultRowHeight="13.8" x14ac:dyDescent="0.25"/>
  <cols>
    <col min="1" max="1" width="10.5546875" style="126" customWidth="1"/>
    <col min="2" max="2" width="15.21875" style="126" customWidth="1"/>
    <col min="3" max="3" width="18.6640625" style="454" customWidth="1"/>
    <col min="4" max="4" width="15.6640625" style="126" customWidth="1"/>
    <col min="5" max="5" width="16.109375" style="126" customWidth="1"/>
    <col min="6" max="6" width="15.6640625" style="126" customWidth="1"/>
    <col min="7" max="7" width="17.5546875" style="126" customWidth="1"/>
    <col min="8" max="8" width="13.44140625" style="126" customWidth="1"/>
    <col min="9" max="9" width="18.6640625" style="126" customWidth="1"/>
    <col min="10" max="10" width="15.88671875" style="126" customWidth="1"/>
    <col min="11" max="11" width="33.109375" style="365" customWidth="1"/>
    <col min="12" max="12" width="51.88671875" style="366" customWidth="1"/>
    <col min="13" max="13" width="50.21875" style="367" customWidth="1"/>
    <col min="14" max="14" width="19" style="360" customWidth="1"/>
    <col min="15" max="15" width="17.88671875" style="356" customWidth="1"/>
    <col min="16" max="16" width="13.77734375" style="356" customWidth="1"/>
    <col min="17" max="17" width="7.6640625" style="126" bestFit="1" customWidth="1"/>
    <col min="18" max="18" width="20.109375" style="356" customWidth="1"/>
    <col min="19" max="19" width="16.6640625" style="356" customWidth="1"/>
    <col min="20" max="20" width="8.77734375" style="126" customWidth="1"/>
    <col min="21" max="21" width="17.88671875" style="356" customWidth="1"/>
    <col min="22" max="22" width="14.33203125" style="356" customWidth="1"/>
    <col min="23" max="23" width="6.33203125" style="126" bestFit="1" customWidth="1"/>
    <col min="24" max="24" width="14.33203125" style="356" customWidth="1"/>
    <col min="25" max="25" width="8.5546875" style="126" customWidth="1"/>
    <col min="26" max="26" width="14.33203125" style="356" customWidth="1"/>
    <col min="27" max="27" width="16" style="2" hidden="1" customWidth="1"/>
    <col min="28" max="28" width="8.33203125" style="362" customWidth="1"/>
    <col min="29" max="29" width="81.109375" style="353" customWidth="1"/>
    <col min="30" max="30" width="4.44140625" style="1" hidden="1" customWidth="1"/>
    <col min="31" max="31" width="15.44140625" style="63" customWidth="1"/>
    <col min="32" max="32" width="29.77734375" style="63" customWidth="1"/>
    <col min="33" max="33" width="14.33203125" style="63" customWidth="1"/>
    <col min="34" max="34" width="11.6640625" style="63" customWidth="1"/>
    <col min="35" max="35" width="15.33203125" style="63" customWidth="1"/>
    <col min="36" max="36" width="11.44140625" style="63" customWidth="1"/>
    <col min="37" max="37" width="15" style="63" customWidth="1"/>
    <col min="38" max="38" width="12.21875" style="63" customWidth="1"/>
    <col min="39" max="39" width="13.77734375" style="63" customWidth="1"/>
    <col min="40" max="40" width="24.33203125" style="363" customWidth="1"/>
    <col min="41" max="41" width="12.6640625" style="356" customWidth="1"/>
    <col min="42" max="42" width="7.44140625" style="356" customWidth="1"/>
    <col min="43" max="43" width="11.88671875" style="356" customWidth="1"/>
    <col min="44" max="44" width="7.44140625" style="356" customWidth="1"/>
    <col min="45" max="47" width="11.88671875" style="356" customWidth="1"/>
    <col min="48" max="48" width="14.88671875" style="364" customWidth="1"/>
    <col min="49" max="49" width="10.44140625" style="323" hidden="1" customWidth="1"/>
    <col min="50" max="50" width="10.6640625" style="323" hidden="1" customWidth="1"/>
    <col min="51" max="51" width="10.33203125" style="126" customWidth="1"/>
    <col min="52" max="55" width="13.44140625" style="356" customWidth="1"/>
    <col min="56" max="56" width="23" style="1" hidden="1" customWidth="1"/>
    <col min="57" max="57" width="18.88671875" style="1" hidden="1" customWidth="1"/>
    <col min="58" max="58" width="16.88671875" style="1" hidden="1" customWidth="1"/>
    <col min="59" max="59" width="14.88671875" style="1" hidden="1" customWidth="1"/>
    <col min="60" max="60" width="18.5546875" style="1" hidden="1" customWidth="1"/>
    <col min="61" max="61" width="21" style="1" hidden="1" customWidth="1"/>
    <col min="62" max="86" width="11.44140625" style="329"/>
    <col min="87" max="89" width="11.44140625" style="63"/>
    <col min="90" max="90" width="11.44140625" style="329"/>
    <col min="91" max="16384" width="11.44140625" style="63"/>
  </cols>
  <sheetData>
    <row r="1" spans="1:93" ht="18" customHeight="1" thickBot="1" x14ac:dyDescent="0.3">
      <c r="A1" s="599"/>
      <c r="B1" s="599"/>
      <c r="N1" s="126"/>
      <c r="AB1" s="354"/>
      <c r="AC1" s="354"/>
      <c r="AD1" s="62"/>
      <c r="AE1" s="329"/>
      <c r="AF1" s="329"/>
      <c r="AG1" s="329"/>
      <c r="AH1" s="329"/>
      <c r="AI1" s="329"/>
      <c r="AJ1" s="329"/>
      <c r="AK1" s="329"/>
      <c r="AL1" s="329"/>
      <c r="AM1" s="329"/>
      <c r="AN1" s="375"/>
      <c r="AO1" s="375"/>
      <c r="AP1" s="375"/>
      <c r="AQ1" s="375"/>
      <c r="AR1" s="375"/>
      <c r="AS1" s="375"/>
      <c r="AT1" s="375"/>
      <c r="AU1" s="375"/>
      <c r="AV1" s="376"/>
      <c r="AW1" s="135"/>
      <c r="AX1" s="135"/>
      <c r="AY1" s="291"/>
      <c r="AZ1" s="375"/>
      <c r="BA1" s="375"/>
      <c r="BB1" s="375"/>
      <c r="BC1" s="375"/>
      <c r="BD1" s="62"/>
      <c r="BE1" s="62"/>
      <c r="BF1" s="62"/>
      <c r="BG1" s="62"/>
      <c r="BH1" s="62"/>
      <c r="BI1" s="62"/>
    </row>
    <row r="2" spans="1:93" ht="15" customHeight="1" x14ac:dyDescent="0.25">
      <c r="A2" s="599"/>
      <c r="B2" s="599"/>
      <c r="C2" s="692" t="s">
        <v>940</v>
      </c>
      <c r="D2" s="693"/>
      <c r="E2" s="693"/>
      <c r="F2" s="693"/>
      <c r="G2" s="693"/>
      <c r="H2" s="693"/>
      <c r="I2" s="693"/>
      <c r="J2" s="693"/>
      <c r="K2" s="693"/>
      <c r="L2" s="693"/>
      <c r="M2" s="693"/>
      <c r="N2" s="693"/>
      <c r="O2" s="693"/>
      <c r="P2" s="693"/>
      <c r="Q2" s="693"/>
      <c r="R2" s="693"/>
      <c r="S2" s="693"/>
      <c r="T2" s="693"/>
      <c r="U2" s="693"/>
      <c r="V2" s="693"/>
      <c r="W2" s="693"/>
      <c r="X2" s="693"/>
      <c r="Y2" s="693"/>
      <c r="Z2" s="693"/>
      <c r="AA2" s="694"/>
      <c r="AB2" s="354"/>
      <c r="AC2" s="354"/>
      <c r="AD2" s="62"/>
      <c r="AE2" s="329"/>
      <c r="AF2" s="329"/>
      <c r="AG2" s="329"/>
      <c r="AH2" s="329"/>
      <c r="AI2" s="329"/>
      <c r="AJ2" s="329"/>
      <c r="AK2" s="329"/>
      <c r="AL2" s="329"/>
      <c r="AM2" s="329"/>
      <c r="AN2" s="375"/>
      <c r="AO2" s="375"/>
      <c r="AP2" s="375"/>
      <c r="AQ2" s="375"/>
      <c r="AR2" s="375"/>
      <c r="AS2" s="375"/>
      <c r="AT2" s="375"/>
      <c r="AU2" s="375"/>
      <c r="AV2" s="376"/>
      <c r="AW2" s="135"/>
      <c r="AX2" s="135"/>
      <c r="AY2" s="291"/>
      <c r="AZ2" s="375"/>
      <c r="BA2" s="375"/>
      <c r="BB2" s="375"/>
      <c r="BC2" s="375"/>
      <c r="BD2" s="62"/>
      <c r="BE2" s="62"/>
      <c r="BF2" s="62"/>
      <c r="BG2" s="62"/>
      <c r="BH2" s="62"/>
      <c r="BI2" s="62"/>
      <c r="CK2" s="64"/>
    </row>
    <row r="3" spans="1:93" ht="14.25" customHeight="1" x14ac:dyDescent="0.25">
      <c r="A3" s="599"/>
      <c r="B3" s="599"/>
      <c r="C3" s="695"/>
      <c r="D3" s="696"/>
      <c r="E3" s="696"/>
      <c r="F3" s="696"/>
      <c r="G3" s="696"/>
      <c r="H3" s="696"/>
      <c r="I3" s="696"/>
      <c r="J3" s="696"/>
      <c r="K3" s="696"/>
      <c r="L3" s="696"/>
      <c r="M3" s="696"/>
      <c r="N3" s="696"/>
      <c r="O3" s="696"/>
      <c r="P3" s="696"/>
      <c r="Q3" s="696"/>
      <c r="R3" s="696"/>
      <c r="S3" s="696"/>
      <c r="T3" s="696"/>
      <c r="U3" s="696"/>
      <c r="V3" s="696"/>
      <c r="W3" s="696"/>
      <c r="X3" s="696"/>
      <c r="Y3" s="696"/>
      <c r="Z3" s="696"/>
      <c r="AA3" s="697"/>
      <c r="AB3" s="354"/>
      <c r="AC3" s="354"/>
      <c r="AD3" s="62"/>
      <c r="AE3" s="329"/>
      <c r="AF3" s="329"/>
      <c r="AG3" s="329"/>
      <c r="AH3" s="329"/>
      <c r="AI3" s="329"/>
      <c r="AJ3" s="329"/>
      <c r="AK3" s="329"/>
      <c r="AL3" s="329"/>
      <c r="AM3" s="329"/>
      <c r="AN3" s="375"/>
      <c r="AO3" s="375"/>
      <c r="AP3" s="375"/>
      <c r="AQ3" s="375"/>
      <c r="AR3" s="375"/>
      <c r="AS3" s="375"/>
      <c r="AT3" s="375"/>
      <c r="AU3" s="375"/>
      <c r="AV3" s="376"/>
      <c r="AW3" s="135"/>
      <c r="AX3" s="135"/>
      <c r="AY3" s="291"/>
      <c r="AZ3" s="375"/>
      <c r="BA3" s="375"/>
      <c r="BB3" s="375"/>
      <c r="BC3" s="375"/>
      <c r="BD3" s="62"/>
      <c r="BE3" s="62"/>
      <c r="BF3" s="62"/>
      <c r="BG3" s="62"/>
      <c r="BH3" s="62"/>
      <c r="BI3" s="62"/>
      <c r="CK3" s="64"/>
    </row>
    <row r="4" spans="1:93" ht="13.5" customHeight="1" x14ac:dyDescent="0.25">
      <c r="A4" s="599"/>
      <c r="B4" s="599"/>
      <c r="C4" s="695"/>
      <c r="D4" s="696"/>
      <c r="E4" s="696"/>
      <c r="F4" s="696"/>
      <c r="G4" s="696"/>
      <c r="H4" s="696"/>
      <c r="I4" s="696"/>
      <c r="J4" s="696"/>
      <c r="K4" s="696"/>
      <c r="L4" s="696"/>
      <c r="M4" s="696"/>
      <c r="N4" s="696"/>
      <c r="O4" s="696"/>
      <c r="P4" s="696"/>
      <c r="Q4" s="696"/>
      <c r="R4" s="696"/>
      <c r="S4" s="696"/>
      <c r="T4" s="696"/>
      <c r="U4" s="696"/>
      <c r="V4" s="696"/>
      <c r="W4" s="696"/>
      <c r="X4" s="696"/>
      <c r="Y4" s="696"/>
      <c r="Z4" s="696"/>
      <c r="AA4" s="697"/>
      <c r="AB4" s="354"/>
      <c r="AC4" s="354"/>
      <c r="AD4" s="62"/>
      <c r="AE4" s="329"/>
      <c r="AF4" s="329"/>
      <c r="AG4" s="329"/>
      <c r="AH4" s="329"/>
      <c r="AI4" s="329"/>
      <c r="AJ4" s="329"/>
      <c r="AK4" s="329"/>
      <c r="AL4" s="329"/>
      <c r="AM4" s="329"/>
      <c r="AN4" s="375"/>
      <c r="AO4" s="375"/>
      <c r="AP4" s="375"/>
      <c r="AQ4" s="375"/>
      <c r="AR4" s="375"/>
      <c r="AS4" s="375"/>
      <c r="AT4" s="375"/>
      <c r="AU4" s="375"/>
      <c r="AV4" s="376"/>
      <c r="AW4" s="135"/>
      <c r="AX4" s="135"/>
      <c r="AY4" s="291"/>
      <c r="AZ4" s="375"/>
      <c r="BA4" s="375"/>
      <c r="BB4" s="375"/>
      <c r="BC4" s="375"/>
      <c r="BD4" s="62"/>
      <c r="BE4" s="62"/>
      <c r="BF4" s="62"/>
      <c r="BG4" s="62"/>
      <c r="BH4" s="62"/>
      <c r="BI4" s="62"/>
      <c r="CK4" s="64"/>
    </row>
    <row r="5" spans="1:93" ht="9" customHeight="1" thickBot="1" x14ac:dyDescent="0.3">
      <c r="A5" s="599"/>
      <c r="B5" s="599"/>
      <c r="C5" s="698"/>
      <c r="D5" s="699"/>
      <c r="E5" s="699"/>
      <c r="F5" s="699"/>
      <c r="G5" s="699"/>
      <c r="H5" s="699"/>
      <c r="I5" s="699"/>
      <c r="J5" s="699"/>
      <c r="K5" s="699"/>
      <c r="L5" s="699"/>
      <c r="M5" s="699"/>
      <c r="N5" s="699"/>
      <c r="O5" s="699"/>
      <c r="P5" s="699"/>
      <c r="Q5" s="699"/>
      <c r="R5" s="699"/>
      <c r="S5" s="699"/>
      <c r="T5" s="699"/>
      <c r="U5" s="699"/>
      <c r="V5" s="699"/>
      <c r="W5" s="699"/>
      <c r="X5" s="699"/>
      <c r="Y5" s="699"/>
      <c r="Z5" s="699"/>
      <c r="AA5" s="700"/>
      <c r="AB5" s="354"/>
      <c r="AC5" s="354"/>
      <c r="AD5" s="62"/>
      <c r="AE5" s="329"/>
      <c r="AF5" s="329"/>
      <c r="AG5" s="329"/>
      <c r="AH5" s="329"/>
      <c r="AI5" s="329"/>
      <c r="AJ5" s="329"/>
      <c r="AK5" s="329"/>
      <c r="AL5" s="329"/>
      <c r="AM5" s="329"/>
      <c r="AN5" s="375"/>
      <c r="AO5" s="375"/>
      <c r="AP5" s="375"/>
      <c r="AQ5" s="375"/>
      <c r="AR5" s="375"/>
      <c r="AS5" s="375"/>
      <c r="AT5" s="375"/>
      <c r="AU5" s="375"/>
      <c r="AV5" s="376"/>
      <c r="AW5" s="135"/>
      <c r="AX5" s="135"/>
      <c r="AY5" s="291"/>
      <c r="AZ5" s="375"/>
      <c r="BA5" s="375"/>
      <c r="BB5" s="375"/>
      <c r="BC5" s="375"/>
      <c r="BD5" s="62"/>
      <c r="BE5" s="62"/>
      <c r="BF5" s="62"/>
      <c r="BG5" s="62"/>
      <c r="BH5" s="62"/>
      <c r="BI5" s="62"/>
      <c r="CK5" s="64"/>
    </row>
    <row r="6" spans="1:93" s="369" customFormat="1" ht="16.8" customHeight="1" x14ac:dyDescent="0.25">
      <c r="A6" s="600"/>
      <c r="B6" s="600"/>
      <c r="C6" s="455"/>
      <c r="D6" s="368"/>
      <c r="E6" s="368"/>
      <c r="F6" s="368"/>
      <c r="G6" s="368"/>
      <c r="H6" s="368"/>
      <c r="I6" s="368"/>
      <c r="J6" s="368"/>
      <c r="K6" s="370"/>
      <c r="L6" s="371"/>
      <c r="M6" s="372"/>
      <c r="N6" s="368"/>
      <c r="Q6" s="368"/>
      <c r="T6" s="368"/>
      <c r="W6" s="368"/>
      <c r="Y6" s="368"/>
      <c r="AA6" s="105"/>
      <c r="AB6" s="354"/>
      <c r="AC6" s="354"/>
      <c r="AD6" s="62"/>
      <c r="AE6" s="329"/>
      <c r="AF6" s="329"/>
      <c r="AG6" s="329"/>
      <c r="AH6" s="329"/>
      <c r="AI6" s="329"/>
      <c r="AJ6" s="329"/>
      <c r="AK6" s="329"/>
      <c r="AL6" s="329"/>
      <c r="AM6" s="329"/>
      <c r="AN6" s="375"/>
      <c r="AO6" s="375"/>
      <c r="AP6" s="375"/>
      <c r="AQ6" s="375"/>
      <c r="AR6" s="375"/>
      <c r="AS6" s="375"/>
      <c r="AT6" s="375"/>
      <c r="AU6" s="375"/>
      <c r="AV6" s="376"/>
      <c r="AW6" s="135"/>
      <c r="AX6" s="135"/>
      <c r="AY6" s="291"/>
      <c r="AZ6" s="375"/>
      <c r="BA6" s="375"/>
      <c r="BB6" s="375"/>
      <c r="BC6" s="375"/>
      <c r="BD6" s="62"/>
      <c r="BE6" s="62"/>
      <c r="BF6" s="62"/>
      <c r="BG6" s="62"/>
      <c r="BH6" s="62"/>
      <c r="BI6" s="62"/>
      <c r="BJ6" s="329"/>
      <c r="BK6" s="329"/>
      <c r="BL6" s="329"/>
      <c r="BM6" s="329"/>
      <c r="BN6" s="329"/>
      <c r="BO6" s="329"/>
      <c r="BP6" s="329"/>
      <c r="BQ6" s="329"/>
      <c r="BR6" s="329"/>
      <c r="BS6" s="329"/>
      <c r="BT6" s="329"/>
      <c r="BU6" s="329"/>
      <c r="BV6" s="329"/>
      <c r="BW6" s="329"/>
      <c r="BX6" s="329"/>
      <c r="BY6" s="329"/>
      <c r="BZ6" s="329"/>
      <c r="CA6" s="329"/>
      <c r="CB6" s="329"/>
      <c r="CC6" s="329"/>
      <c r="CD6" s="329"/>
      <c r="CE6" s="329"/>
      <c r="CF6" s="329"/>
      <c r="CG6" s="329"/>
      <c r="CH6" s="329"/>
      <c r="CL6" s="329"/>
    </row>
    <row r="7" spans="1:93" ht="22.8" customHeight="1" thickBot="1" x14ac:dyDescent="0.3">
      <c r="A7" s="716" t="s">
        <v>202</v>
      </c>
      <c r="B7" s="716"/>
      <c r="C7" s="716"/>
      <c r="D7" s="716"/>
      <c r="E7" s="716"/>
      <c r="F7" s="716"/>
      <c r="G7" s="716"/>
      <c r="H7" s="716"/>
      <c r="I7" s="716"/>
      <c r="J7" s="716"/>
      <c r="K7" s="716"/>
      <c r="L7" s="716"/>
      <c r="M7" s="716"/>
      <c r="N7" s="716"/>
      <c r="O7" s="716"/>
      <c r="P7" s="716"/>
      <c r="Q7" s="716"/>
      <c r="R7" s="648" t="s">
        <v>125</v>
      </c>
      <c r="S7" s="648"/>
      <c r="T7" s="648"/>
      <c r="U7" s="648"/>
      <c r="V7" s="648"/>
      <c r="W7" s="648"/>
      <c r="X7" s="648"/>
      <c r="Y7" s="648"/>
      <c r="Z7" s="648"/>
      <c r="AA7" s="677" t="s">
        <v>224</v>
      </c>
      <c r="AB7" s="701" t="s">
        <v>286</v>
      </c>
      <c r="AC7" s="702"/>
      <c r="AD7" s="703"/>
      <c r="AE7" s="702"/>
      <c r="AF7" s="702"/>
      <c r="AG7" s="702"/>
      <c r="AH7" s="702"/>
      <c r="AI7" s="702"/>
      <c r="AJ7" s="702"/>
      <c r="AK7" s="702"/>
      <c r="AL7" s="702"/>
      <c r="AM7" s="704"/>
      <c r="AN7" s="709" t="s">
        <v>126</v>
      </c>
      <c r="AO7" s="709"/>
      <c r="AP7" s="709"/>
      <c r="AQ7" s="709"/>
      <c r="AR7" s="709"/>
      <c r="AS7" s="709"/>
      <c r="AT7" s="709"/>
      <c r="AU7" s="709"/>
      <c r="AV7" s="709"/>
      <c r="AW7" s="714" t="s">
        <v>278</v>
      </c>
      <c r="AX7" s="714"/>
      <c r="AY7" s="715"/>
      <c r="AZ7" s="715"/>
      <c r="BA7" s="715"/>
      <c r="BB7" s="715"/>
      <c r="BC7" s="715"/>
      <c r="BD7" s="684" t="s">
        <v>32</v>
      </c>
      <c r="BE7" s="684"/>
      <c r="BF7" s="684"/>
      <c r="BG7" s="684"/>
      <c r="BH7" s="684"/>
      <c r="BI7" s="684"/>
      <c r="CI7" s="329"/>
      <c r="CJ7" s="329"/>
      <c r="CK7" s="329"/>
      <c r="CM7" s="329"/>
      <c r="CN7" s="329"/>
      <c r="CO7" s="329"/>
    </row>
    <row r="8" spans="1:93" ht="22.8" customHeight="1" x14ac:dyDescent="0.25">
      <c r="A8" s="716"/>
      <c r="B8" s="716"/>
      <c r="C8" s="716"/>
      <c r="D8" s="716"/>
      <c r="E8" s="716"/>
      <c r="F8" s="716"/>
      <c r="G8" s="716"/>
      <c r="H8" s="716"/>
      <c r="I8" s="716"/>
      <c r="J8" s="716"/>
      <c r="K8" s="716"/>
      <c r="L8" s="716"/>
      <c r="M8" s="716"/>
      <c r="N8" s="716"/>
      <c r="O8" s="716"/>
      <c r="P8" s="716"/>
      <c r="Q8" s="717"/>
      <c r="R8" s="685" t="s">
        <v>52</v>
      </c>
      <c r="S8" s="649"/>
      <c r="T8" s="649"/>
      <c r="U8" s="686" t="s">
        <v>53</v>
      </c>
      <c r="V8" s="686"/>
      <c r="W8" s="686"/>
      <c r="X8" s="649" t="s">
        <v>274</v>
      </c>
      <c r="Y8" s="652" t="s">
        <v>4</v>
      </c>
      <c r="Z8" s="645" t="s">
        <v>44</v>
      </c>
      <c r="AA8" s="678"/>
      <c r="AB8" s="705"/>
      <c r="AC8" s="706"/>
      <c r="AD8" s="707"/>
      <c r="AE8" s="706"/>
      <c r="AF8" s="706"/>
      <c r="AG8" s="706"/>
      <c r="AH8" s="706"/>
      <c r="AI8" s="706"/>
      <c r="AJ8" s="706"/>
      <c r="AK8" s="706"/>
      <c r="AL8" s="706"/>
      <c r="AM8" s="708"/>
      <c r="AN8" s="709"/>
      <c r="AO8" s="709"/>
      <c r="AP8" s="709"/>
      <c r="AQ8" s="709"/>
      <c r="AR8" s="709"/>
      <c r="AS8" s="709"/>
      <c r="AT8" s="709"/>
      <c r="AU8" s="709"/>
      <c r="AV8" s="709"/>
      <c r="AW8" s="714"/>
      <c r="AX8" s="714"/>
      <c r="AY8" s="715"/>
      <c r="AZ8" s="715"/>
      <c r="BA8" s="715"/>
      <c r="BB8" s="715"/>
      <c r="BC8" s="715"/>
      <c r="BD8" s="684"/>
      <c r="BE8" s="684"/>
      <c r="BF8" s="684"/>
      <c r="BG8" s="684"/>
      <c r="BH8" s="684"/>
      <c r="BI8" s="684"/>
      <c r="CI8" s="329"/>
      <c r="CJ8" s="329"/>
      <c r="CK8" s="329"/>
      <c r="CM8" s="329"/>
      <c r="CN8" s="329"/>
      <c r="CO8" s="329"/>
    </row>
    <row r="9" spans="1:93" s="391" customFormat="1" ht="16.5" customHeight="1" x14ac:dyDescent="0.25">
      <c r="A9" s="671" t="s">
        <v>195</v>
      </c>
      <c r="B9" s="671" t="s">
        <v>196</v>
      </c>
      <c r="C9" s="672" t="s">
        <v>197</v>
      </c>
      <c r="D9" s="671" t="s">
        <v>198</v>
      </c>
      <c r="E9" s="671" t="s">
        <v>199</v>
      </c>
      <c r="F9" s="671" t="s">
        <v>813</v>
      </c>
      <c r="G9" s="373"/>
      <c r="H9" s="373"/>
      <c r="I9" s="373"/>
      <c r="J9" s="671" t="s">
        <v>812</v>
      </c>
      <c r="K9" s="671" t="s">
        <v>2</v>
      </c>
      <c r="L9" s="671" t="s">
        <v>40</v>
      </c>
      <c r="M9" s="671" t="s">
        <v>0</v>
      </c>
      <c r="N9" s="671" t="s">
        <v>46</v>
      </c>
      <c r="O9" s="671" t="s">
        <v>121</v>
      </c>
      <c r="P9" s="671" t="s">
        <v>31</v>
      </c>
      <c r="Q9" s="682" t="s">
        <v>4</v>
      </c>
      <c r="R9" s="675" t="s">
        <v>52</v>
      </c>
      <c r="S9" s="650" t="s">
        <v>41</v>
      </c>
      <c r="T9" s="650" t="s">
        <v>4</v>
      </c>
      <c r="U9" s="650" t="s">
        <v>53</v>
      </c>
      <c r="V9" s="650" t="s">
        <v>41</v>
      </c>
      <c r="W9" s="650" t="s">
        <v>4</v>
      </c>
      <c r="X9" s="650"/>
      <c r="Y9" s="653"/>
      <c r="Z9" s="646"/>
      <c r="AA9" s="678"/>
      <c r="AB9" s="669" t="s">
        <v>216</v>
      </c>
      <c r="AC9" s="688" t="s">
        <v>144</v>
      </c>
      <c r="AD9" s="662" t="s">
        <v>215</v>
      </c>
      <c r="AE9" s="680" t="s">
        <v>221</v>
      </c>
      <c r="AF9" s="664" t="s">
        <v>225</v>
      </c>
      <c r="AG9" s="664" t="s">
        <v>10</v>
      </c>
      <c r="AH9" s="666" t="s">
        <v>7</v>
      </c>
      <c r="AI9" s="667"/>
      <c r="AJ9" s="667"/>
      <c r="AK9" s="667"/>
      <c r="AL9" s="667"/>
      <c r="AM9" s="668"/>
      <c r="AN9" s="660" t="s">
        <v>124</v>
      </c>
      <c r="AO9" s="609" t="s">
        <v>42</v>
      </c>
      <c r="AP9" s="609" t="s">
        <v>4</v>
      </c>
      <c r="AQ9" s="609" t="s">
        <v>43</v>
      </c>
      <c r="AR9" s="609" t="s">
        <v>4</v>
      </c>
      <c r="AS9" s="609" t="s">
        <v>45</v>
      </c>
      <c r="AT9" s="609" t="s">
        <v>759</v>
      </c>
      <c r="AU9" s="609" t="s">
        <v>760</v>
      </c>
      <c r="AV9" s="673" t="s">
        <v>27</v>
      </c>
      <c r="AW9" s="712" t="s">
        <v>279</v>
      </c>
      <c r="AX9" s="712" t="s">
        <v>280</v>
      </c>
      <c r="AY9" s="710" t="s">
        <v>285</v>
      </c>
      <c r="AZ9" s="710" t="s">
        <v>281</v>
      </c>
      <c r="BA9" s="710" t="s">
        <v>282</v>
      </c>
      <c r="BB9" s="710" t="s">
        <v>283</v>
      </c>
      <c r="BC9" s="710" t="s">
        <v>284</v>
      </c>
      <c r="BD9" s="670" t="s">
        <v>32</v>
      </c>
      <c r="BE9" s="670" t="s">
        <v>33</v>
      </c>
      <c r="BF9" s="670" t="s">
        <v>34</v>
      </c>
      <c r="BG9" s="670" t="s">
        <v>36</v>
      </c>
      <c r="BH9" s="670" t="s">
        <v>35</v>
      </c>
      <c r="BI9" s="670" t="s">
        <v>37</v>
      </c>
      <c r="BJ9" s="390"/>
      <c r="BK9" s="390"/>
      <c r="BL9" s="390"/>
      <c r="BM9" s="390"/>
      <c r="BN9" s="390"/>
      <c r="BO9" s="390"/>
      <c r="BP9" s="390"/>
      <c r="BQ9" s="390"/>
      <c r="BR9" s="390"/>
      <c r="BS9" s="390"/>
      <c r="BT9" s="390"/>
      <c r="BU9" s="390"/>
      <c r="BV9" s="390"/>
      <c r="BW9" s="390"/>
      <c r="BX9" s="390"/>
      <c r="BY9" s="390"/>
      <c r="BZ9" s="390"/>
      <c r="CA9" s="390"/>
      <c r="CB9" s="390"/>
      <c r="CC9" s="390"/>
      <c r="CD9" s="390"/>
      <c r="CE9" s="390"/>
      <c r="CF9" s="390"/>
      <c r="CG9" s="390"/>
      <c r="CH9" s="390"/>
      <c r="CI9" s="390"/>
      <c r="CJ9" s="390"/>
      <c r="CK9" s="390"/>
      <c r="CL9" s="390"/>
      <c r="CM9" s="390"/>
      <c r="CN9" s="390"/>
      <c r="CO9" s="390"/>
    </row>
    <row r="10" spans="1:93" s="385" customFormat="1" ht="79.2" customHeight="1" x14ac:dyDescent="0.25">
      <c r="A10" s="672"/>
      <c r="B10" s="672"/>
      <c r="C10" s="687"/>
      <c r="D10" s="672"/>
      <c r="E10" s="672"/>
      <c r="F10" s="672"/>
      <c r="G10" s="374" t="s">
        <v>767</v>
      </c>
      <c r="H10" s="374" t="s">
        <v>768</v>
      </c>
      <c r="I10" s="374" t="s">
        <v>769</v>
      </c>
      <c r="J10" s="672"/>
      <c r="K10" s="672"/>
      <c r="L10" s="672"/>
      <c r="M10" s="672"/>
      <c r="N10" s="672"/>
      <c r="O10" s="672"/>
      <c r="P10" s="672"/>
      <c r="Q10" s="683"/>
      <c r="R10" s="676"/>
      <c r="S10" s="651"/>
      <c r="T10" s="651"/>
      <c r="U10" s="651"/>
      <c r="V10" s="651"/>
      <c r="W10" s="651"/>
      <c r="X10" s="651"/>
      <c r="Y10" s="654"/>
      <c r="Z10" s="647"/>
      <c r="AA10" s="679"/>
      <c r="AB10" s="669"/>
      <c r="AC10" s="689"/>
      <c r="AD10" s="663"/>
      <c r="AE10" s="681"/>
      <c r="AF10" s="665"/>
      <c r="AG10" s="665"/>
      <c r="AH10" s="377" t="s">
        <v>11</v>
      </c>
      <c r="AI10" s="377" t="s">
        <v>15</v>
      </c>
      <c r="AJ10" s="377" t="s">
        <v>26</v>
      </c>
      <c r="AK10" s="377" t="s">
        <v>16</v>
      </c>
      <c r="AL10" s="377" t="s">
        <v>19</v>
      </c>
      <c r="AM10" s="377" t="s">
        <v>22</v>
      </c>
      <c r="AN10" s="661"/>
      <c r="AO10" s="610"/>
      <c r="AP10" s="610"/>
      <c r="AQ10" s="610"/>
      <c r="AR10" s="610"/>
      <c r="AS10" s="610"/>
      <c r="AT10" s="610" t="s">
        <v>759</v>
      </c>
      <c r="AU10" s="610" t="s">
        <v>760</v>
      </c>
      <c r="AV10" s="674"/>
      <c r="AW10" s="713"/>
      <c r="AX10" s="713"/>
      <c r="AY10" s="711"/>
      <c r="AZ10" s="711"/>
      <c r="BA10" s="711"/>
      <c r="BB10" s="711"/>
      <c r="BC10" s="711"/>
      <c r="BD10" s="670"/>
      <c r="BE10" s="670"/>
      <c r="BF10" s="670"/>
      <c r="BG10" s="670"/>
      <c r="BH10" s="670"/>
      <c r="BI10" s="670"/>
      <c r="BJ10" s="390"/>
      <c r="BK10" s="390"/>
      <c r="BL10" s="390"/>
      <c r="BM10" s="390"/>
      <c r="BN10" s="390"/>
      <c r="BO10" s="390"/>
      <c r="BP10" s="390"/>
      <c r="BQ10" s="390"/>
      <c r="BR10" s="390"/>
      <c r="BS10" s="390"/>
      <c r="BT10" s="390"/>
      <c r="BU10" s="390"/>
      <c r="BV10" s="390"/>
      <c r="BW10" s="390"/>
      <c r="BX10" s="390"/>
      <c r="BY10" s="390"/>
      <c r="BZ10" s="390"/>
      <c r="CA10" s="390"/>
      <c r="CB10" s="390"/>
      <c r="CC10" s="390"/>
      <c r="CD10" s="390"/>
      <c r="CE10" s="390"/>
      <c r="CF10" s="390"/>
      <c r="CG10" s="390"/>
      <c r="CH10" s="390"/>
      <c r="CI10" s="382" t="s">
        <v>275</v>
      </c>
      <c r="CJ10" s="383" t="s">
        <v>276</v>
      </c>
      <c r="CK10" s="384"/>
      <c r="CL10" s="390"/>
      <c r="CM10" s="384"/>
      <c r="CN10" s="384"/>
      <c r="CO10" s="384"/>
    </row>
    <row r="11" spans="1:93" s="387" customFormat="1" ht="19.2" customHeight="1" x14ac:dyDescent="0.25">
      <c r="A11" s="325"/>
      <c r="B11" s="325"/>
      <c r="C11" s="325"/>
      <c r="D11" s="325"/>
      <c r="E11" s="325"/>
      <c r="F11" s="325"/>
      <c r="G11" s="325"/>
      <c r="H11" s="325"/>
      <c r="I11" s="325"/>
      <c r="J11" s="325"/>
      <c r="K11" s="325"/>
      <c r="L11" s="325"/>
      <c r="M11" s="325"/>
      <c r="N11" s="325"/>
      <c r="O11" s="325"/>
      <c r="P11" s="325"/>
      <c r="Q11" s="325"/>
      <c r="R11" s="325"/>
      <c r="S11" s="325"/>
      <c r="T11" s="325"/>
      <c r="U11" s="325"/>
      <c r="V11" s="325"/>
      <c r="W11" s="325"/>
      <c r="X11" s="325"/>
      <c r="Y11" s="325"/>
      <c r="Z11" s="325"/>
      <c r="AA11" s="324"/>
      <c r="AB11" s="415"/>
      <c r="AC11" s="355"/>
      <c r="AD11" s="324"/>
      <c r="AE11" s="325"/>
      <c r="AF11" s="378"/>
      <c r="AG11" s="378"/>
      <c r="AH11" s="379"/>
      <c r="AI11" s="379"/>
      <c r="AJ11" s="379"/>
      <c r="AK11" s="378"/>
      <c r="AL11" s="378"/>
      <c r="AM11" s="378"/>
      <c r="AN11" s="380"/>
      <c r="AO11" s="378"/>
      <c r="AP11" s="378"/>
      <c r="AQ11" s="378"/>
      <c r="AR11" s="378"/>
      <c r="AS11" s="378"/>
      <c r="AT11" s="378"/>
      <c r="AU11" s="378"/>
      <c r="AV11" s="421"/>
      <c r="AW11" s="326"/>
      <c r="AX11" s="326"/>
      <c r="AY11" s="381"/>
      <c r="AZ11" s="381"/>
      <c r="BA11" s="381"/>
      <c r="BB11" s="381"/>
      <c r="BC11" s="381"/>
      <c r="BD11" s="324"/>
      <c r="BE11" s="324"/>
      <c r="BF11" s="324"/>
      <c r="BG11" s="324"/>
      <c r="BH11" s="324"/>
      <c r="BI11" s="324"/>
      <c r="BJ11" s="386"/>
      <c r="BK11" s="386"/>
      <c r="BL11" s="386"/>
      <c r="BM11" s="386"/>
      <c r="BN11" s="386"/>
      <c r="BO11" s="386"/>
      <c r="BP11" s="386"/>
      <c r="BQ11" s="386"/>
      <c r="BR11" s="386"/>
      <c r="BS11" s="386"/>
      <c r="BT11" s="386"/>
      <c r="BU11" s="386"/>
      <c r="BV11" s="386"/>
      <c r="BW11" s="386"/>
      <c r="BX11" s="386"/>
      <c r="BY11" s="386"/>
      <c r="BZ11" s="386"/>
      <c r="CA11" s="386"/>
      <c r="CB11" s="386"/>
      <c r="CC11" s="386"/>
      <c r="CD11" s="386"/>
      <c r="CE11" s="386"/>
      <c r="CF11" s="386"/>
      <c r="CG11" s="386"/>
      <c r="CH11" s="386"/>
      <c r="CI11" s="325"/>
      <c r="CJ11" s="325"/>
      <c r="CL11" s="386"/>
    </row>
    <row r="12" spans="1:93" ht="144.6" customHeight="1" x14ac:dyDescent="0.25">
      <c r="A12" s="586" t="s">
        <v>348</v>
      </c>
      <c r="B12" s="580" t="s">
        <v>643</v>
      </c>
      <c r="C12" s="583" t="s">
        <v>200</v>
      </c>
      <c r="D12" s="580" t="s">
        <v>642</v>
      </c>
      <c r="E12" s="580" t="s">
        <v>201</v>
      </c>
      <c r="F12" s="580" t="s">
        <v>787</v>
      </c>
      <c r="G12" s="580" t="s">
        <v>770</v>
      </c>
      <c r="H12" s="580" t="s">
        <v>771</v>
      </c>
      <c r="I12" s="580" t="s">
        <v>772</v>
      </c>
      <c r="J12" s="580" t="s">
        <v>397</v>
      </c>
      <c r="K12" s="577" t="s">
        <v>868</v>
      </c>
      <c r="L12" s="574" t="s">
        <v>869</v>
      </c>
      <c r="M12" s="595" t="str">
        <f>+CONCATENATE(J12," ",K12," ",L12)</f>
        <v>Posibilidad de pérdida Económica y Reputacional por el incumplimiento en la ejecución del presupuesto de inversión y en las metas proyecto y PND debido a: 
1. Deficiencias en la programación y seguimiento del plan anual de adquisiciones.
2. Situaciones anormales de carácter misional que afecten la programación y diseño del plan de adquisiciones
3. Compromisos institucionales no previstos.
4. Expedición del CDP que no esté dentro de la programación presupuestal.
5. Reservas presupuestales.</v>
      </c>
      <c r="N12" s="592" t="s">
        <v>213</v>
      </c>
      <c r="O12" s="589">
        <v>12</v>
      </c>
      <c r="P12" s="559" t="str">
        <f t="shared" ref="P12" si="0">IF(O12&lt;=0,"",IF(O12&lt;=2,"Muy Baja",IF(O12&lt;=24,"Baja",IF(O12&lt;=500,"Media",IF(O12&lt;=5000,"Alta","Muy Alta")))))</f>
        <v>Baja</v>
      </c>
      <c r="Q12" s="556">
        <f t="shared" ref="Q12" si="1">IF(P12="","",IF(P12="Muy Baja",0.2,IF(P12="Baja",0.4,IF(P12="Media",0.6,IF(P12="Alta",0.8,IF(P12="Muy Alta",1,))))))</f>
        <v>0.4</v>
      </c>
      <c r="R12" s="562" t="s">
        <v>134</v>
      </c>
      <c r="S12" s="559" t="str">
        <f>IF(OR(R12='Tabla Impacto'!$C$11,R12='Tabla Impacto'!$D$11),"Leve",IF(OR(R12='Tabla Impacto'!$C$12,R12='Tabla Impacto'!$D$12),"Menor",IF(OR(R12='Tabla Impacto'!$C$13,R12='Tabla Impacto'!$D$13),"Moderado",IF(OR(R12='Tabla Impacto'!$C$14,R12='Tabla Impacto'!$D$14),"Mayor",IF(OR(R12='Tabla Impacto'!$C$15,R12='Tabla Impacto'!$D$15),"Catastrófico","")))))</f>
        <v>Catastrófico</v>
      </c>
      <c r="T12" s="556">
        <f t="shared" ref="T12" si="2">IF(S12="","",IF(S12="Leve",0.2,IF(S12="Menor",0.4,IF(S12="Moderado",0.6,IF(S12="Mayor",0.8,IF(S12="Catastrófico",1,))))))</f>
        <v>1</v>
      </c>
      <c r="U12" s="562" t="s">
        <v>138</v>
      </c>
      <c r="V12" s="559" t="str">
        <f>IF(OR(U12='Tabla Impacto'!$C$11,U12='Tabla Impacto'!$D$11),"Leve",IF(OR(U12='Tabla Impacto'!$C$12,U12='Tabla Impacto'!$D$12),"Menor",IF(OR(U12='Tabla Impacto'!$C$13,U12='Tabla Impacto'!$D$13),"Moderado",IF(OR(U12='Tabla Impacto'!$C$14,U12='Tabla Impacto'!$D$14),"Mayor",IF(OR(U12='Tabla Impacto'!$C$15,U12='Tabla Impacto'!$D$15),"Catastrófico","")))))</f>
        <v>Catastrófico</v>
      </c>
      <c r="W12" s="556">
        <f t="shared" ref="W12" si="3">IF(V12="","",IF(V12="Leve",0.2,IF(V12="Menor",0.4,IF(V12="Moderado",0.6,IF(V12="Mayor",0.8,IF(V12="Catastrófico",1,))))))</f>
        <v>1</v>
      </c>
      <c r="X12" s="553" t="str">
        <f>IF(Y12="","",IF(Y12='Tabla Impacto'!$G$4,'Tabla Impacto'!$F$4,IF(Y12='Tabla Impacto'!$G$5,'Tabla Impacto'!$F$5,IF(Y12='Tabla Impacto'!$G$6,'Tabla Impacto'!$F$6,IF(Y12='Tabla Impacto'!$G$7,'Tabla Impacto'!$F$7,IF(Y12='Tabla Impacto'!$G$8,'Tabla Impacto'!$F$8))))))</f>
        <v>Catastrófico</v>
      </c>
      <c r="Y12" s="556">
        <f t="shared" ref="Y12" si="4">+IF(T12="",W12,IF(W12="",T12,IF(T12&gt;W12,T12,W12)))</f>
        <v>1</v>
      </c>
      <c r="Z12" s="553" t="str">
        <f t="shared" ref="Z12" si="5">IF(OR(AND(P12="Muy Baja",X12="Leve"),AND(P12="Muy Baja",X12="Menor"),AND(P12="Baja",X12="Leve")),"Bajo",IF(OR(AND(P12="Muy baja",X12="Moderado"),AND(P12="Baja",X12="Menor"),AND(P12="Baja",X12="Moderado"),AND(P12="Media",X12="Leve"),AND(P12="Media",X12="Menor"),AND(P12="Media",X12="Moderado"),AND(P12="Alta",X12="Leve"),AND(P12="Alta",X12="Menor")),"Moderado",IF(OR(AND(P12="Muy Baja",X12="Mayor"),AND(P12="Baja",X12="Mayor"),AND(P12="Media",X12="Mayor"),AND(P12="Alta",X12="Moderado"),AND(P12="Alta",X12="Mayor"),AND(P12="Muy Alta",X12="Leve"),AND(P12="Muy Alta",X12="Menor"),AND(P12="Muy Alta",X12="Moderado"),AND(P12="Muy Alta",X12="Mayor")),"Alto",IF(OR(AND(P12="Muy Baja",X12="Catastrófico"),AND(P12="Baja",X12="Catastrófico"),AND(P12="Media",X12="Catastrófico"),AND(P12="Alta",X12="Catastrófico"),AND(P12="Muy Alta",X12="Catastrófico")),"Extremo",""))))</f>
        <v>Extremo</v>
      </c>
      <c r="AA12" s="640"/>
      <c r="AB12" s="330">
        <v>1</v>
      </c>
      <c r="AC12" s="416" t="s">
        <v>641</v>
      </c>
      <c r="AD12" s="330"/>
      <c r="AE12" s="331" t="s">
        <v>223</v>
      </c>
      <c r="AF12" s="330" t="s">
        <v>660</v>
      </c>
      <c r="AG12" s="331" t="str">
        <f t="shared" ref="AG12:AG75" si="6">IF(OR(AH12="Preventivo",AH12="Detectivo"),"Probabilidad",IF(AH12="Correctivo","Impacto",""))</f>
        <v>Probabilidad</v>
      </c>
      <c r="AH12" s="332" t="s">
        <v>13</v>
      </c>
      <c r="AI12" s="332" t="s">
        <v>8</v>
      </c>
      <c r="AJ12" s="333" t="str">
        <f t="shared" ref="AJ12:AJ71" si="7">IF(AND(AH12="Preventivo",AI12="Automático"),"50%",IF(AND(AH12="Preventivo",AI12="Manual"),"40%",IF(AND(AH12="Detectivo",AI12="Automático"),"40%",IF(AND(AH12="Detectivo",AI12="Manual"),"30%",IF(AND(AH12="Correctivo",AI12="Automático"),"35%",IF(AND(AH12="Correctivo",AI12="Manual"),"25%",""))))))</f>
        <v>30%</v>
      </c>
      <c r="AK12" s="332" t="s">
        <v>17</v>
      </c>
      <c r="AL12" s="332" t="s">
        <v>20</v>
      </c>
      <c r="AM12" s="332" t="s">
        <v>111</v>
      </c>
      <c r="AN12" s="357">
        <f>IFERROR(IF(AG12="Probabilidad",(Q12-(+Q12*AJ12)),IF(AG12="Impacto",Q12,"")),"")</f>
        <v>0.28000000000000003</v>
      </c>
      <c r="AO12" s="408" t="str">
        <f t="shared" ref="AO12:AO71" si="8">IFERROR(IF(AN12="","",IF(AN12&lt;=0.2,"Muy Baja",IF(AN12&lt;=0.4,"Baja",IF(AN12&lt;=0.6,"Media",IF(AN12&lt;=0.8,"Alta","Muy Alta"))))),"")</f>
        <v>Baja</v>
      </c>
      <c r="AP12" s="333">
        <f>+AN12</f>
        <v>0.28000000000000003</v>
      </c>
      <c r="AQ12" s="408" t="str">
        <f>IFERROR(IF(AR12="","",IF(AR12&lt;=0.2,"Leve",IF(AR12&lt;=0.4,"Menor",IF(AR12&lt;=0.6,"Moderado",IF(AR12&lt;=0.8,"Mayor","Catastrófico"))))),"")</f>
        <v>Catastrófico</v>
      </c>
      <c r="AR12" s="333">
        <f>IFERROR(IF(AG12="Impacto",(Y12-(+Y12*AJ12)),IF(AG12="Probabilidad",Y12,"")),"")</f>
        <v>1</v>
      </c>
      <c r="AS12" s="405" t="str">
        <f t="shared" ref="AS12:AS73" si="9">IFERROR(IF(OR(AND(AO12="Muy Baja",AQ12="Leve"),AND(AO12="Muy Baja",AQ12="Menor"),AND(AO12="Baja",AQ12="Leve")),"Bajo",IF(OR(AND(AO12="Muy baja",AQ12="Moderado"),AND(AO12="Baja",AQ12="Menor"),AND(AO12="Baja",AQ12="Moderado"),AND(AO12="Media",AQ12="Leve"),AND(AO12="Media",AQ12="Menor"),AND(AO12="Media",AQ12="Moderado"),AND(AO12="Alta",AQ12="Leve"),AND(AO12="Alta",AQ12="Menor")),"Moderado",IF(OR(AND(AO12="Muy Baja",AQ12="Mayor"),AND(AO12="Baja",AQ12="Mayor"),AND(AO12="Media",AQ12="Mayor"),AND(AO12="Alta",AQ12="Moderado"),AND(AO12="Alta",AQ12="Mayor"),AND(AO12="Muy Alta",AQ12="Leve"),AND(AO12="Muy Alta",AQ12="Menor"),AND(AO12="Muy Alta",AQ12="Moderado"),AND(AO12="Muy Alta",AQ12="Mayor")),"Alto",IF(OR(AND(AO12="Muy Baja",AQ12="Catastrófico"),AND(AO12="Baja",AQ12="Catastrófico"),AND(AO12="Media",AQ12="Catastrófico"),AND(AO12="Alta",AQ12="Catastrófico"),AND(AO12="Muy Alta",AQ12="Catastrófico")),"Extremo","")))),"")</f>
        <v>Extremo</v>
      </c>
      <c r="AT12" s="601">
        <f>+AP14</f>
        <v>0.1008</v>
      </c>
      <c r="AU12" s="601">
        <f>+AR14</f>
        <v>1</v>
      </c>
      <c r="AV12" s="605" t="s">
        <v>122</v>
      </c>
      <c r="AW12" s="334"/>
      <c r="AX12" s="334"/>
      <c r="AY12" s="335">
        <v>12</v>
      </c>
      <c r="AZ12" s="336">
        <v>3</v>
      </c>
      <c r="BA12" s="336">
        <v>3</v>
      </c>
      <c r="BB12" s="336">
        <v>3</v>
      </c>
      <c r="BC12" s="336">
        <v>3</v>
      </c>
    </row>
    <row r="13" spans="1:93" s="1" customFormat="1" ht="143.4" customHeight="1" x14ac:dyDescent="0.25">
      <c r="A13" s="587"/>
      <c r="B13" s="581"/>
      <c r="C13" s="584"/>
      <c r="D13" s="581"/>
      <c r="E13" s="581"/>
      <c r="F13" s="581"/>
      <c r="G13" s="581"/>
      <c r="H13" s="581"/>
      <c r="I13" s="581"/>
      <c r="J13" s="581"/>
      <c r="K13" s="578"/>
      <c r="L13" s="575"/>
      <c r="M13" s="596"/>
      <c r="N13" s="593"/>
      <c r="O13" s="590"/>
      <c r="P13" s="560"/>
      <c r="Q13" s="557"/>
      <c r="R13" s="563"/>
      <c r="S13" s="560"/>
      <c r="T13" s="557"/>
      <c r="U13" s="563"/>
      <c r="V13" s="560"/>
      <c r="W13" s="557"/>
      <c r="X13" s="554"/>
      <c r="Y13" s="557"/>
      <c r="Z13" s="554"/>
      <c r="AA13" s="640"/>
      <c r="AB13" s="330">
        <v>2</v>
      </c>
      <c r="AC13" s="416" t="s">
        <v>640</v>
      </c>
      <c r="AD13" s="330"/>
      <c r="AE13" s="331" t="s">
        <v>223</v>
      </c>
      <c r="AF13" s="330" t="s">
        <v>661</v>
      </c>
      <c r="AG13" s="331" t="str">
        <f t="shared" si="6"/>
        <v>Probabilidad</v>
      </c>
      <c r="AH13" s="332" t="s">
        <v>12</v>
      </c>
      <c r="AI13" s="332" t="s">
        <v>8</v>
      </c>
      <c r="AJ13" s="333" t="str">
        <f t="shared" si="7"/>
        <v>40%</v>
      </c>
      <c r="AK13" s="332" t="s">
        <v>17</v>
      </c>
      <c r="AL13" s="332" t="s">
        <v>20</v>
      </c>
      <c r="AM13" s="332" t="s">
        <v>111</v>
      </c>
      <c r="AN13" s="124">
        <f>IFERROR(IF(AND(AG12="Probabilidad",AG13="Probabilidad"),(AP12-(+AP12*AJ13)),IF(AG13="Probabilidad",(Q12-(+Q12*AJ13)),IF(AG13="Impacto",AP12,""))),"")</f>
        <v>0.16800000000000001</v>
      </c>
      <c r="AO13" s="410" t="str">
        <f t="shared" si="8"/>
        <v>Muy Baja</v>
      </c>
      <c r="AP13" s="125">
        <f t="shared" ref="AP13:AP73" si="10">+AN13</f>
        <v>0.16800000000000001</v>
      </c>
      <c r="AQ13" s="410" t="str">
        <f t="shared" ref="AQ13:AQ71" si="11">IFERROR(IF(AR13="","",IF(AR13&lt;=0.2,"Leve",IF(AR13&lt;=0.4,"Menor",IF(AR13&lt;=0.6,"Moderado",IF(AR13&lt;=0.8,"Mayor","Catastrófico"))))),"")</f>
        <v>Catastrófico</v>
      </c>
      <c r="AR13" s="125">
        <f>IFERROR(IF(AND(AG12="Impacto",AG13="Impacto"),(AR12-(+AR12*AJ13)),IF(AG13="Impacto",(Y12-(+Y12*AJ13)),IF(AG13="Probabilidad",AR12,""))),"")</f>
        <v>1</v>
      </c>
      <c r="AS13" s="402" t="str">
        <f t="shared" si="9"/>
        <v>Extremo</v>
      </c>
      <c r="AT13" s="601"/>
      <c r="AU13" s="601"/>
      <c r="AV13" s="605"/>
      <c r="AW13" s="334"/>
      <c r="AX13" s="334"/>
      <c r="AY13" s="335">
        <v>12</v>
      </c>
      <c r="AZ13" s="336">
        <v>3</v>
      </c>
      <c r="BA13" s="336">
        <v>3</v>
      </c>
      <c r="BB13" s="336">
        <v>3</v>
      </c>
      <c r="BC13" s="336">
        <v>3</v>
      </c>
      <c r="BJ13" s="329"/>
      <c r="BK13" s="329"/>
      <c r="BL13" s="329"/>
      <c r="BM13" s="329"/>
      <c r="BN13" s="329"/>
      <c r="BO13" s="329"/>
      <c r="BP13" s="329"/>
      <c r="BQ13" s="329"/>
      <c r="BR13" s="329"/>
      <c r="BS13" s="329"/>
      <c r="BT13" s="329"/>
      <c r="BU13" s="329"/>
      <c r="BV13" s="329"/>
      <c r="BW13" s="329"/>
      <c r="BX13" s="329"/>
      <c r="BY13" s="329"/>
      <c r="BZ13" s="329"/>
      <c r="CA13" s="329"/>
      <c r="CB13" s="329"/>
      <c r="CC13" s="329"/>
      <c r="CD13" s="329"/>
      <c r="CE13" s="329"/>
      <c r="CF13" s="329"/>
      <c r="CG13" s="329"/>
      <c r="CH13" s="329"/>
      <c r="CL13" s="329"/>
    </row>
    <row r="14" spans="1:93" s="1" customFormat="1" ht="110.4" x14ac:dyDescent="0.25">
      <c r="A14" s="587"/>
      <c r="B14" s="581"/>
      <c r="C14" s="584"/>
      <c r="D14" s="581"/>
      <c r="E14" s="581"/>
      <c r="F14" s="581"/>
      <c r="G14" s="581"/>
      <c r="H14" s="581"/>
      <c r="I14" s="581"/>
      <c r="J14" s="581"/>
      <c r="K14" s="578"/>
      <c r="L14" s="575"/>
      <c r="M14" s="596"/>
      <c r="N14" s="593"/>
      <c r="O14" s="590"/>
      <c r="P14" s="560"/>
      <c r="Q14" s="557"/>
      <c r="R14" s="563"/>
      <c r="S14" s="560"/>
      <c r="T14" s="557"/>
      <c r="U14" s="563"/>
      <c r="V14" s="560"/>
      <c r="W14" s="557"/>
      <c r="X14" s="554"/>
      <c r="Y14" s="557"/>
      <c r="Z14" s="554"/>
      <c r="AA14" s="640"/>
      <c r="AB14" s="463">
        <v>3</v>
      </c>
      <c r="AC14" s="416" t="s">
        <v>639</v>
      </c>
      <c r="AD14" s="330"/>
      <c r="AE14" s="331" t="s">
        <v>223</v>
      </c>
      <c r="AF14" s="330" t="s">
        <v>662</v>
      </c>
      <c r="AG14" s="331" t="str">
        <f t="shared" si="6"/>
        <v>Probabilidad</v>
      </c>
      <c r="AH14" s="332" t="s">
        <v>12</v>
      </c>
      <c r="AI14" s="332" t="s">
        <v>8</v>
      </c>
      <c r="AJ14" s="333" t="str">
        <f t="shared" si="7"/>
        <v>40%</v>
      </c>
      <c r="AK14" s="332" t="s">
        <v>17</v>
      </c>
      <c r="AL14" s="332" t="s">
        <v>20</v>
      </c>
      <c r="AM14" s="332" t="s">
        <v>111</v>
      </c>
      <c r="AN14" s="124">
        <f>IFERROR(IF(AND(AG13="Probabilidad",AG14="Probabilidad"),(AP13-(+AP13*AJ14)),IF(AG14="Probabilidad",(Q13-(+Q13*AJ14)),IF(AG14="Impacto",AP13,""))),"")</f>
        <v>0.1008</v>
      </c>
      <c r="AO14" s="410" t="str">
        <f t="shared" si="8"/>
        <v>Muy Baja</v>
      </c>
      <c r="AP14" s="125">
        <f t="shared" si="10"/>
        <v>0.1008</v>
      </c>
      <c r="AQ14" s="410" t="str">
        <f t="shared" si="11"/>
        <v>Catastrófico</v>
      </c>
      <c r="AR14" s="125">
        <f>IFERROR(IF(AND(AG13="Impacto",AG14="Impacto"),(AR13-(+AR13*AJ14)),IF(AG14="Impacto",(Y13-(+Y13*AJ14)),IF(AG14="Probabilidad",AR13,""))),"")</f>
        <v>1</v>
      </c>
      <c r="AS14" s="402" t="str">
        <f t="shared" si="9"/>
        <v>Extremo</v>
      </c>
      <c r="AT14" s="601"/>
      <c r="AU14" s="601"/>
      <c r="AV14" s="605"/>
      <c r="AW14" s="334"/>
      <c r="AX14" s="334"/>
      <c r="AY14" s="335">
        <v>0</v>
      </c>
      <c r="AZ14" s="336">
        <v>0</v>
      </c>
      <c r="BA14" s="336">
        <v>0</v>
      </c>
      <c r="BB14" s="336">
        <v>0</v>
      </c>
      <c r="BC14" s="336">
        <v>0</v>
      </c>
      <c r="BJ14" s="329"/>
      <c r="BK14" s="329"/>
      <c r="BL14" s="329"/>
      <c r="BM14" s="329"/>
      <c r="BN14" s="329"/>
      <c r="BO14" s="329"/>
      <c r="BP14" s="329"/>
      <c r="BQ14" s="329"/>
      <c r="BR14" s="329"/>
      <c r="BS14" s="329"/>
      <c r="BT14" s="329"/>
      <c r="BU14" s="329"/>
      <c r="BV14" s="329"/>
      <c r="BW14" s="329"/>
      <c r="BX14" s="329"/>
      <c r="BY14" s="329"/>
      <c r="BZ14" s="329"/>
      <c r="CA14" s="329"/>
      <c r="CB14" s="329"/>
      <c r="CC14" s="329"/>
      <c r="CD14" s="329"/>
      <c r="CE14" s="329"/>
      <c r="CF14" s="329"/>
      <c r="CG14" s="329"/>
      <c r="CH14" s="329"/>
      <c r="CL14" s="329"/>
    </row>
    <row r="15" spans="1:93" s="1" customFormat="1" ht="13.8" hidden="1" customHeight="1" x14ac:dyDescent="0.25">
      <c r="A15" s="587"/>
      <c r="B15" s="581"/>
      <c r="C15" s="584"/>
      <c r="D15" s="581"/>
      <c r="E15" s="581"/>
      <c r="F15" s="581"/>
      <c r="G15" s="581"/>
      <c r="H15" s="581"/>
      <c r="I15" s="581"/>
      <c r="J15" s="581"/>
      <c r="K15" s="578"/>
      <c r="L15" s="575"/>
      <c r="M15" s="596"/>
      <c r="N15" s="593"/>
      <c r="O15" s="590"/>
      <c r="P15" s="560"/>
      <c r="Q15" s="557"/>
      <c r="R15" s="563"/>
      <c r="S15" s="560"/>
      <c r="T15" s="557"/>
      <c r="U15" s="563"/>
      <c r="V15" s="560"/>
      <c r="W15" s="557"/>
      <c r="X15" s="554"/>
      <c r="Y15" s="557"/>
      <c r="Z15" s="554"/>
      <c r="AA15" s="640"/>
      <c r="AB15" s="463"/>
      <c r="AC15" s="417"/>
      <c r="AD15" s="332"/>
      <c r="AE15" s="331"/>
      <c r="AF15" s="330"/>
      <c r="AG15" s="331" t="str">
        <f t="shared" si="6"/>
        <v/>
      </c>
      <c r="AH15" s="332"/>
      <c r="AI15" s="332"/>
      <c r="AJ15" s="333" t="str">
        <f t="shared" si="7"/>
        <v/>
      </c>
      <c r="AK15" s="332"/>
      <c r="AL15" s="332"/>
      <c r="AM15" s="332"/>
      <c r="AN15" s="124"/>
      <c r="AO15" s="410" t="str">
        <f t="shared" si="8"/>
        <v/>
      </c>
      <c r="AP15" s="125"/>
      <c r="AQ15" s="410" t="str">
        <f t="shared" si="11"/>
        <v/>
      </c>
      <c r="AR15" s="125" t="str">
        <f t="shared" ref="AR15:AR71" si="12">IFERROR(IF(AND(AG14="Impacto",AG15="Impacto"),(AR14-(+AR14*AJ15)),IF(AG15="Impacto",(Y14-(+Y14*AJ15)),IF(AG15="Probabilidad",AR14,""))),"")</f>
        <v/>
      </c>
      <c r="AS15" s="402" t="str">
        <f t="shared" si="9"/>
        <v/>
      </c>
      <c r="AT15" s="402"/>
      <c r="AU15" s="402"/>
      <c r="AV15" s="409"/>
      <c r="AW15" s="334"/>
      <c r="AX15" s="334"/>
      <c r="AY15" s="337"/>
      <c r="AZ15" s="332"/>
      <c r="BA15" s="332"/>
      <c r="BB15" s="332"/>
      <c r="BC15" s="332"/>
      <c r="BJ15" s="329"/>
      <c r="BK15" s="329"/>
      <c r="BL15" s="329"/>
      <c r="BM15" s="329"/>
      <c r="BN15" s="329"/>
      <c r="BO15" s="329"/>
      <c r="BP15" s="329"/>
      <c r="BQ15" s="329"/>
      <c r="BR15" s="329"/>
      <c r="BS15" s="329"/>
      <c r="BT15" s="329"/>
      <c r="BU15" s="329"/>
      <c r="BV15" s="329"/>
      <c r="BW15" s="329"/>
      <c r="BX15" s="329"/>
      <c r="BY15" s="329"/>
      <c r="BZ15" s="329"/>
      <c r="CA15" s="329"/>
      <c r="CB15" s="329"/>
      <c r="CC15" s="329"/>
      <c r="CD15" s="329"/>
      <c r="CE15" s="329"/>
      <c r="CF15" s="329"/>
      <c r="CG15" s="329"/>
      <c r="CH15" s="329"/>
      <c r="CL15" s="329"/>
    </row>
    <row r="16" spans="1:93" s="1" customFormat="1" ht="13.8" hidden="1" customHeight="1" x14ac:dyDescent="0.25">
      <c r="A16" s="587"/>
      <c r="B16" s="581"/>
      <c r="C16" s="584"/>
      <c r="D16" s="581"/>
      <c r="E16" s="581"/>
      <c r="F16" s="581"/>
      <c r="G16" s="581"/>
      <c r="H16" s="581"/>
      <c r="I16" s="581"/>
      <c r="J16" s="581"/>
      <c r="K16" s="578"/>
      <c r="L16" s="575"/>
      <c r="M16" s="596"/>
      <c r="N16" s="593"/>
      <c r="O16" s="590"/>
      <c r="P16" s="560"/>
      <c r="Q16" s="557"/>
      <c r="R16" s="563"/>
      <c r="S16" s="560"/>
      <c r="T16" s="557"/>
      <c r="U16" s="563"/>
      <c r="V16" s="560"/>
      <c r="W16" s="557"/>
      <c r="X16" s="554"/>
      <c r="Y16" s="557"/>
      <c r="Z16" s="554"/>
      <c r="AA16" s="640"/>
      <c r="AB16" s="463"/>
      <c r="AC16" s="417"/>
      <c r="AD16" s="332"/>
      <c r="AE16" s="331"/>
      <c r="AF16" s="330"/>
      <c r="AG16" s="331" t="str">
        <f t="shared" si="6"/>
        <v/>
      </c>
      <c r="AH16" s="332"/>
      <c r="AI16" s="332"/>
      <c r="AJ16" s="333" t="str">
        <f t="shared" si="7"/>
        <v/>
      </c>
      <c r="AK16" s="332"/>
      <c r="AL16" s="332"/>
      <c r="AM16" s="332"/>
      <c r="AN16" s="124" t="str">
        <f t="shared" ref="AN16:AN17" si="13">IFERROR(IF(AND(AG15="Probabilidad",AG16="Probabilidad"),(AP15-(+AP15*AJ16)),IF(AG16="Probabilidad",(Q15-(+Q15*AJ16)),IF(AG16="Impacto",AP15,""))),"")</f>
        <v/>
      </c>
      <c r="AO16" s="410" t="str">
        <f t="shared" si="8"/>
        <v/>
      </c>
      <c r="AP16" s="125" t="str">
        <f t="shared" si="10"/>
        <v/>
      </c>
      <c r="AQ16" s="410" t="str">
        <f t="shared" si="11"/>
        <v/>
      </c>
      <c r="AR16" s="125" t="str">
        <f t="shared" si="12"/>
        <v/>
      </c>
      <c r="AS16" s="402" t="str">
        <f t="shared" si="9"/>
        <v/>
      </c>
      <c r="AT16" s="402"/>
      <c r="AU16" s="402"/>
      <c r="AV16" s="409"/>
      <c r="AW16" s="334"/>
      <c r="AX16" s="334"/>
      <c r="AY16" s="337"/>
      <c r="AZ16" s="332"/>
      <c r="BA16" s="332"/>
      <c r="BB16" s="332"/>
      <c r="BC16" s="332"/>
      <c r="BJ16" s="329"/>
      <c r="BK16" s="329"/>
      <c r="BL16" s="329"/>
      <c r="BM16" s="329"/>
      <c r="BN16" s="329"/>
      <c r="BO16" s="329"/>
      <c r="BP16" s="329"/>
      <c r="BQ16" s="329"/>
      <c r="BR16" s="329"/>
      <c r="BS16" s="329"/>
      <c r="BT16" s="329"/>
      <c r="BU16" s="329"/>
      <c r="BV16" s="329"/>
      <c r="BW16" s="329"/>
      <c r="BX16" s="329"/>
      <c r="BY16" s="329"/>
      <c r="BZ16" s="329"/>
      <c r="CA16" s="329"/>
      <c r="CB16" s="329"/>
      <c r="CC16" s="329"/>
      <c r="CD16" s="329"/>
      <c r="CE16" s="329"/>
      <c r="CF16" s="329"/>
      <c r="CG16" s="329"/>
      <c r="CH16" s="329"/>
      <c r="CL16" s="329"/>
    </row>
    <row r="17" spans="1:90" s="1" customFormat="1" ht="13.8" hidden="1" customHeight="1" x14ac:dyDescent="0.25">
      <c r="A17" s="588"/>
      <c r="B17" s="582"/>
      <c r="C17" s="585"/>
      <c r="D17" s="582"/>
      <c r="E17" s="582"/>
      <c r="F17" s="582"/>
      <c r="G17" s="582"/>
      <c r="H17" s="582"/>
      <c r="I17" s="582"/>
      <c r="J17" s="582"/>
      <c r="K17" s="579"/>
      <c r="L17" s="576"/>
      <c r="M17" s="597"/>
      <c r="N17" s="594"/>
      <c r="O17" s="591"/>
      <c r="P17" s="561"/>
      <c r="Q17" s="558"/>
      <c r="R17" s="564"/>
      <c r="S17" s="561"/>
      <c r="T17" s="558"/>
      <c r="U17" s="564"/>
      <c r="V17" s="561"/>
      <c r="W17" s="558"/>
      <c r="X17" s="555"/>
      <c r="Y17" s="558"/>
      <c r="Z17" s="555"/>
      <c r="AA17" s="640"/>
      <c r="AB17" s="463"/>
      <c r="AC17" s="417"/>
      <c r="AD17" s="332"/>
      <c r="AE17" s="331"/>
      <c r="AF17" s="330"/>
      <c r="AG17" s="331" t="str">
        <f t="shared" si="6"/>
        <v/>
      </c>
      <c r="AH17" s="332"/>
      <c r="AI17" s="332"/>
      <c r="AJ17" s="333" t="str">
        <f t="shared" si="7"/>
        <v/>
      </c>
      <c r="AK17" s="332"/>
      <c r="AL17" s="332"/>
      <c r="AM17" s="332"/>
      <c r="AN17" s="124" t="str">
        <f t="shared" si="13"/>
        <v/>
      </c>
      <c r="AO17" s="410" t="str">
        <f t="shared" si="8"/>
        <v/>
      </c>
      <c r="AP17" s="125" t="str">
        <f t="shared" si="10"/>
        <v/>
      </c>
      <c r="AQ17" s="410" t="str">
        <f t="shared" si="11"/>
        <v/>
      </c>
      <c r="AR17" s="125" t="str">
        <f t="shared" si="12"/>
        <v/>
      </c>
      <c r="AS17" s="402" t="str">
        <f t="shared" si="9"/>
        <v/>
      </c>
      <c r="AT17" s="402"/>
      <c r="AU17" s="402"/>
      <c r="AV17" s="409"/>
      <c r="AW17" s="334"/>
      <c r="AX17" s="334"/>
      <c r="AY17" s="337"/>
      <c r="AZ17" s="332"/>
      <c r="BA17" s="332"/>
      <c r="BB17" s="332"/>
      <c r="BC17" s="332"/>
      <c r="BJ17" s="329"/>
      <c r="BK17" s="329"/>
      <c r="BL17" s="329"/>
      <c r="BM17" s="329"/>
      <c r="BN17" s="329"/>
      <c r="BO17" s="329"/>
      <c r="BP17" s="329"/>
      <c r="BQ17" s="329"/>
      <c r="BR17" s="329"/>
      <c r="BS17" s="329"/>
      <c r="BT17" s="329"/>
      <c r="BU17" s="329"/>
      <c r="BV17" s="329"/>
      <c r="BW17" s="329"/>
      <c r="BX17" s="329"/>
      <c r="BY17" s="329"/>
      <c r="BZ17" s="329"/>
      <c r="CA17" s="329"/>
      <c r="CB17" s="329"/>
      <c r="CC17" s="329"/>
      <c r="CD17" s="329"/>
      <c r="CE17" s="329"/>
      <c r="CF17" s="329"/>
      <c r="CG17" s="329"/>
      <c r="CH17" s="329"/>
      <c r="CL17" s="329"/>
    </row>
    <row r="18" spans="1:90" ht="134.4" customHeight="1" x14ac:dyDescent="0.25">
      <c r="A18" s="617" t="s">
        <v>638</v>
      </c>
      <c r="B18" s="619" t="s">
        <v>637</v>
      </c>
      <c r="C18" s="620" t="s">
        <v>200</v>
      </c>
      <c r="D18" s="656" t="s">
        <v>636</v>
      </c>
      <c r="E18" s="655" t="s">
        <v>201</v>
      </c>
      <c r="F18" s="603" t="s">
        <v>787</v>
      </c>
      <c r="G18" s="603" t="s">
        <v>777</v>
      </c>
      <c r="H18" s="603" t="s">
        <v>779</v>
      </c>
      <c r="I18" s="603" t="s">
        <v>785</v>
      </c>
      <c r="J18" s="619" t="s">
        <v>353</v>
      </c>
      <c r="K18" s="627" t="s">
        <v>789</v>
      </c>
      <c r="L18" s="627" t="s">
        <v>790</v>
      </c>
      <c r="M18" s="642" t="str">
        <f>+CONCATENATE(J18," ",K18," ",L18)</f>
        <v>Posibilidad de pérdida Reputacional  por la desarticulación de los elementos del Plan Estratégico Institucional (PEI) con los planes y proyectos del IGAC debido a:
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v>
      </c>
      <c r="N18" s="603" t="s">
        <v>213</v>
      </c>
      <c r="O18" s="643">
        <v>2</v>
      </c>
      <c r="P18" s="638" t="str">
        <f>IF(O18&lt;=0,"",IF(O18&lt;=2,"Muy Baja",IF(O18&lt;=24,"Baja",IF(O18&lt;=500,"Media",IF(O18&lt;=5000,"Alta","Muy Alta")))))</f>
        <v>Muy Baja</v>
      </c>
      <c r="Q18" s="639">
        <f t="shared" ref="Q18:Q78" si="14">IF(P18="","",IF(P18="Muy Baja",0.2,IF(P18="Baja",0.4,IF(P18="Media",0.6,IF(P18="Alta",0.8,IF(P18="Muy Alta",1,))))))</f>
        <v>0.2</v>
      </c>
      <c r="R18" s="641"/>
      <c r="S18" s="638" t="str">
        <f>IF(OR(R18='Tabla Impacto'!$C$11,R18='Tabla Impacto'!$D$11),"Leve",IF(OR(R18='Tabla Impacto'!$C$12,R18='Tabla Impacto'!$D$12),"Menor",IF(OR(R18='Tabla Impacto'!$C$13,R18='Tabla Impacto'!$D$13),"Moderado",IF(OR(R18='Tabla Impacto'!$C$14,R18='Tabla Impacto'!$D$14),"Mayor",IF(OR(R18='Tabla Impacto'!$C$15,R18='Tabla Impacto'!$D$15),"Catastrófico","")))))</f>
        <v/>
      </c>
      <c r="T18" s="639" t="str">
        <f t="shared" ref="T18" si="15">IF(S18="","",IF(S18="Leve",0.2,IF(S18="Menor",0.4,IF(S18="Moderado",0.6,IF(S18="Mayor",0.8,IF(S18="Catastrófico",1,))))))</f>
        <v/>
      </c>
      <c r="U18" s="641" t="s">
        <v>136</v>
      </c>
      <c r="V18" s="638" t="str">
        <f>IF(OR(U18='Tabla Impacto'!$C$11,U18='Tabla Impacto'!$D$11),"Leve",IF(OR(U18='Tabla Impacto'!$C$12,U18='Tabla Impacto'!$D$12),"Menor",IF(OR(U18='Tabla Impacto'!$C$13,U18='Tabla Impacto'!$D$13),"Moderado",IF(OR(U18='Tabla Impacto'!$C$14,U18='Tabla Impacto'!$D$14),"Mayor",IF(OR(U18='Tabla Impacto'!$C$15,U18='Tabla Impacto'!$D$15),"Catastrófico","")))))</f>
        <v>Moderado</v>
      </c>
      <c r="W18" s="639">
        <f t="shared" ref="W18" si="16">IF(V18="","",IF(V18="Leve",0.2,IF(V18="Menor",0.4,IF(V18="Moderado",0.6,IF(V18="Mayor",0.8,IF(V18="Catastrófico",1,))))))</f>
        <v>0.6</v>
      </c>
      <c r="X18" s="640" t="str">
        <f>IF(Y18="","",IF(Y18='Tabla Impacto'!$G$4,'Tabla Impacto'!$F$4,IF(Y18='Tabla Impacto'!$G$5,'Tabla Impacto'!$F$5,IF(Y18='Tabla Impacto'!$G$6,'Tabla Impacto'!$F$6,IF(Y18='Tabla Impacto'!$G$7,'Tabla Impacto'!$F$7,IF(Y18='Tabla Impacto'!$G$8,'Tabla Impacto'!$F$8))))))</f>
        <v>Moderado</v>
      </c>
      <c r="Y18" s="639">
        <f t="shared" ref="Y18" si="17">+IF(T18="",W18,IF(W18="",T18,IF(T18&gt;W18,T18,W18)))</f>
        <v>0.6</v>
      </c>
      <c r="Z18" s="640" t="str">
        <f t="shared" ref="Z18" si="18">IF(OR(AND(P18="Muy Baja",X18="Leve"),AND(P18="Muy Baja",X18="Menor"),AND(P18="Baja",X18="Leve")),"Bajo",IF(OR(AND(P18="Muy baja",X18="Moderado"),AND(P18="Baja",X18="Menor"),AND(P18="Baja",X18="Moderado"),AND(P18="Media",X18="Leve"),AND(P18="Media",X18="Menor"),AND(P18="Media",X18="Moderado"),AND(P18="Alta",X18="Leve"),AND(P18="Alta",X18="Menor")),"Moderado",IF(OR(AND(P18="Muy Baja",X18="Mayor"),AND(P18="Baja",X18="Mayor"),AND(P18="Media",X18="Mayor"),AND(P18="Alta",X18="Moderado"),AND(P18="Alta",X18="Mayor"),AND(P18="Muy Alta",X18="Leve"),AND(P18="Muy Alta",X18="Menor"),AND(P18="Muy Alta",X18="Moderado"),AND(P18="Muy Alta",X18="Mayor")),"Alto",IF(OR(AND(P18="Muy Baja",X18="Catastrófico"),AND(P18="Baja",X18="Catastrófico"),AND(P18="Media",X18="Catastrófico"),AND(P18="Alta",X18="Catastrófico"),AND(P18="Muy Alta",X18="Catastrófico")),"Extremo",""))))</f>
        <v>Moderado</v>
      </c>
      <c r="AA18" s="624"/>
      <c r="AB18" s="321">
        <v>1</v>
      </c>
      <c r="AC18" s="338" t="s">
        <v>635</v>
      </c>
      <c r="AD18" s="138"/>
      <c r="AE18" s="331" t="s">
        <v>223</v>
      </c>
      <c r="AF18" s="413" t="s">
        <v>965</v>
      </c>
      <c r="AG18" s="331" t="str">
        <f t="shared" si="6"/>
        <v>Probabilidad</v>
      </c>
      <c r="AH18" s="332" t="s">
        <v>12</v>
      </c>
      <c r="AI18" s="332" t="s">
        <v>8</v>
      </c>
      <c r="AJ18" s="333" t="str">
        <f t="shared" si="7"/>
        <v>40%</v>
      </c>
      <c r="AK18" s="332" t="s">
        <v>17</v>
      </c>
      <c r="AL18" s="332" t="s">
        <v>20</v>
      </c>
      <c r="AM18" s="332" t="s">
        <v>111</v>
      </c>
      <c r="AN18" s="357">
        <f>IFERROR(IF(AG18="Probabilidad",(Q18-(+Q18*AJ18)),IF(AG18="Impacto",Q18,"")),"")</f>
        <v>0.12</v>
      </c>
      <c r="AO18" s="408" t="str">
        <f t="shared" si="8"/>
        <v>Muy Baja</v>
      </c>
      <c r="AP18" s="333">
        <f t="shared" si="10"/>
        <v>0.12</v>
      </c>
      <c r="AQ18" s="408" t="str">
        <f t="shared" si="11"/>
        <v>Moderado</v>
      </c>
      <c r="AR18" s="333">
        <f>IFERROR(IF(AG18="Impacto",(Y18-(+Y18*AJ18)),IF(AG18="Probabilidad",Y18,"")),"")</f>
        <v>0.6</v>
      </c>
      <c r="AS18" s="405" t="str">
        <f t="shared" si="9"/>
        <v>Moderado</v>
      </c>
      <c r="AT18" s="601">
        <f>+AP20</f>
        <v>4.3199999999999995E-2</v>
      </c>
      <c r="AU18" s="601">
        <f>+AR20</f>
        <v>0.6</v>
      </c>
      <c r="AV18" s="602" t="s">
        <v>122</v>
      </c>
      <c r="AW18" s="319"/>
      <c r="AX18" s="319"/>
      <c r="AY18" s="276">
        <v>0</v>
      </c>
      <c r="AZ18" s="321">
        <v>0</v>
      </c>
      <c r="BA18" s="321">
        <v>0</v>
      </c>
      <c r="BB18" s="321">
        <v>0</v>
      </c>
      <c r="BC18" s="321">
        <v>0</v>
      </c>
    </row>
    <row r="19" spans="1:90" s="1" customFormat="1" ht="110.4" x14ac:dyDescent="0.25">
      <c r="A19" s="617"/>
      <c r="B19" s="619"/>
      <c r="C19" s="620"/>
      <c r="D19" s="656"/>
      <c r="E19" s="655"/>
      <c r="F19" s="598"/>
      <c r="G19" s="598"/>
      <c r="H19" s="598"/>
      <c r="I19" s="598"/>
      <c r="J19" s="619"/>
      <c r="K19" s="627"/>
      <c r="L19" s="627"/>
      <c r="M19" s="642"/>
      <c r="N19" s="598"/>
      <c r="O19" s="644"/>
      <c r="P19" s="624"/>
      <c r="Q19" s="612"/>
      <c r="R19" s="625"/>
      <c r="S19" s="624"/>
      <c r="T19" s="612"/>
      <c r="U19" s="625"/>
      <c r="V19" s="624"/>
      <c r="W19" s="612"/>
      <c r="X19" s="613"/>
      <c r="Y19" s="612"/>
      <c r="Z19" s="613"/>
      <c r="AA19" s="624"/>
      <c r="AB19" s="136">
        <v>2</v>
      </c>
      <c r="AC19" s="338" t="s">
        <v>634</v>
      </c>
      <c r="AD19" s="138"/>
      <c r="AE19" s="331" t="s">
        <v>223</v>
      </c>
      <c r="AF19" s="413" t="s">
        <v>966</v>
      </c>
      <c r="AG19" s="331" t="str">
        <f t="shared" si="6"/>
        <v>Probabilidad</v>
      </c>
      <c r="AH19" s="332" t="s">
        <v>12</v>
      </c>
      <c r="AI19" s="332" t="s">
        <v>8</v>
      </c>
      <c r="AJ19" s="333">
        <v>0.4</v>
      </c>
      <c r="AK19" s="332" t="s">
        <v>17</v>
      </c>
      <c r="AL19" s="332" t="s">
        <v>20</v>
      </c>
      <c r="AM19" s="332" t="s">
        <v>111</v>
      </c>
      <c r="AN19" s="308">
        <f>IFERROR(IF(AND(AG18="Probabilidad",AG19="Probabilidad"),(AP18-(+AP18*AJ19)),IF(AG19="Probabilidad",(Q18-(+Q18*AJ19)),IF(AG19="Impacto",AP18,""))),"")</f>
        <v>7.1999999999999995E-2</v>
      </c>
      <c r="AO19" s="410" t="str">
        <f t="shared" si="8"/>
        <v>Muy Baja</v>
      </c>
      <c r="AP19" s="125">
        <f t="shared" si="10"/>
        <v>7.1999999999999995E-2</v>
      </c>
      <c r="AQ19" s="410" t="str">
        <f t="shared" si="11"/>
        <v>Moderado</v>
      </c>
      <c r="AR19" s="125">
        <f>IFERROR(IF(AND(AG18="Impacto",AG19="Impacto"),(AR18-(+AR18*AJ19)),IF(AG19="Impacto",(Y18-(+Y18*AJ19)),IF(AG19="Probabilidad",AR18,""))),"")</f>
        <v>0.6</v>
      </c>
      <c r="AS19" s="402" t="str">
        <f t="shared" si="9"/>
        <v>Moderado</v>
      </c>
      <c r="AT19" s="601"/>
      <c r="AU19" s="601"/>
      <c r="AV19" s="602"/>
      <c r="AW19" s="319"/>
      <c r="AX19" s="319"/>
      <c r="AY19" s="139">
        <v>0</v>
      </c>
      <c r="AZ19" s="136">
        <v>0</v>
      </c>
      <c r="BA19" s="136">
        <v>0</v>
      </c>
      <c r="BB19" s="136">
        <v>0</v>
      </c>
      <c r="BC19" s="136">
        <v>0</v>
      </c>
      <c r="BJ19" s="329"/>
      <c r="BK19" s="329"/>
      <c r="BL19" s="329"/>
      <c r="BM19" s="329"/>
      <c r="BN19" s="329"/>
      <c r="BO19" s="329"/>
      <c r="BP19" s="329"/>
      <c r="BQ19" s="329"/>
      <c r="BR19" s="329"/>
      <c r="BS19" s="329"/>
      <c r="BT19" s="329"/>
      <c r="BU19" s="329"/>
      <c r="BV19" s="329"/>
      <c r="BW19" s="329"/>
      <c r="BX19" s="329"/>
      <c r="BY19" s="329"/>
      <c r="BZ19" s="329"/>
      <c r="CA19" s="329"/>
      <c r="CB19" s="329"/>
      <c r="CC19" s="329"/>
      <c r="CD19" s="329"/>
      <c r="CE19" s="329"/>
      <c r="CF19" s="329"/>
      <c r="CG19" s="329"/>
      <c r="CH19" s="329"/>
      <c r="CL19" s="329"/>
    </row>
    <row r="20" spans="1:90" s="1" customFormat="1" ht="169.8" customHeight="1" x14ac:dyDescent="0.25">
      <c r="A20" s="617"/>
      <c r="B20" s="619"/>
      <c r="C20" s="620"/>
      <c r="D20" s="656"/>
      <c r="E20" s="655"/>
      <c r="F20" s="598"/>
      <c r="G20" s="598"/>
      <c r="H20" s="598"/>
      <c r="I20" s="598"/>
      <c r="J20" s="619"/>
      <c r="K20" s="627"/>
      <c r="L20" s="627"/>
      <c r="M20" s="642"/>
      <c r="N20" s="598"/>
      <c r="O20" s="644"/>
      <c r="P20" s="624"/>
      <c r="Q20" s="612"/>
      <c r="R20" s="625"/>
      <c r="S20" s="624"/>
      <c r="T20" s="612"/>
      <c r="U20" s="625"/>
      <c r="V20" s="624"/>
      <c r="W20" s="612"/>
      <c r="X20" s="613"/>
      <c r="Y20" s="612"/>
      <c r="Z20" s="613"/>
      <c r="AA20" s="624"/>
      <c r="AB20" s="136">
        <v>3</v>
      </c>
      <c r="AC20" s="338" t="s">
        <v>814</v>
      </c>
      <c r="AD20" s="138"/>
      <c r="AE20" s="331" t="s">
        <v>223</v>
      </c>
      <c r="AF20" s="413" t="s">
        <v>967</v>
      </c>
      <c r="AG20" s="331" t="str">
        <f t="shared" si="6"/>
        <v>Probabilidad</v>
      </c>
      <c r="AH20" s="332" t="s">
        <v>12</v>
      </c>
      <c r="AI20" s="332" t="s">
        <v>8</v>
      </c>
      <c r="AJ20" s="333" t="str">
        <f t="shared" si="7"/>
        <v>40%</v>
      </c>
      <c r="AK20" s="332" t="s">
        <v>17</v>
      </c>
      <c r="AL20" s="332" t="s">
        <v>20</v>
      </c>
      <c r="AM20" s="332" t="s">
        <v>111</v>
      </c>
      <c r="AN20" s="124">
        <f>IFERROR(IF(AND(AG19="Probabilidad",AG20="Probabilidad"),(AP19-(+AP19*AJ20)),IF(AG20="Probabilidad",(Q19-(+Q19*AJ20)),IF(AG20="Impacto",AP19,""))),"")</f>
        <v>4.3199999999999995E-2</v>
      </c>
      <c r="AO20" s="410" t="str">
        <f t="shared" si="8"/>
        <v>Muy Baja</v>
      </c>
      <c r="AP20" s="125">
        <f>+AN20</f>
        <v>4.3199999999999995E-2</v>
      </c>
      <c r="AQ20" s="410" t="str">
        <f t="shared" si="11"/>
        <v>Moderado</v>
      </c>
      <c r="AR20" s="125">
        <f>IFERROR(IF(AND(AG19="Impacto",AG20="Impacto"),(AR19-(+AR19*AJ20)),IF(AG20="Impacto",(Y19-(+Y19*AJ20)),IF(AG20="Probabilidad",AR19,""))),"")</f>
        <v>0.6</v>
      </c>
      <c r="AS20" s="402" t="str">
        <f t="shared" si="9"/>
        <v>Moderado</v>
      </c>
      <c r="AT20" s="601"/>
      <c r="AU20" s="601"/>
      <c r="AV20" s="602"/>
      <c r="AW20" s="319"/>
      <c r="AX20" s="319"/>
      <c r="AY20" s="139">
        <v>1</v>
      </c>
      <c r="AZ20" s="136">
        <v>1</v>
      </c>
      <c r="BA20" s="136">
        <v>0</v>
      </c>
      <c r="BB20" s="136">
        <v>0</v>
      </c>
      <c r="BC20" s="136">
        <v>0</v>
      </c>
      <c r="BJ20" s="329"/>
      <c r="BK20" s="329"/>
      <c r="BL20" s="329"/>
      <c r="BM20" s="329"/>
      <c r="BN20" s="329"/>
      <c r="BO20" s="329"/>
      <c r="BP20" s="329"/>
      <c r="BQ20" s="329"/>
      <c r="BR20" s="329"/>
      <c r="BS20" s="329"/>
      <c r="BT20" s="329"/>
      <c r="BU20" s="329"/>
      <c r="BV20" s="329"/>
      <c r="BW20" s="329"/>
      <c r="BX20" s="329"/>
      <c r="BY20" s="329"/>
      <c r="BZ20" s="329"/>
      <c r="CA20" s="329"/>
      <c r="CB20" s="329"/>
      <c r="CC20" s="329"/>
      <c r="CD20" s="329"/>
      <c r="CE20" s="329"/>
      <c r="CF20" s="329"/>
      <c r="CG20" s="329"/>
      <c r="CH20" s="329"/>
      <c r="CL20" s="329"/>
    </row>
    <row r="21" spans="1:90" s="1" customFormat="1" hidden="1" x14ac:dyDescent="0.25">
      <c r="A21" s="617"/>
      <c r="B21" s="619"/>
      <c r="C21" s="620"/>
      <c r="D21" s="656"/>
      <c r="E21" s="655"/>
      <c r="F21" s="598"/>
      <c r="G21" s="598"/>
      <c r="H21" s="598"/>
      <c r="I21" s="598"/>
      <c r="J21" s="619"/>
      <c r="K21" s="627"/>
      <c r="L21" s="627"/>
      <c r="M21" s="642"/>
      <c r="N21" s="598"/>
      <c r="O21" s="644"/>
      <c r="P21" s="624"/>
      <c r="Q21" s="612"/>
      <c r="R21" s="625"/>
      <c r="S21" s="624"/>
      <c r="T21" s="612"/>
      <c r="U21" s="625"/>
      <c r="V21" s="624"/>
      <c r="W21" s="612"/>
      <c r="X21" s="613"/>
      <c r="Y21" s="612"/>
      <c r="Z21" s="613"/>
      <c r="AA21" s="624"/>
      <c r="AB21" s="136"/>
      <c r="AC21" s="338"/>
      <c r="AD21" s="138"/>
      <c r="AE21" s="331"/>
      <c r="AF21" s="330"/>
      <c r="AG21" s="331" t="str">
        <f t="shared" si="6"/>
        <v/>
      </c>
      <c r="AH21" s="332"/>
      <c r="AI21" s="332"/>
      <c r="AJ21" s="333" t="str">
        <f t="shared" si="7"/>
        <v/>
      </c>
      <c r="AK21" s="332"/>
      <c r="AL21" s="332"/>
      <c r="AM21" s="332"/>
      <c r="AN21" s="124"/>
      <c r="AO21" s="410" t="str">
        <f t="shared" si="8"/>
        <v/>
      </c>
      <c r="AP21" s="125"/>
      <c r="AQ21" s="410" t="str">
        <f t="shared" si="11"/>
        <v/>
      </c>
      <c r="AR21" s="125" t="str">
        <f t="shared" si="12"/>
        <v/>
      </c>
      <c r="AS21" s="402" t="str">
        <f t="shared" si="9"/>
        <v/>
      </c>
      <c r="AT21" s="402"/>
      <c r="AU21" s="402"/>
      <c r="AV21" s="409"/>
      <c r="AW21" s="319"/>
      <c r="AX21" s="319"/>
      <c r="AY21" s="139"/>
      <c r="AZ21" s="136"/>
      <c r="BA21" s="136"/>
      <c r="BB21" s="136"/>
      <c r="BC21" s="136"/>
      <c r="BJ21" s="329"/>
      <c r="BK21" s="329"/>
      <c r="BL21" s="329"/>
      <c r="BM21" s="329"/>
      <c r="BN21" s="329"/>
      <c r="BO21" s="329"/>
      <c r="BP21" s="329"/>
      <c r="BQ21" s="329"/>
      <c r="BR21" s="329"/>
      <c r="BS21" s="329"/>
      <c r="BT21" s="329"/>
      <c r="BU21" s="329"/>
      <c r="BV21" s="329"/>
      <c r="BW21" s="329"/>
      <c r="BX21" s="329"/>
      <c r="BY21" s="329"/>
      <c r="BZ21" s="329"/>
      <c r="CA21" s="329"/>
      <c r="CB21" s="329"/>
      <c r="CC21" s="329"/>
      <c r="CD21" s="329"/>
      <c r="CE21" s="329"/>
      <c r="CF21" s="329"/>
      <c r="CG21" s="329"/>
      <c r="CH21" s="329"/>
      <c r="CL21" s="329"/>
    </row>
    <row r="22" spans="1:90" s="1" customFormat="1" hidden="1" x14ac:dyDescent="0.25">
      <c r="A22" s="617"/>
      <c r="B22" s="619"/>
      <c r="C22" s="620"/>
      <c r="D22" s="656"/>
      <c r="E22" s="655"/>
      <c r="F22" s="598"/>
      <c r="G22" s="598"/>
      <c r="H22" s="598"/>
      <c r="I22" s="598"/>
      <c r="J22" s="619"/>
      <c r="K22" s="627"/>
      <c r="L22" s="627"/>
      <c r="M22" s="642"/>
      <c r="N22" s="598"/>
      <c r="O22" s="644"/>
      <c r="P22" s="624"/>
      <c r="Q22" s="612"/>
      <c r="R22" s="625"/>
      <c r="S22" s="624"/>
      <c r="T22" s="612"/>
      <c r="U22" s="625"/>
      <c r="V22" s="624"/>
      <c r="W22" s="612"/>
      <c r="X22" s="613"/>
      <c r="Y22" s="612"/>
      <c r="Z22" s="613"/>
      <c r="AA22" s="624"/>
      <c r="AB22" s="136"/>
      <c r="AC22" s="338"/>
      <c r="AD22" s="138"/>
      <c r="AE22" s="331"/>
      <c r="AF22" s="330"/>
      <c r="AG22" s="331" t="str">
        <f t="shared" si="6"/>
        <v/>
      </c>
      <c r="AH22" s="332"/>
      <c r="AI22" s="332"/>
      <c r="AJ22" s="333" t="str">
        <f t="shared" si="7"/>
        <v/>
      </c>
      <c r="AK22" s="332"/>
      <c r="AL22" s="332"/>
      <c r="AM22" s="332"/>
      <c r="AN22" s="124"/>
      <c r="AO22" s="410" t="str">
        <f t="shared" si="8"/>
        <v/>
      </c>
      <c r="AP22" s="125"/>
      <c r="AQ22" s="410" t="str">
        <f t="shared" si="11"/>
        <v/>
      </c>
      <c r="AR22" s="125" t="str">
        <f t="shared" si="12"/>
        <v/>
      </c>
      <c r="AS22" s="402" t="str">
        <f t="shared" si="9"/>
        <v/>
      </c>
      <c r="AT22" s="402"/>
      <c r="AU22" s="402"/>
      <c r="AV22" s="409"/>
      <c r="AW22" s="319"/>
      <c r="AX22" s="319"/>
      <c r="AY22" s="139"/>
      <c r="AZ22" s="136"/>
      <c r="BA22" s="136"/>
      <c r="BB22" s="136"/>
      <c r="BC22" s="136"/>
      <c r="BJ22" s="329"/>
      <c r="BK22" s="329"/>
      <c r="BL22" s="329"/>
      <c r="BM22" s="329"/>
      <c r="BN22" s="329"/>
      <c r="BO22" s="329"/>
      <c r="BP22" s="329"/>
      <c r="BQ22" s="329"/>
      <c r="BR22" s="329"/>
      <c r="BS22" s="329"/>
      <c r="BT22" s="329"/>
      <c r="BU22" s="329"/>
      <c r="BV22" s="329"/>
      <c r="BW22" s="329"/>
      <c r="BX22" s="329"/>
      <c r="BY22" s="329"/>
      <c r="BZ22" s="329"/>
      <c r="CA22" s="329"/>
      <c r="CB22" s="329"/>
      <c r="CC22" s="329"/>
      <c r="CD22" s="329"/>
      <c r="CE22" s="329"/>
      <c r="CF22" s="329"/>
      <c r="CG22" s="329"/>
      <c r="CH22" s="329"/>
      <c r="CL22" s="329"/>
    </row>
    <row r="23" spans="1:90" s="1" customFormat="1" hidden="1" x14ac:dyDescent="0.25">
      <c r="A23" s="617"/>
      <c r="B23" s="619"/>
      <c r="C23" s="620"/>
      <c r="D23" s="656"/>
      <c r="E23" s="655"/>
      <c r="F23" s="598"/>
      <c r="G23" s="598"/>
      <c r="H23" s="598"/>
      <c r="I23" s="598"/>
      <c r="J23" s="619"/>
      <c r="K23" s="627"/>
      <c r="L23" s="627"/>
      <c r="M23" s="642"/>
      <c r="N23" s="598"/>
      <c r="O23" s="644"/>
      <c r="P23" s="624"/>
      <c r="Q23" s="612"/>
      <c r="R23" s="625"/>
      <c r="S23" s="624"/>
      <c r="T23" s="612"/>
      <c r="U23" s="625"/>
      <c r="V23" s="624"/>
      <c r="W23" s="612"/>
      <c r="X23" s="613"/>
      <c r="Y23" s="612"/>
      <c r="Z23" s="613"/>
      <c r="AA23" s="624"/>
      <c r="AB23" s="136"/>
      <c r="AC23" s="338"/>
      <c r="AD23" s="138"/>
      <c r="AE23" s="331"/>
      <c r="AF23" s="330"/>
      <c r="AG23" s="331" t="str">
        <f t="shared" si="6"/>
        <v/>
      </c>
      <c r="AH23" s="332"/>
      <c r="AI23" s="332"/>
      <c r="AJ23" s="333" t="str">
        <f t="shared" si="7"/>
        <v/>
      </c>
      <c r="AK23" s="332"/>
      <c r="AL23" s="332"/>
      <c r="AM23" s="332"/>
      <c r="AN23" s="124"/>
      <c r="AO23" s="410" t="str">
        <f t="shared" si="8"/>
        <v/>
      </c>
      <c r="AP23" s="125"/>
      <c r="AQ23" s="410" t="str">
        <f t="shared" si="11"/>
        <v/>
      </c>
      <c r="AR23" s="125" t="str">
        <f t="shared" si="12"/>
        <v/>
      </c>
      <c r="AS23" s="402" t="str">
        <f t="shared" si="9"/>
        <v/>
      </c>
      <c r="AT23" s="402"/>
      <c r="AU23" s="402"/>
      <c r="AV23" s="409"/>
      <c r="AW23" s="319"/>
      <c r="AX23" s="319"/>
      <c r="AY23" s="139"/>
      <c r="AZ23" s="136"/>
      <c r="BA23" s="136"/>
      <c r="BB23" s="136"/>
      <c r="BC23" s="136"/>
      <c r="BJ23" s="329"/>
      <c r="BK23" s="329"/>
      <c r="BL23" s="329"/>
      <c r="BM23" s="329"/>
      <c r="BN23" s="329"/>
      <c r="BO23" s="329"/>
      <c r="BP23" s="329"/>
      <c r="BQ23" s="329"/>
      <c r="BR23" s="329"/>
      <c r="BS23" s="329"/>
      <c r="BT23" s="329"/>
      <c r="BU23" s="329"/>
      <c r="BV23" s="329"/>
      <c r="BW23" s="329"/>
      <c r="BX23" s="329"/>
      <c r="BY23" s="329"/>
      <c r="BZ23" s="329"/>
      <c r="CA23" s="329"/>
      <c r="CB23" s="329"/>
      <c r="CC23" s="329"/>
      <c r="CD23" s="329"/>
      <c r="CE23" s="329"/>
      <c r="CF23" s="329"/>
      <c r="CG23" s="329"/>
      <c r="CH23" s="329"/>
      <c r="CL23" s="329"/>
    </row>
    <row r="24" spans="1:90" ht="151.80000000000001" x14ac:dyDescent="0.25">
      <c r="A24" s="617" t="s">
        <v>633</v>
      </c>
      <c r="B24" s="619" t="s">
        <v>632</v>
      </c>
      <c r="C24" s="620" t="s">
        <v>200</v>
      </c>
      <c r="D24" s="619" t="s">
        <v>631</v>
      </c>
      <c r="E24" s="619" t="s">
        <v>201</v>
      </c>
      <c r="F24" s="603" t="s">
        <v>762</v>
      </c>
      <c r="G24" s="603" t="s">
        <v>775</v>
      </c>
      <c r="H24" s="603" t="s">
        <v>779</v>
      </c>
      <c r="I24" s="603" t="s">
        <v>786</v>
      </c>
      <c r="J24" s="619" t="s">
        <v>353</v>
      </c>
      <c r="K24" s="627" t="s">
        <v>867</v>
      </c>
      <c r="L24" s="627" t="s">
        <v>833</v>
      </c>
      <c r="M24" s="627" t="str">
        <f>+CONCATENATE(J24," ",K24," ",L24)</f>
        <v>Posibilidad de pérdida Reputacional por Ias inconsistencias en la información reportada en los aplicativos internos y externos de la entidad 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v>
      </c>
      <c r="N24" s="619" t="s">
        <v>213</v>
      </c>
      <c r="O24" s="618">
        <v>12</v>
      </c>
      <c r="P24" s="638" t="str">
        <f>IF(O24&lt;=0,"",IF(O24&lt;=2,"Muy Baja",IF(O24&lt;=24,"Baja",IF(O24&lt;=500,"Media",IF(O24&lt;=5000,"Alta","Muy Alta")))))</f>
        <v>Baja</v>
      </c>
      <c r="Q24" s="639">
        <f t="shared" si="14"/>
        <v>0.4</v>
      </c>
      <c r="R24" s="641"/>
      <c r="S24" s="638" t="str">
        <f>IF(OR(R24='Tabla Impacto'!$C$11,R24='Tabla Impacto'!$D$11),"Leve",IF(OR(R24='Tabla Impacto'!$C$12,R24='Tabla Impacto'!$D$12),"Menor",IF(OR(R24='Tabla Impacto'!$C$13,R24='Tabla Impacto'!$D$13),"Moderado",IF(OR(R24='Tabla Impacto'!$C$14,R24='Tabla Impacto'!$D$14),"Mayor",IF(OR(R24='Tabla Impacto'!$C$15,R24='Tabla Impacto'!$D$15),"Catastrófico","")))))</f>
        <v/>
      </c>
      <c r="T24" s="639" t="str">
        <f t="shared" ref="T24" si="19">IF(S24="","",IF(S24="Leve",0.2,IF(S24="Menor",0.4,IF(S24="Moderado",0.6,IF(S24="Mayor",0.8,IF(S24="Catastrófico",1,))))))</f>
        <v/>
      </c>
      <c r="U24" s="641" t="s">
        <v>137</v>
      </c>
      <c r="V24" s="638" t="str">
        <f>IF(OR(U24='Tabla Impacto'!$C$11,U24='Tabla Impacto'!$D$11),"Leve",IF(OR(U24='Tabla Impacto'!$C$12,U24='Tabla Impacto'!$D$12),"Menor",IF(OR(U24='Tabla Impacto'!$C$13,U24='Tabla Impacto'!$D$13),"Moderado",IF(OR(U24='Tabla Impacto'!$C$14,U24='Tabla Impacto'!$D$14),"Mayor",IF(OR(U24='Tabla Impacto'!$C$15,U24='Tabla Impacto'!$D$15),"Catastrófico","")))))</f>
        <v>Mayor</v>
      </c>
      <c r="W24" s="639">
        <f t="shared" ref="W24" si="20">IF(V24="","",IF(V24="Leve",0.2,IF(V24="Menor",0.4,IF(V24="Moderado",0.6,IF(V24="Mayor",0.8,IF(V24="Catastrófico",1,))))))</f>
        <v>0.8</v>
      </c>
      <c r="X24" s="640" t="str">
        <f>IF(Y24="","",IF(Y24='Tabla Impacto'!$G$4,'Tabla Impacto'!$F$4,IF(Y24='Tabla Impacto'!$G$5,'Tabla Impacto'!$F$5,IF(Y24='Tabla Impacto'!$G$6,'Tabla Impacto'!$F$6,IF(Y24='Tabla Impacto'!$G$7,'Tabla Impacto'!$F$7,IF(Y24='Tabla Impacto'!$G$8,'Tabla Impacto'!$F$8))))))</f>
        <v>Mayor</v>
      </c>
      <c r="Y24" s="639">
        <f t="shared" ref="Y24" si="21">+IF(T24="",W24,IF(W24="",T24,IF(T24&gt;W24,T24,W24)))</f>
        <v>0.8</v>
      </c>
      <c r="Z24" s="640" t="str">
        <f t="shared" ref="Z24" si="22">IF(OR(AND(P24="Muy Baja",X24="Leve"),AND(P24="Muy Baja",X24="Menor"),AND(P24="Baja",X24="Leve")),"Bajo",IF(OR(AND(P24="Muy baja",X24="Moderado"),AND(P24="Baja",X24="Menor"),AND(P24="Baja",X24="Moderado"),AND(P24="Media",X24="Leve"),AND(P24="Media",X24="Menor"),AND(P24="Media",X24="Moderado"),AND(P24="Alta",X24="Leve"),AND(P24="Alta",X24="Menor")),"Moderado",IF(OR(AND(P24="Muy Baja",X24="Mayor"),AND(P24="Baja",X24="Mayor"),AND(P24="Media",X24="Mayor"),AND(P24="Alta",X24="Moderado"),AND(P24="Alta",X24="Mayor"),AND(P24="Muy Alta",X24="Leve"),AND(P24="Muy Alta",X24="Menor"),AND(P24="Muy Alta",X24="Moderado"),AND(P24="Muy Alta",X24="Mayor")),"Alto",IF(OR(AND(P24="Muy Baja",X24="Catastrófico"),AND(P24="Baja",X24="Catastrófico"),AND(P24="Media",X24="Catastrófico"),AND(P24="Alta",X24="Catastrófico"),AND(P24="Muy Alta",X24="Catastrófico")),"Extremo",""))))</f>
        <v>Alto</v>
      </c>
      <c r="AA24" s="618"/>
      <c r="AB24" s="404">
        <v>1</v>
      </c>
      <c r="AC24" s="416" t="s">
        <v>630</v>
      </c>
      <c r="AD24" s="138"/>
      <c r="AE24" s="331" t="s">
        <v>223</v>
      </c>
      <c r="AF24" s="330" t="s">
        <v>663</v>
      </c>
      <c r="AG24" s="331" t="str">
        <f t="shared" si="6"/>
        <v>Probabilidad</v>
      </c>
      <c r="AH24" s="332" t="s">
        <v>12</v>
      </c>
      <c r="AI24" s="332" t="s">
        <v>8</v>
      </c>
      <c r="AJ24" s="333" t="str">
        <f t="shared" si="7"/>
        <v>40%</v>
      </c>
      <c r="AK24" s="332" t="s">
        <v>17</v>
      </c>
      <c r="AL24" s="332" t="s">
        <v>20</v>
      </c>
      <c r="AM24" s="332" t="s">
        <v>111</v>
      </c>
      <c r="AN24" s="357">
        <f>IFERROR(IF(AG24="Probabilidad",(Q24-(+Q24*AJ24)),IF(AG24="Impacto",Q24,"")),"")</f>
        <v>0.24</v>
      </c>
      <c r="AO24" s="408" t="str">
        <f t="shared" si="8"/>
        <v>Baja</v>
      </c>
      <c r="AP24" s="333">
        <f t="shared" si="10"/>
        <v>0.24</v>
      </c>
      <c r="AQ24" s="408" t="str">
        <f t="shared" si="11"/>
        <v>Mayor</v>
      </c>
      <c r="AR24" s="333">
        <f>IFERROR(IF(AG24="Impacto",(Y24-(+Y24*AJ24)),IF(AG24="Probabilidad",Y24,"")),"")</f>
        <v>0.8</v>
      </c>
      <c r="AS24" s="405" t="str">
        <f t="shared" si="9"/>
        <v>Alto</v>
      </c>
      <c r="AT24" s="601">
        <f>+AP26</f>
        <v>8.6399999999999991E-2</v>
      </c>
      <c r="AU24" s="601">
        <f>+AR26</f>
        <v>0.8</v>
      </c>
      <c r="AV24" s="602" t="s">
        <v>122</v>
      </c>
      <c r="AW24" s="319"/>
      <c r="AX24" s="319"/>
      <c r="AY24" s="276">
        <v>0</v>
      </c>
      <c r="AZ24" s="321">
        <v>0</v>
      </c>
      <c r="BA24" s="321">
        <v>0</v>
      </c>
      <c r="BB24" s="321">
        <v>0</v>
      </c>
      <c r="BC24" s="321">
        <v>0</v>
      </c>
    </row>
    <row r="25" spans="1:90" s="1" customFormat="1" ht="151.80000000000001" x14ac:dyDescent="0.25">
      <c r="A25" s="617"/>
      <c r="B25" s="619"/>
      <c r="C25" s="620"/>
      <c r="D25" s="619"/>
      <c r="E25" s="618"/>
      <c r="F25" s="598"/>
      <c r="G25" s="598"/>
      <c r="H25" s="598"/>
      <c r="I25" s="598"/>
      <c r="J25" s="619"/>
      <c r="K25" s="627"/>
      <c r="L25" s="627"/>
      <c r="M25" s="627"/>
      <c r="N25" s="619"/>
      <c r="O25" s="618"/>
      <c r="P25" s="624"/>
      <c r="Q25" s="612"/>
      <c r="R25" s="625"/>
      <c r="S25" s="624"/>
      <c r="T25" s="612"/>
      <c r="U25" s="625"/>
      <c r="V25" s="624"/>
      <c r="W25" s="612"/>
      <c r="X25" s="613"/>
      <c r="Y25" s="612"/>
      <c r="Z25" s="613"/>
      <c r="AA25" s="618"/>
      <c r="AB25" s="404">
        <v>2</v>
      </c>
      <c r="AC25" s="416" t="s">
        <v>629</v>
      </c>
      <c r="AD25" s="138"/>
      <c r="AE25" s="331" t="s">
        <v>223</v>
      </c>
      <c r="AF25" s="330" t="s">
        <v>664</v>
      </c>
      <c r="AG25" s="331" t="str">
        <f t="shared" si="6"/>
        <v>Probabilidad</v>
      </c>
      <c r="AH25" s="332" t="s">
        <v>12</v>
      </c>
      <c r="AI25" s="332" t="s">
        <v>8</v>
      </c>
      <c r="AJ25" s="333" t="str">
        <f t="shared" si="7"/>
        <v>40%</v>
      </c>
      <c r="AK25" s="332" t="s">
        <v>17</v>
      </c>
      <c r="AL25" s="332" t="s">
        <v>20</v>
      </c>
      <c r="AM25" s="332" t="s">
        <v>111</v>
      </c>
      <c r="AN25" s="308">
        <f>IFERROR(IF(AND(AG24="Probabilidad",AG25="Probabilidad"),(AP24-(+AP24*AJ25)),IF(AG25="Probabilidad",(Q24-(+Q24*AJ25)),IF(AG25="Impacto",AP24,""))),"")</f>
        <v>0.14399999999999999</v>
      </c>
      <c r="AO25" s="410" t="str">
        <f t="shared" si="8"/>
        <v>Muy Baja</v>
      </c>
      <c r="AP25" s="125">
        <f t="shared" si="10"/>
        <v>0.14399999999999999</v>
      </c>
      <c r="AQ25" s="410" t="str">
        <f t="shared" si="11"/>
        <v>Mayor</v>
      </c>
      <c r="AR25" s="125">
        <f t="shared" si="12"/>
        <v>0.8</v>
      </c>
      <c r="AS25" s="402" t="str">
        <f t="shared" si="9"/>
        <v>Alto</v>
      </c>
      <c r="AT25" s="601"/>
      <c r="AU25" s="601"/>
      <c r="AV25" s="602"/>
      <c r="AW25" s="319"/>
      <c r="AX25" s="319"/>
      <c r="AY25" s="139">
        <v>1</v>
      </c>
      <c r="AZ25" s="136">
        <v>0</v>
      </c>
      <c r="BA25" s="136">
        <v>0</v>
      </c>
      <c r="BB25" s="136">
        <v>0</v>
      </c>
      <c r="BC25" s="136">
        <v>1</v>
      </c>
      <c r="BJ25" s="329"/>
      <c r="BK25" s="329"/>
      <c r="BL25" s="329"/>
      <c r="BM25" s="329"/>
      <c r="BN25" s="329"/>
      <c r="BO25" s="329"/>
      <c r="BP25" s="329"/>
      <c r="BQ25" s="329"/>
      <c r="BR25" s="329"/>
      <c r="BS25" s="329"/>
      <c r="BT25" s="329"/>
      <c r="BU25" s="329"/>
      <c r="BV25" s="329"/>
      <c r="BW25" s="329"/>
      <c r="BX25" s="329"/>
      <c r="BY25" s="329"/>
      <c r="BZ25" s="329"/>
      <c r="CA25" s="329"/>
      <c r="CB25" s="329"/>
      <c r="CC25" s="329"/>
      <c r="CD25" s="329"/>
      <c r="CE25" s="329"/>
      <c r="CF25" s="329"/>
      <c r="CG25" s="329"/>
      <c r="CH25" s="329"/>
      <c r="CL25" s="329"/>
    </row>
    <row r="26" spans="1:90" s="1" customFormat="1" ht="171.6" customHeight="1" x14ac:dyDescent="0.25">
      <c r="A26" s="617"/>
      <c r="B26" s="619"/>
      <c r="C26" s="620"/>
      <c r="D26" s="619"/>
      <c r="E26" s="618"/>
      <c r="F26" s="598"/>
      <c r="G26" s="598"/>
      <c r="H26" s="598"/>
      <c r="I26" s="598"/>
      <c r="J26" s="619"/>
      <c r="K26" s="627"/>
      <c r="L26" s="627"/>
      <c r="M26" s="627"/>
      <c r="N26" s="619"/>
      <c r="O26" s="618"/>
      <c r="P26" s="624"/>
      <c r="Q26" s="612"/>
      <c r="R26" s="625"/>
      <c r="S26" s="624"/>
      <c r="T26" s="612"/>
      <c r="U26" s="625"/>
      <c r="V26" s="624"/>
      <c r="W26" s="612"/>
      <c r="X26" s="613"/>
      <c r="Y26" s="612"/>
      <c r="Z26" s="613"/>
      <c r="AA26" s="618"/>
      <c r="AB26" s="404">
        <v>3</v>
      </c>
      <c r="AC26" s="416" t="s">
        <v>628</v>
      </c>
      <c r="AD26" s="138"/>
      <c r="AE26" s="331" t="s">
        <v>223</v>
      </c>
      <c r="AF26" s="330" t="s">
        <v>665</v>
      </c>
      <c r="AG26" s="331" t="str">
        <f t="shared" si="6"/>
        <v>Probabilidad</v>
      </c>
      <c r="AH26" s="332" t="s">
        <v>12</v>
      </c>
      <c r="AI26" s="332" t="s">
        <v>8</v>
      </c>
      <c r="AJ26" s="333" t="str">
        <f t="shared" si="7"/>
        <v>40%</v>
      </c>
      <c r="AK26" s="332" t="s">
        <v>17</v>
      </c>
      <c r="AL26" s="332" t="s">
        <v>20</v>
      </c>
      <c r="AM26" s="332" t="s">
        <v>111</v>
      </c>
      <c r="AN26" s="308">
        <f>IFERROR(IF(AND(AG25="Probabilidad",AG26="Probabilidad"),(AP25-(+AP25*AJ26)),IF(AG26="Probabilidad",(Q25-(+Q25*AJ26)),IF(AG26="Impacto",AP25,""))),"")</f>
        <v>8.6399999999999991E-2</v>
      </c>
      <c r="AO26" s="410" t="str">
        <f t="shared" si="8"/>
        <v>Muy Baja</v>
      </c>
      <c r="AP26" s="125">
        <f t="shared" si="10"/>
        <v>8.6399999999999991E-2</v>
      </c>
      <c r="AQ26" s="410" t="str">
        <f t="shared" si="11"/>
        <v>Mayor</v>
      </c>
      <c r="AR26" s="125">
        <f t="shared" si="12"/>
        <v>0.8</v>
      </c>
      <c r="AS26" s="402" t="str">
        <f t="shared" si="9"/>
        <v>Alto</v>
      </c>
      <c r="AT26" s="601"/>
      <c r="AU26" s="601"/>
      <c r="AV26" s="602"/>
      <c r="AW26" s="319"/>
      <c r="AX26" s="319"/>
      <c r="AY26" s="139">
        <v>0</v>
      </c>
      <c r="AZ26" s="136">
        <v>0</v>
      </c>
      <c r="BA26" s="136">
        <v>0</v>
      </c>
      <c r="BB26" s="136">
        <v>0</v>
      </c>
      <c r="BC26" s="136">
        <v>0</v>
      </c>
      <c r="BJ26" s="329"/>
      <c r="BK26" s="329"/>
      <c r="BL26" s="329"/>
      <c r="BM26" s="329"/>
      <c r="BN26" s="329"/>
      <c r="BO26" s="329"/>
      <c r="BP26" s="329"/>
      <c r="BQ26" s="329"/>
      <c r="BR26" s="329"/>
      <c r="BS26" s="329"/>
      <c r="BT26" s="329"/>
      <c r="BU26" s="329"/>
      <c r="BV26" s="329"/>
      <c r="BW26" s="329"/>
      <c r="BX26" s="329"/>
      <c r="BY26" s="329"/>
      <c r="BZ26" s="329"/>
      <c r="CA26" s="329"/>
      <c r="CB26" s="329"/>
      <c r="CC26" s="329"/>
      <c r="CD26" s="329"/>
      <c r="CE26" s="329"/>
      <c r="CF26" s="329"/>
      <c r="CG26" s="329"/>
      <c r="CH26" s="329"/>
      <c r="CL26" s="329"/>
    </row>
    <row r="27" spans="1:90" s="1" customFormat="1" hidden="1" x14ac:dyDescent="0.25">
      <c r="A27" s="617"/>
      <c r="B27" s="619"/>
      <c r="C27" s="620"/>
      <c r="D27" s="619"/>
      <c r="E27" s="618"/>
      <c r="F27" s="598"/>
      <c r="G27" s="598"/>
      <c r="H27" s="598"/>
      <c r="I27" s="598"/>
      <c r="J27" s="619"/>
      <c r="K27" s="627"/>
      <c r="L27" s="627"/>
      <c r="M27" s="627"/>
      <c r="N27" s="619"/>
      <c r="O27" s="618"/>
      <c r="P27" s="624"/>
      <c r="Q27" s="612"/>
      <c r="R27" s="625"/>
      <c r="S27" s="624"/>
      <c r="T27" s="612"/>
      <c r="U27" s="625"/>
      <c r="V27" s="624"/>
      <c r="W27" s="612"/>
      <c r="X27" s="613"/>
      <c r="Y27" s="612"/>
      <c r="Z27" s="613"/>
      <c r="AA27" s="618"/>
      <c r="AB27" s="404"/>
      <c r="AC27" s="416"/>
      <c r="AD27" s="138"/>
      <c r="AE27" s="331"/>
      <c r="AF27" s="330"/>
      <c r="AG27" s="331" t="str">
        <f t="shared" si="6"/>
        <v/>
      </c>
      <c r="AH27" s="332"/>
      <c r="AI27" s="332"/>
      <c r="AJ27" s="333" t="str">
        <f t="shared" si="7"/>
        <v/>
      </c>
      <c r="AK27" s="332"/>
      <c r="AL27" s="332"/>
      <c r="AM27" s="332"/>
      <c r="AN27" s="124"/>
      <c r="AO27" s="410" t="str">
        <f t="shared" si="8"/>
        <v/>
      </c>
      <c r="AP27" s="125"/>
      <c r="AQ27" s="410" t="str">
        <f t="shared" si="11"/>
        <v/>
      </c>
      <c r="AR27" s="125" t="str">
        <f t="shared" si="12"/>
        <v/>
      </c>
      <c r="AS27" s="402" t="str">
        <f t="shared" si="9"/>
        <v/>
      </c>
      <c r="AT27" s="402"/>
      <c r="AU27" s="402"/>
      <c r="AV27" s="409"/>
      <c r="AW27" s="319"/>
      <c r="AX27" s="319"/>
      <c r="AY27" s="139"/>
      <c r="AZ27" s="136"/>
      <c r="BA27" s="136"/>
      <c r="BB27" s="136"/>
      <c r="BC27" s="136"/>
      <c r="BJ27" s="329"/>
      <c r="BK27" s="329"/>
      <c r="BL27" s="329"/>
      <c r="BM27" s="329"/>
      <c r="BN27" s="329"/>
      <c r="BO27" s="329"/>
      <c r="BP27" s="329"/>
      <c r="BQ27" s="329"/>
      <c r="BR27" s="329"/>
      <c r="BS27" s="329"/>
      <c r="BT27" s="329"/>
      <c r="BU27" s="329"/>
      <c r="BV27" s="329"/>
      <c r="BW27" s="329"/>
      <c r="BX27" s="329"/>
      <c r="BY27" s="329"/>
      <c r="BZ27" s="329"/>
      <c r="CA27" s="329"/>
      <c r="CB27" s="329"/>
      <c r="CC27" s="329"/>
      <c r="CD27" s="329"/>
      <c r="CE27" s="329"/>
      <c r="CF27" s="329"/>
      <c r="CG27" s="329"/>
      <c r="CH27" s="329"/>
      <c r="CL27" s="329"/>
    </row>
    <row r="28" spans="1:90" s="1" customFormat="1" hidden="1" x14ac:dyDescent="0.25">
      <c r="A28" s="617"/>
      <c r="B28" s="619"/>
      <c r="C28" s="620"/>
      <c r="D28" s="619"/>
      <c r="E28" s="618"/>
      <c r="F28" s="598"/>
      <c r="G28" s="598"/>
      <c r="H28" s="598"/>
      <c r="I28" s="598"/>
      <c r="J28" s="619"/>
      <c r="K28" s="627"/>
      <c r="L28" s="627"/>
      <c r="M28" s="627"/>
      <c r="N28" s="619"/>
      <c r="O28" s="618"/>
      <c r="P28" s="624"/>
      <c r="Q28" s="612"/>
      <c r="R28" s="625"/>
      <c r="S28" s="624"/>
      <c r="T28" s="612"/>
      <c r="U28" s="625"/>
      <c r="V28" s="624"/>
      <c r="W28" s="612"/>
      <c r="X28" s="613"/>
      <c r="Y28" s="612"/>
      <c r="Z28" s="613"/>
      <c r="AA28" s="618"/>
      <c r="AB28" s="404"/>
      <c r="AC28" s="416"/>
      <c r="AD28" s="138"/>
      <c r="AE28" s="331"/>
      <c r="AF28" s="330"/>
      <c r="AG28" s="331" t="str">
        <f t="shared" si="6"/>
        <v/>
      </c>
      <c r="AH28" s="332"/>
      <c r="AI28" s="332"/>
      <c r="AJ28" s="333" t="str">
        <f t="shared" si="7"/>
        <v/>
      </c>
      <c r="AK28" s="332"/>
      <c r="AL28" s="332"/>
      <c r="AM28" s="332"/>
      <c r="AN28" s="124"/>
      <c r="AO28" s="410" t="str">
        <f t="shared" si="8"/>
        <v/>
      </c>
      <c r="AP28" s="125"/>
      <c r="AQ28" s="410" t="str">
        <f t="shared" si="11"/>
        <v/>
      </c>
      <c r="AR28" s="125" t="str">
        <f t="shared" si="12"/>
        <v/>
      </c>
      <c r="AS28" s="402" t="str">
        <f t="shared" si="9"/>
        <v/>
      </c>
      <c r="AT28" s="402"/>
      <c r="AU28" s="402"/>
      <c r="AV28" s="409"/>
      <c r="AW28" s="319"/>
      <c r="AX28" s="319"/>
      <c r="AY28" s="139"/>
      <c r="AZ28" s="136"/>
      <c r="BA28" s="136"/>
      <c r="BB28" s="136"/>
      <c r="BC28" s="136"/>
      <c r="BJ28" s="329"/>
      <c r="BK28" s="329"/>
      <c r="BL28" s="329"/>
      <c r="BM28" s="329"/>
      <c r="BN28" s="329"/>
      <c r="BO28" s="329"/>
      <c r="BP28" s="329"/>
      <c r="BQ28" s="329"/>
      <c r="BR28" s="329"/>
      <c r="BS28" s="329"/>
      <c r="BT28" s="329"/>
      <c r="BU28" s="329"/>
      <c r="BV28" s="329"/>
      <c r="BW28" s="329"/>
      <c r="BX28" s="329"/>
      <c r="BY28" s="329"/>
      <c r="BZ28" s="329"/>
      <c r="CA28" s="329"/>
      <c r="CB28" s="329"/>
      <c r="CC28" s="329"/>
      <c r="CD28" s="329"/>
      <c r="CE28" s="329"/>
      <c r="CF28" s="329"/>
      <c r="CG28" s="329"/>
      <c r="CH28" s="329"/>
      <c r="CL28" s="329"/>
    </row>
    <row r="29" spans="1:90" s="1" customFormat="1" ht="13.8" hidden="1" customHeight="1" x14ac:dyDescent="0.25">
      <c r="A29" s="617"/>
      <c r="B29" s="619"/>
      <c r="C29" s="620"/>
      <c r="D29" s="619"/>
      <c r="E29" s="618"/>
      <c r="F29" s="598"/>
      <c r="G29" s="598"/>
      <c r="H29" s="598"/>
      <c r="I29" s="598"/>
      <c r="J29" s="619"/>
      <c r="K29" s="627"/>
      <c r="L29" s="627"/>
      <c r="M29" s="627"/>
      <c r="N29" s="619"/>
      <c r="O29" s="618"/>
      <c r="P29" s="624"/>
      <c r="Q29" s="612"/>
      <c r="R29" s="625"/>
      <c r="S29" s="624"/>
      <c r="T29" s="612"/>
      <c r="U29" s="625"/>
      <c r="V29" s="624"/>
      <c r="W29" s="612"/>
      <c r="X29" s="613"/>
      <c r="Y29" s="612"/>
      <c r="Z29" s="613"/>
      <c r="AA29" s="618"/>
      <c r="AB29" s="404"/>
      <c r="AC29" s="416"/>
      <c r="AD29" s="138"/>
      <c r="AE29" s="331"/>
      <c r="AF29" s="330"/>
      <c r="AG29" s="331" t="str">
        <f t="shared" si="6"/>
        <v/>
      </c>
      <c r="AH29" s="332"/>
      <c r="AI29" s="332"/>
      <c r="AJ29" s="333" t="str">
        <f t="shared" si="7"/>
        <v/>
      </c>
      <c r="AK29" s="332"/>
      <c r="AL29" s="332"/>
      <c r="AM29" s="332"/>
      <c r="AN29" s="124"/>
      <c r="AO29" s="410" t="str">
        <f t="shared" si="8"/>
        <v/>
      </c>
      <c r="AP29" s="125"/>
      <c r="AQ29" s="410" t="str">
        <f t="shared" si="11"/>
        <v/>
      </c>
      <c r="AR29" s="125" t="str">
        <f t="shared" si="12"/>
        <v/>
      </c>
      <c r="AS29" s="402" t="str">
        <f t="shared" si="9"/>
        <v/>
      </c>
      <c r="AT29" s="402"/>
      <c r="AU29" s="402"/>
      <c r="AV29" s="409"/>
      <c r="AW29" s="319"/>
      <c r="AX29" s="319"/>
      <c r="AY29" s="139"/>
      <c r="AZ29" s="136"/>
      <c r="BA29" s="136"/>
      <c r="BB29" s="136"/>
      <c r="BC29" s="136"/>
      <c r="BJ29" s="329"/>
      <c r="BK29" s="329"/>
      <c r="BL29" s="329"/>
      <c r="BM29" s="329"/>
      <c r="BN29" s="329"/>
      <c r="BO29" s="329"/>
      <c r="BP29" s="329"/>
      <c r="BQ29" s="329"/>
      <c r="BR29" s="329"/>
      <c r="BS29" s="329"/>
      <c r="BT29" s="329"/>
      <c r="BU29" s="329"/>
      <c r="BV29" s="329"/>
      <c r="BW29" s="329"/>
      <c r="BX29" s="329"/>
      <c r="BY29" s="329"/>
      <c r="BZ29" s="329"/>
      <c r="CA29" s="329"/>
      <c r="CB29" s="329"/>
      <c r="CC29" s="329"/>
      <c r="CD29" s="329"/>
      <c r="CE29" s="329"/>
      <c r="CF29" s="329"/>
      <c r="CG29" s="329"/>
      <c r="CH29" s="329"/>
      <c r="CL29" s="329"/>
    </row>
    <row r="30" spans="1:90" ht="156.6" customHeight="1" x14ac:dyDescent="0.25">
      <c r="A30" s="617" t="s">
        <v>627</v>
      </c>
      <c r="B30" s="619" t="s">
        <v>626</v>
      </c>
      <c r="C30" s="620" t="s">
        <v>200</v>
      </c>
      <c r="D30" s="619" t="s">
        <v>625</v>
      </c>
      <c r="E30" s="619" t="s">
        <v>227</v>
      </c>
      <c r="F30" s="603" t="s">
        <v>787</v>
      </c>
      <c r="G30" s="603" t="s">
        <v>777</v>
      </c>
      <c r="H30" s="603" t="s">
        <v>779</v>
      </c>
      <c r="I30" s="603" t="s">
        <v>782</v>
      </c>
      <c r="J30" s="619" t="s">
        <v>353</v>
      </c>
      <c r="K30" s="627" t="s">
        <v>791</v>
      </c>
      <c r="L30" s="627" t="s">
        <v>792</v>
      </c>
      <c r="M30" s="627" t="str">
        <f t="shared" ref="M30:M60" si="23">+CONCATENATE(J30," ",K30," ",L30)</f>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0" s="619" t="s">
        <v>213</v>
      </c>
      <c r="O30" s="618">
        <v>240</v>
      </c>
      <c r="P30" s="638" t="str">
        <f>IF(O30&lt;=0,"",IF(O30&lt;=2,"Muy Baja",IF(O30&lt;=24,"Baja",IF(O30&lt;=500,"Media",IF(O30&lt;=5000,"Alta","Muy Alta")))))</f>
        <v>Media</v>
      </c>
      <c r="Q30" s="639">
        <f t="shared" si="14"/>
        <v>0.6</v>
      </c>
      <c r="R30" s="641"/>
      <c r="S30" s="638" t="str">
        <f>IF(OR(R30='Tabla Impacto'!$C$11,R30='Tabla Impacto'!$D$11),"Leve",IF(OR(R30='Tabla Impacto'!$C$12,R30='Tabla Impacto'!$D$12),"Menor",IF(OR(R30='Tabla Impacto'!$C$13,R30='Tabla Impacto'!$D$13),"Moderado",IF(OR(R30='Tabla Impacto'!$C$14,R30='Tabla Impacto'!$D$14),"Mayor",IF(OR(R30='Tabla Impacto'!$C$15,R30='Tabla Impacto'!$D$15),"Catastrófico","")))))</f>
        <v/>
      </c>
      <c r="T30" s="639" t="str">
        <f t="shared" ref="T30" si="24">IF(S30="","",IF(S30="Leve",0.2,IF(S30="Menor",0.4,IF(S30="Moderado",0.6,IF(S30="Mayor",0.8,IF(S30="Catastrófico",1,))))))</f>
        <v/>
      </c>
      <c r="U30" s="641" t="s">
        <v>136</v>
      </c>
      <c r="V30" s="638" t="str">
        <f>IF(OR(U30='Tabla Impacto'!$C$11,U30='Tabla Impacto'!$D$11),"Leve",IF(OR(U30='Tabla Impacto'!$C$12,U30='Tabla Impacto'!$D$12),"Menor",IF(OR(U30='Tabla Impacto'!$C$13,U30='Tabla Impacto'!$D$13),"Moderado",IF(OR(U30='Tabla Impacto'!$C$14,U30='Tabla Impacto'!$D$14),"Mayor",IF(OR(U30='Tabla Impacto'!$C$15,U30='Tabla Impacto'!$D$15),"Catastrófico","")))))</f>
        <v>Moderado</v>
      </c>
      <c r="W30" s="639">
        <f t="shared" ref="W30" si="25">IF(V30="","",IF(V30="Leve",0.2,IF(V30="Menor",0.4,IF(V30="Moderado",0.6,IF(V30="Mayor",0.8,IF(V30="Catastrófico",1,))))))</f>
        <v>0.6</v>
      </c>
      <c r="X30" s="640" t="str">
        <f>IF(Y30="","",IF(Y30='Tabla Impacto'!$G$4,'Tabla Impacto'!$F$4,IF(Y30='Tabla Impacto'!$G$5,'Tabla Impacto'!$F$5,IF(Y30='Tabla Impacto'!$G$6,'Tabla Impacto'!$F$6,IF(Y30='Tabla Impacto'!$G$7,'Tabla Impacto'!$F$7,IF(Y30='Tabla Impacto'!$G$8,'Tabla Impacto'!$F$8))))))</f>
        <v>Moderado</v>
      </c>
      <c r="Y30" s="639">
        <f t="shared" ref="Y30" si="26">+IF(T30="",W30,IF(W30="",T30,IF(T30&gt;W30,T30,W30)))</f>
        <v>0.6</v>
      </c>
      <c r="Z30" s="640" t="str">
        <f t="shared" ref="Z30" si="27">IF(OR(AND(P30="Muy Baja",X30="Leve"),AND(P30="Muy Baja",X30="Menor"),AND(P30="Baja",X30="Leve")),"Bajo",IF(OR(AND(P30="Muy baja",X30="Moderado"),AND(P30="Baja",X30="Menor"),AND(P30="Baja",X30="Moderado"),AND(P30="Media",X30="Leve"),AND(P30="Media",X30="Menor"),AND(P30="Media",X30="Moderado"),AND(P30="Alta",X30="Leve"),AND(P30="Alta",X30="Menor")),"Moderado",IF(OR(AND(P30="Muy Baja",X30="Mayor"),AND(P30="Baja",X30="Mayor"),AND(P30="Media",X30="Mayor"),AND(P30="Alta",X30="Moderado"),AND(P30="Alta",X30="Mayor"),AND(P30="Muy Alta",X30="Leve"),AND(P30="Muy Alta",X30="Menor"),AND(P30="Muy Alta",X30="Moderado"),AND(P30="Muy Alta",X30="Mayor")),"Alto",IF(OR(AND(P30="Muy Baja",X30="Catastrófico"),AND(P30="Baja",X30="Catastrófico"),AND(P30="Media",X30="Catastrófico"),AND(P30="Alta",X30="Catastrófico"),AND(P30="Muy Alta",X30="Catastrófico")),"Extremo",""))))</f>
        <v>Moderado</v>
      </c>
      <c r="AA30" s="618"/>
      <c r="AB30" s="404">
        <v>1</v>
      </c>
      <c r="AC30" s="416" t="s">
        <v>837</v>
      </c>
      <c r="AD30" s="138"/>
      <c r="AE30" s="331" t="s">
        <v>223</v>
      </c>
      <c r="AF30" s="330" t="s">
        <v>666</v>
      </c>
      <c r="AG30" s="331" t="str">
        <f t="shared" si="6"/>
        <v>Probabilidad</v>
      </c>
      <c r="AH30" s="332" t="s">
        <v>12</v>
      </c>
      <c r="AI30" s="332" t="s">
        <v>8</v>
      </c>
      <c r="AJ30" s="333" t="str">
        <f t="shared" si="7"/>
        <v>40%</v>
      </c>
      <c r="AK30" s="332" t="s">
        <v>17</v>
      </c>
      <c r="AL30" s="332" t="s">
        <v>20</v>
      </c>
      <c r="AM30" s="332" t="s">
        <v>111</v>
      </c>
      <c r="AN30" s="357">
        <f>IFERROR(IF(AG30="Probabilidad",(Q30-(+Q30*AJ30)),IF(AG30="Impacto",Q30,"")),"")</f>
        <v>0.36</v>
      </c>
      <c r="AO30" s="408" t="str">
        <f t="shared" si="8"/>
        <v>Baja</v>
      </c>
      <c r="AP30" s="333">
        <f t="shared" si="10"/>
        <v>0.36</v>
      </c>
      <c r="AQ30" s="408" t="str">
        <f t="shared" si="11"/>
        <v>Moderado</v>
      </c>
      <c r="AR30" s="333">
        <f>IFERROR(IF(AG30="Impacto",(Y30-(+Y30*AJ30)),IF(AG30="Probabilidad",Y30,"")),"")</f>
        <v>0.6</v>
      </c>
      <c r="AS30" s="405" t="str">
        <f t="shared" si="9"/>
        <v>Moderado</v>
      </c>
      <c r="AT30" s="601">
        <f>+AP33</f>
        <v>7.7759999999999996E-2</v>
      </c>
      <c r="AU30" s="601">
        <f>+AR33</f>
        <v>0.6</v>
      </c>
      <c r="AV30" s="602" t="s">
        <v>122</v>
      </c>
      <c r="AW30" s="319"/>
      <c r="AX30" s="319"/>
      <c r="AY30" s="276">
        <v>1</v>
      </c>
      <c r="AZ30" s="321">
        <v>0</v>
      </c>
      <c r="BA30" s="321">
        <v>0</v>
      </c>
      <c r="BB30" s="321">
        <v>0</v>
      </c>
      <c r="BC30" s="321">
        <v>1</v>
      </c>
    </row>
    <row r="31" spans="1:90" ht="110.4" x14ac:dyDescent="0.25">
      <c r="A31" s="617"/>
      <c r="B31" s="619"/>
      <c r="C31" s="620" t="s">
        <v>200</v>
      </c>
      <c r="D31" s="619" t="s">
        <v>625</v>
      </c>
      <c r="E31" s="619" t="s">
        <v>227</v>
      </c>
      <c r="F31" s="603"/>
      <c r="G31" s="603"/>
      <c r="H31" s="603"/>
      <c r="I31" s="603"/>
      <c r="J31" s="619" t="s">
        <v>353</v>
      </c>
      <c r="K31" s="627" t="s">
        <v>791</v>
      </c>
      <c r="L31" s="627" t="s">
        <v>792</v>
      </c>
      <c r="M31" s="627"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1" s="619"/>
      <c r="O31" s="618"/>
      <c r="P31" s="638"/>
      <c r="Q31" s="639"/>
      <c r="R31" s="641"/>
      <c r="S31" s="638"/>
      <c r="T31" s="639"/>
      <c r="U31" s="641"/>
      <c r="V31" s="638"/>
      <c r="W31" s="639"/>
      <c r="X31" s="640"/>
      <c r="Y31" s="639"/>
      <c r="Z31" s="640"/>
      <c r="AA31" s="618"/>
      <c r="AB31" s="404">
        <v>2</v>
      </c>
      <c r="AC31" s="416" t="s">
        <v>968</v>
      </c>
      <c r="AD31" s="138"/>
      <c r="AE31" s="331" t="s">
        <v>223</v>
      </c>
      <c r="AF31" s="330" t="s">
        <v>667</v>
      </c>
      <c r="AG31" s="331" t="str">
        <f t="shared" si="6"/>
        <v>Probabilidad</v>
      </c>
      <c r="AH31" s="332" t="s">
        <v>12</v>
      </c>
      <c r="AI31" s="332" t="s">
        <v>8</v>
      </c>
      <c r="AJ31" s="333" t="str">
        <f t="shared" si="7"/>
        <v>40%</v>
      </c>
      <c r="AK31" s="332" t="s">
        <v>17</v>
      </c>
      <c r="AL31" s="332" t="s">
        <v>20</v>
      </c>
      <c r="AM31" s="332" t="s">
        <v>111</v>
      </c>
      <c r="AN31" s="358">
        <f>IFERROR(IF(AND(AG30="Probabilidad",AG31="Probabilidad"),(AP30-(+AP30*AJ31)),IF(AG31="Probabilidad",(Q30-(+Q30*AJ31)),IF(AG31="Impacto",AP30,""))),"")</f>
        <v>0.216</v>
      </c>
      <c r="AO31" s="408" t="str">
        <f t="shared" si="8"/>
        <v>Baja</v>
      </c>
      <c r="AP31" s="333">
        <f t="shared" si="10"/>
        <v>0.216</v>
      </c>
      <c r="AQ31" s="408" t="str">
        <f t="shared" si="11"/>
        <v>Moderado</v>
      </c>
      <c r="AR31" s="333">
        <f t="shared" si="12"/>
        <v>0.6</v>
      </c>
      <c r="AS31" s="405" t="str">
        <f t="shared" si="9"/>
        <v>Moderado</v>
      </c>
      <c r="AT31" s="601"/>
      <c r="AU31" s="601"/>
      <c r="AV31" s="602"/>
      <c r="AW31" s="319"/>
      <c r="AX31" s="319"/>
      <c r="AY31" s="276">
        <v>1</v>
      </c>
      <c r="AZ31" s="321">
        <v>0</v>
      </c>
      <c r="BA31" s="321">
        <v>1</v>
      </c>
      <c r="BB31" s="321">
        <v>0</v>
      </c>
      <c r="BC31" s="321">
        <v>0</v>
      </c>
    </row>
    <row r="32" spans="1:90" ht="124.2" x14ac:dyDescent="0.25">
      <c r="A32" s="617"/>
      <c r="B32" s="619"/>
      <c r="C32" s="620" t="s">
        <v>200</v>
      </c>
      <c r="D32" s="619" t="s">
        <v>625</v>
      </c>
      <c r="E32" s="619" t="s">
        <v>227</v>
      </c>
      <c r="F32" s="603"/>
      <c r="G32" s="603"/>
      <c r="H32" s="603"/>
      <c r="I32" s="603"/>
      <c r="J32" s="619" t="s">
        <v>353</v>
      </c>
      <c r="K32" s="627" t="s">
        <v>791</v>
      </c>
      <c r="L32" s="627" t="s">
        <v>792</v>
      </c>
      <c r="M32" s="627"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2" s="619"/>
      <c r="O32" s="618"/>
      <c r="P32" s="638"/>
      <c r="Q32" s="639"/>
      <c r="R32" s="641"/>
      <c r="S32" s="638"/>
      <c r="T32" s="639"/>
      <c r="U32" s="641"/>
      <c r="V32" s="638"/>
      <c r="W32" s="639"/>
      <c r="X32" s="640"/>
      <c r="Y32" s="639"/>
      <c r="Z32" s="640"/>
      <c r="AA32" s="618"/>
      <c r="AB32" s="404">
        <v>3</v>
      </c>
      <c r="AC32" s="416" t="s">
        <v>670</v>
      </c>
      <c r="AD32" s="138"/>
      <c r="AE32" s="331" t="s">
        <v>223</v>
      </c>
      <c r="AF32" s="330" t="s">
        <v>668</v>
      </c>
      <c r="AG32" s="331" t="str">
        <f t="shared" si="6"/>
        <v>Probabilidad</v>
      </c>
      <c r="AH32" s="332" t="s">
        <v>12</v>
      </c>
      <c r="AI32" s="332" t="s">
        <v>8</v>
      </c>
      <c r="AJ32" s="333" t="str">
        <f t="shared" si="7"/>
        <v>40%</v>
      </c>
      <c r="AK32" s="332" t="s">
        <v>17</v>
      </c>
      <c r="AL32" s="332" t="s">
        <v>20</v>
      </c>
      <c r="AM32" s="332" t="s">
        <v>111</v>
      </c>
      <c r="AN32" s="358">
        <f>IFERROR(IF(AND(AG31="Probabilidad",AG32="Probabilidad"),(AP31-(+AP31*AJ32)),IF(AG32="Probabilidad",(Q31-(+Q31*AJ32)),IF(AG32="Impacto",AP31,""))),"")</f>
        <v>0.12959999999999999</v>
      </c>
      <c r="AO32" s="408" t="str">
        <f t="shared" si="8"/>
        <v>Muy Baja</v>
      </c>
      <c r="AP32" s="333">
        <f t="shared" si="10"/>
        <v>0.12959999999999999</v>
      </c>
      <c r="AQ32" s="408" t="str">
        <f t="shared" si="11"/>
        <v>Moderado</v>
      </c>
      <c r="AR32" s="333">
        <f t="shared" si="12"/>
        <v>0.6</v>
      </c>
      <c r="AS32" s="405" t="str">
        <f t="shared" si="9"/>
        <v>Moderado</v>
      </c>
      <c r="AT32" s="601"/>
      <c r="AU32" s="601"/>
      <c r="AV32" s="602"/>
      <c r="AW32" s="319"/>
      <c r="AX32" s="319"/>
      <c r="AY32" s="276">
        <v>2</v>
      </c>
      <c r="AZ32" s="321">
        <v>0</v>
      </c>
      <c r="BA32" s="321">
        <v>1</v>
      </c>
      <c r="BB32" s="321">
        <v>0</v>
      </c>
      <c r="BC32" s="321">
        <v>1</v>
      </c>
    </row>
    <row r="33" spans="1:90" ht="142.80000000000001" customHeight="1" x14ac:dyDescent="0.25">
      <c r="A33" s="617"/>
      <c r="B33" s="619"/>
      <c r="C33" s="620" t="s">
        <v>200</v>
      </c>
      <c r="D33" s="619" t="s">
        <v>625</v>
      </c>
      <c r="E33" s="619" t="s">
        <v>227</v>
      </c>
      <c r="F33" s="603"/>
      <c r="G33" s="603"/>
      <c r="H33" s="603"/>
      <c r="I33" s="603"/>
      <c r="J33" s="619" t="s">
        <v>353</v>
      </c>
      <c r="K33" s="627" t="s">
        <v>791</v>
      </c>
      <c r="L33" s="627" t="s">
        <v>792</v>
      </c>
      <c r="M33" s="627"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3" s="619"/>
      <c r="O33" s="618"/>
      <c r="P33" s="638"/>
      <c r="Q33" s="639"/>
      <c r="R33" s="641"/>
      <c r="S33" s="638"/>
      <c r="T33" s="639"/>
      <c r="U33" s="641"/>
      <c r="V33" s="638"/>
      <c r="W33" s="639"/>
      <c r="X33" s="640"/>
      <c r="Y33" s="639"/>
      <c r="Z33" s="640"/>
      <c r="AA33" s="618"/>
      <c r="AB33" s="404">
        <v>4</v>
      </c>
      <c r="AC33" s="416" t="s">
        <v>671</v>
      </c>
      <c r="AD33" s="138"/>
      <c r="AE33" s="331" t="s">
        <v>223</v>
      </c>
      <c r="AF33" s="330" t="s">
        <v>669</v>
      </c>
      <c r="AG33" s="331" t="str">
        <f t="shared" si="6"/>
        <v>Probabilidad</v>
      </c>
      <c r="AH33" s="332" t="s">
        <v>12</v>
      </c>
      <c r="AI33" s="332" t="s">
        <v>8</v>
      </c>
      <c r="AJ33" s="333" t="str">
        <f t="shared" si="7"/>
        <v>40%</v>
      </c>
      <c r="AK33" s="332" t="s">
        <v>17</v>
      </c>
      <c r="AL33" s="332" t="s">
        <v>20</v>
      </c>
      <c r="AM33" s="332" t="s">
        <v>111</v>
      </c>
      <c r="AN33" s="358">
        <f>IFERROR(IF(AND(AG32="Probabilidad",AG33="Probabilidad"),(AP32-(+AP32*AJ33)),IF(AG33="Probabilidad",(Q32-(+Q32*AJ33)),IF(AG33="Impacto",AP32,""))),"")</f>
        <v>7.7759999999999996E-2</v>
      </c>
      <c r="AO33" s="408" t="str">
        <f t="shared" si="8"/>
        <v>Muy Baja</v>
      </c>
      <c r="AP33" s="333">
        <f t="shared" si="10"/>
        <v>7.7759999999999996E-2</v>
      </c>
      <c r="AQ33" s="408" t="str">
        <f t="shared" si="11"/>
        <v>Moderado</v>
      </c>
      <c r="AR33" s="333">
        <f t="shared" si="12"/>
        <v>0.6</v>
      </c>
      <c r="AS33" s="405" t="str">
        <f t="shared" si="9"/>
        <v>Moderado</v>
      </c>
      <c r="AT33" s="601"/>
      <c r="AU33" s="601"/>
      <c r="AV33" s="602"/>
      <c r="AW33" s="319"/>
      <c r="AX33" s="319"/>
      <c r="AY33" s="276">
        <v>1</v>
      </c>
      <c r="AZ33" s="321">
        <v>0</v>
      </c>
      <c r="BA33" s="321">
        <v>1</v>
      </c>
      <c r="BB33" s="321">
        <v>0</v>
      </c>
      <c r="BC33" s="321">
        <v>0</v>
      </c>
    </row>
    <row r="34" spans="1:90" ht="13.8" hidden="1" customHeight="1" x14ac:dyDescent="0.25">
      <c r="A34" s="617"/>
      <c r="B34" s="619"/>
      <c r="C34" s="620" t="s">
        <v>200</v>
      </c>
      <c r="D34" s="619" t="s">
        <v>625</v>
      </c>
      <c r="E34" s="619" t="s">
        <v>227</v>
      </c>
      <c r="F34" s="603"/>
      <c r="G34" s="603"/>
      <c r="H34" s="603"/>
      <c r="I34" s="603"/>
      <c r="J34" s="619" t="s">
        <v>353</v>
      </c>
      <c r="K34" s="627" t="s">
        <v>791</v>
      </c>
      <c r="L34" s="627" t="s">
        <v>792</v>
      </c>
      <c r="M34" s="627"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4" s="619"/>
      <c r="O34" s="618"/>
      <c r="P34" s="638"/>
      <c r="Q34" s="639"/>
      <c r="R34" s="641"/>
      <c r="S34" s="638"/>
      <c r="T34" s="639"/>
      <c r="U34" s="641"/>
      <c r="V34" s="638"/>
      <c r="W34" s="639"/>
      <c r="X34" s="640"/>
      <c r="Y34" s="639"/>
      <c r="Z34" s="640"/>
      <c r="AA34" s="618"/>
      <c r="AB34" s="404"/>
      <c r="AC34" s="416"/>
      <c r="AD34" s="138"/>
      <c r="AE34" s="331"/>
      <c r="AF34" s="330"/>
      <c r="AG34" s="331" t="str">
        <f t="shared" si="6"/>
        <v/>
      </c>
      <c r="AH34" s="332"/>
      <c r="AI34" s="332"/>
      <c r="AJ34" s="333" t="str">
        <f t="shared" si="7"/>
        <v/>
      </c>
      <c r="AK34" s="332"/>
      <c r="AL34" s="332"/>
      <c r="AM34" s="332"/>
      <c r="AN34" s="359"/>
      <c r="AO34" s="408" t="str">
        <f t="shared" si="8"/>
        <v/>
      </c>
      <c r="AP34" s="333"/>
      <c r="AQ34" s="408" t="str">
        <f t="shared" si="11"/>
        <v/>
      </c>
      <c r="AR34" s="333" t="str">
        <f t="shared" si="12"/>
        <v/>
      </c>
      <c r="AS34" s="405" t="str">
        <f t="shared" si="9"/>
        <v/>
      </c>
      <c r="AT34" s="405"/>
      <c r="AU34" s="405"/>
      <c r="AV34" s="409"/>
      <c r="AW34" s="319"/>
      <c r="AX34" s="319"/>
      <c r="AY34" s="276"/>
      <c r="AZ34" s="321"/>
      <c r="BA34" s="321"/>
      <c r="BB34" s="321"/>
      <c r="BC34" s="321"/>
    </row>
    <row r="35" spans="1:90" ht="13.8" hidden="1" customHeight="1" x14ac:dyDescent="0.25">
      <c r="A35" s="617"/>
      <c r="B35" s="619"/>
      <c r="C35" s="620" t="s">
        <v>200</v>
      </c>
      <c r="D35" s="619" t="s">
        <v>625</v>
      </c>
      <c r="E35" s="619" t="s">
        <v>227</v>
      </c>
      <c r="F35" s="603"/>
      <c r="G35" s="603"/>
      <c r="H35" s="603"/>
      <c r="I35" s="603"/>
      <c r="J35" s="619" t="s">
        <v>353</v>
      </c>
      <c r="K35" s="627" t="s">
        <v>791</v>
      </c>
      <c r="L35" s="627" t="s">
        <v>792</v>
      </c>
      <c r="M35" s="627"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5" s="619"/>
      <c r="O35" s="618"/>
      <c r="P35" s="638"/>
      <c r="Q35" s="639"/>
      <c r="R35" s="641"/>
      <c r="S35" s="638"/>
      <c r="T35" s="639"/>
      <c r="U35" s="641"/>
      <c r="V35" s="638"/>
      <c r="W35" s="639"/>
      <c r="X35" s="640"/>
      <c r="Y35" s="639"/>
      <c r="Z35" s="640"/>
      <c r="AA35" s="618"/>
      <c r="AB35" s="404"/>
      <c r="AC35" s="416"/>
      <c r="AD35" s="138"/>
      <c r="AE35" s="331"/>
      <c r="AF35" s="330"/>
      <c r="AG35" s="331" t="str">
        <f t="shared" si="6"/>
        <v/>
      </c>
      <c r="AH35" s="332"/>
      <c r="AI35" s="332"/>
      <c r="AJ35" s="333" t="str">
        <f t="shared" si="7"/>
        <v/>
      </c>
      <c r="AK35" s="332"/>
      <c r="AL35" s="332"/>
      <c r="AM35" s="332"/>
      <c r="AN35" s="359"/>
      <c r="AO35" s="408" t="str">
        <f t="shared" si="8"/>
        <v/>
      </c>
      <c r="AP35" s="333"/>
      <c r="AQ35" s="408" t="str">
        <f t="shared" si="11"/>
        <v/>
      </c>
      <c r="AR35" s="333" t="str">
        <f t="shared" si="12"/>
        <v/>
      </c>
      <c r="AS35" s="405" t="str">
        <f t="shared" si="9"/>
        <v/>
      </c>
      <c r="AT35" s="405"/>
      <c r="AU35" s="405"/>
      <c r="AV35" s="409"/>
      <c r="AW35" s="319"/>
      <c r="AX35" s="319"/>
      <c r="AY35" s="276"/>
      <c r="AZ35" s="321"/>
      <c r="BA35" s="321"/>
      <c r="BB35" s="321"/>
      <c r="BC35" s="321"/>
    </row>
    <row r="36" spans="1:90" ht="154.80000000000001" customHeight="1" x14ac:dyDescent="0.25">
      <c r="A36" s="617" t="s">
        <v>624</v>
      </c>
      <c r="B36" s="619" t="s">
        <v>623</v>
      </c>
      <c r="C36" s="620" t="s">
        <v>200</v>
      </c>
      <c r="D36" s="619" t="s">
        <v>622</v>
      </c>
      <c r="E36" s="619" t="s">
        <v>227</v>
      </c>
      <c r="F36" s="603" t="s">
        <v>765</v>
      </c>
      <c r="G36" s="603" t="s">
        <v>776</v>
      </c>
      <c r="H36" s="603" t="s">
        <v>779</v>
      </c>
      <c r="I36" s="603" t="s">
        <v>783</v>
      </c>
      <c r="J36" s="619" t="s">
        <v>397</v>
      </c>
      <c r="K36" s="627" t="s">
        <v>793</v>
      </c>
      <c r="L36" s="627" t="s">
        <v>834</v>
      </c>
      <c r="M36" s="627"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36" s="619" t="s">
        <v>213</v>
      </c>
      <c r="O36" s="618">
        <v>12</v>
      </c>
      <c r="P36" s="638" t="str">
        <f>IF(O36&lt;=0,"",IF(O36&lt;=2,"Muy Baja",IF(O36&lt;=24,"Baja",IF(O36&lt;=500,"Media",IF(O36&lt;=5000,"Alta","Muy Alta")))))</f>
        <v>Baja</v>
      </c>
      <c r="Q36" s="639">
        <f t="shared" si="14"/>
        <v>0.4</v>
      </c>
      <c r="R36" s="641" t="s">
        <v>131</v>
      </c>
      <c r="S36" s="638" t="str">
        <f>IF(OR(R36='Tabla Impacto'!$C$11,R36='Tabla Impacto'!$D$11),"Leve",IF(OR(R36='Tabla Impacto'!$C$12,R36='Tabla Impacto'!$D$12),"Menor",IF(OR(R36='Tabla Impacto'!$C$13,R36='Tabla Impacto'!$D$13),"Moderado",IF(OR(R36='Tabla Impacto'!$C$14,R36='Tabla Impacto'!$D$14),"Mayor",IF(OR(R36='Tabla Impacto'!$C$15,R36='Tabla Impacto'!$D$15),"Catastrófico","")))))</f>
        <v>Moderado</v>
      </c>
      <c r="T36" s="639">
        <f t="shared" ref="T36" si="28">IF(S36="","",IF(S36="Leve",0.2,IF(S36="Menor",0.4,IF(S36="Moderado",0.6,IF(S36="Mayor",0.8,IF(S36="Catastrófico",1,))))))</f>
        <v>0.6</v>
      </c>
      <c r="U36" s="641" t="s">
        <v>136</v>
      </c>
      <c r="V36" s="638" t="str">
        <f>IF(OR(U36='Tabla Impacto'!$C$11,U36='Tabla Impacto'!$D$11),"Leve",IF(OR(U36='Tabla Impacto'!$C$12,U36='Tabla Impacto'!$D$12),"Menor",IF(OR(U36='Tabla Impacto'!$C$13,U36='Tabla Impacto'!$D$13),"Moderado",IF(OR(U36='Tabla Impacto'!$C$14,U36='Tabla Impacto'!$D$14),"Mayor",IF(OR(U36='Tabla Impacto'!$C$15,U36='Tabla Impacto'!$D$15),"Catastrófico","")))))</f>
        <v>Moderado</v>
      </c>
      <c r="W36" s="639">
        <f t="shared" ref="W36" si="29">IF(V36="","",IF(V36="Leve",0.2,IF(V36="Menor",0.4,IF(V36="Moderado",0.6,IF(V36="Mayor",0.8,IF(V36="Catastrófico",1,))))))</f>
        <v>0.6</v>
      </c>
      <c r="X36" s="640" t="str">
        <f>IF(Y36="","",IF(Y36='Tabla Impacto'!$G$4,'Tabla Impacto'!$F$4,IF(Y36='Tabla Impacto'!$G$5,'Tabla Impacto'!$F$5,IF(Y36='Tabla Impacto'!$G$6,'Tabla Impacto'!$F$6,IF(Y36='Tabla Impacto'!$G$7,'Tabla Impacto'!$F$7,IF(Y36='Tabla Impacto'!$G$8,'Tabla Impacto'!$F$8))))))</f>
        <v>Moderado</v>
      </c>
      <c r="Y36" s="639">
        <f>+IF(T36="",W36,IF(W36="",T36,IF(T36&gt;W36,T36,W36)))</f>
        <v>0.6</v>
      </c>
      <c r="Z36" s="640" t="str">
        <f t="shared" ref="Z36" si="30">IF(OR(AND(P36="Muy Baja",X36="Leve"),AND(P36="Muy Baja",X36="Menor"),AND(P36="Baja",X36="Leve")),"Bajo",IF(OR(AND(P36="Muy baja",X36="Moderado"),AND(P36="Baja",X36="Menor"),AND(P36="Baja",X36="Moderado"),AND(P36="Media",X36="Leve"),AND(P36="Media",X36="Menor"),AND(P36="Media",X36="Moderado"),AND(P36="Alta",X36="Leve"),AND(P36="Alta",X36="Menor")),"Moderado",IF(OR(AND(P36="Muy Baja",X36="Mayor"),AND(P36="Baja",X36="Mayor"),AND(P36="Media",X36="Mayor"),AND(P36="Alta",X36="Moderado"),AND(P36="Alta",X36="Mayor"),AND(P36="Muy Alta",X36="Leve"),AND(P36="Muy Alta",X36="Menor"),AND(P36="Muy Alta",X36="Moderado"),AND(P36="Muy Alta",X36="Mayor")),"Alto",IF(OR(AND(P36="Muy Baja",X36="Catastrófico"),AND(P36="Baja",X36="Catastrófico"),AND(P36="Media",X36="Catastrófico"),AND(P36="Alta",X36="Catastrófico"),AND(P36="Muy Alta",X36="Catastrófico")),"Extremo",""))))</f>
        <v>Moderado</v>
      </c>
      <c r="AA36" s="618"/>
      <c r="AB36" s="404">
        <v>1</v>
      </c>
      <c r="AC36" s="416" t="s">
        <v>950</v>
      </c>
      <c r="AD36" s="138"/>
      <c r="AE36" s="331" t="s">
        <v>223</v>
      </c>
      <c r="AF36" s="330" t="s">
        <v>953</v>
      </c>
      <c r="AG36" s="331" t="str">
        <f t="shared" si="6"/>
        <v>Probabilidad</v>
      </c>
      <c r="AH36" s="332" t="s">
        <v>12</v>
      </c>
      <c r="AI36" s="332" t="s">
        <v>8</v>
      </c>
      <c r="AJ36" s="333" t="str">
        <f t="shared" si="7"/>
        <v>40%</v>
      </c>
      <c r="AK36" s="332" t="s">
        <v>17</v>
      </c>
      <c r="AL36" s="332" t="s">
        <v>20</v>
      </c>
      <c r="AM36" s="332" t="s">
        <v>111</v>
      </c>
      <c r="AN36" s="357">
        <f>IFERROR(IF(AG36="Probabilidad",(Q36-(+Q36*AJ36)),IF(AG36="Impacto",Q36,"")),"")</f>
        <v>0.24</v>
      </c>
      <c r="AO36" s="408" t="str">
        <f t="shared" ref="AO36:AO38" si="31">IFERROR(IF(AN36="","",IF(AN36&lt;=0.2,"Muy Baja",IF(AN36&lt;=0.4,"Baja",IF(AN36&lt;=0.6,"Media",IF(AN36&lt;=0.8,"Alta","Muy Alta"))))),"")</f>
        <v>Baja</v>
      </c>
      <c r="AP36" s="333">
        <f t="shared" ref="AP36:AP38" si="32">+AN36</f>
        <v>0.24</v>
      </c>
      <c r="AQ36" s="408" t="str">
        <f t="shared" ref="AQ36:AQ38" si="33">IFERROR(IF(AR36="","",IF(AR36&lt;=0.2,"Leve",IF(AR36&lt;=0.4,"Menor",IF(AR36&lt;=0.6,"Moderado",IF(AR36&lt;=0.8,"Mayor","Catastrófico"))))),"")</f>
        <v>Moderado</v>
      </c>
      <c r="AR36" s="333">
        <f>IFERROR(IF(AG36="Impacto",(Y36-(+Y36*AJ36)),IF(AG36="Probabilidad",Y36,"")),"")</f>
        <v>0.6</v>
      </c>
      <c r="AS36" s="405" t="str">
        <f t="shared" si="9"/>
        <v>Moderado</v>
      </c>
      <c r="AT36" s="601">
        <f>+AP38</f>
        <v>8.6399999999999991E-2</v>
      </c>
      <c r="AU36" s="601">
        <f>+AR38</f>
        <v>0.6</v>
      </c>
      <c r="AV36" s="602" t="s">
        <v>122</v>
      </c>
      <c r="AW36" s="319"/>
      <c r="AX36" s="319"/>
      <c r="AY36" s="276">
        <v>1</v>
      </c>
      <c r="AZ36" s="321">
        <v>0</v>
      </c>
      <c r="BA36" s="321">
        <v>0</v>
      </c>
      <c r="BB36" s="321">
        <v>0</v>
      </c>
      <c r="BC36" s="321">
        <v>1</v>
      </c>
    </row>
    <row r="37" spans="1:90" ht="132" customHeight="1" x14ac:dyDescent="0.25">
      <c r="A37" s="617"/>
      <c r="B37" s="619" t="s">
        <v>623</v>
      </c>
      <c r="C37" s="620" t="s">
        <v>200</v>
      </c>
      <c r="D37" s="619" t="s">
        <v>622</v>
      </c>
      <c r="E37" s="619" t="s">
        <v>227</v>
      </c>
      <c r="F37" s="603"/>
      <c r="G37" s="603"/>
      <c r="H37" s="603"/>
      <c r="I37" s="603"/>
      <c r="J37" s="619" t="s">
        <v>397</v>
      </c>
      <c r="K37" s="627" t="s">
        <v>793</v>
      </c>
      <c r="L37" s="627" t="s">
        <v>834</v>
      </c>
      <c r="M37" s="627"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37" s="619"/>
      <c r="O37" s="618">
        <v>12</v>
      </c>
      <c r="P37" s="638"/>
      <c r="Q37" s="639"/>
      <c r="R37" s="641"/>
      <c r="S37" s="638"/>
      <c r="T37" s="639"/>
      <c r="U37" s="641"/>
      <c r="V37" s="638"/>
      <c r="W37" s="639"/>
      <c r="X37" s="640"/>
      <c r="Y37" s="639"/>
      <c r="Z37" s="640"/>
      <c r="AA37" s="618"/>
      <c r="AB37" s="404">
        <v>2</v>
      </c>
      <c r="AC37" s="416" t="s">
        <v>951</v>
      </c>
      <c r="AD37" s="138"/>
      <c r="AE37" s="331" t="s">
        <v>223</v>
      </c>
      <c r="AF37" s="330" t="s">
        <v>672</v>
      </c>
      <c r="AG37" s="331" t="str">
        <f t="shared" si="6"/>
        <v>Probabilidad</v>
      </c>
      <c r="AH37" s="332" t="s">
        <v>12</v>
      </c>
      <c r="AI37" s="332" t="s">
        <v>8</v>
      </c>
      <c r="AJ37" s="333" t="str">
        <f t="shared" si="7"/>
        <v>40%</v>
      </c>
      <c r="AK37" s="332" t="s">
        <v>17</v>
      </c>
      <c r="AL37" s="332" t="s">
        <v>20</v>
      </c>
      <c r="AM37" s="332" t="s">
        <v>111</v>
      </c>
      <c r="AN37" s="358">
        <f>IFERROR(IF(AND(AG36="Probabilidad",AG37="Probabilidad"),(AP36-(+AP36*AJ37)),IF(AG37="Probabilidad",(Q36-(+Q36*AJ37)),IF(AG37="Impacto",AP36,""))),"")</f>
        <v>0.14399999999999999</v>
      </c>
      <c r="AO37" s="408" t="str">
        <f t="shared" si="31"/>
        <v>Muy Baja</v>
      </c>
      <c r="AP37" s="333">
        <f t="shared" si="32"/>
        <v>0.14399999999999999</v>
      </c>
      <c r="AQ37" s="408" t="str">
        <f t="shared" si="33"/>
        <v>Moderado</v>
      </c>
      <c r="AR37" s="333">
        <f t="shared" ref="AR37:AR38" si="34">IFERROR(IF(AND(AG36="Impacto",AG37="Impacto"),(AR36-(+AR36*AJ37)),IF(AG37="Impacto",(Y36-(+Y36*AJ37)),IF(AG37="Probabilidad",AR36,""))),"")</f>
        <v>0.6</v>
      </c>
      <c r="AS37" s="405" t="str">
        <f t="shared" si="9"/>
        <v>Moderado</v>
      </c>
      <c r="AT37" s="601"/>
      <c r="AU37" s="601"/>
      <c r="AV37" s="602"/>
      <c r="AW37" s="319"/>
      <c r="AX37" s="319"/>
      <c r="AY37" s="276">
        <v>4</v>
      </c>
      <c r="AZ37" s="321">
        <v>1</v>
      </c>
      <c r="BA37" s="321">
        <v>1</v>
      </c>
      <c r="BB37" s="321">
        <v>1</v>
      </c>
      <c r="BC37" s="321">
        <v>1</v>
      </c>
    </row>
    <row r="38" spans="1:90" ht="142.80000000000001" customHeight="1" x14ac:dyDescent="0.25">
      <c r="A38" s="617"/>
      <c r="B38" s="619" t="s">
        <v>623</v>
      </c>
      <c r="C38" s="620" t="s">
        <v>200</v>
      </c>
      <c r="D38" s="619" t="s">
        <v>622</v>
      </c>
      <c r="E38" s="619" t="s">
        <v>227</v>
      </c>
      <c r="F38" s="603"/>
      <c r="G38" s="603"/>
      <c r="H38" s="603"/>
      <c r="I38" s="603"/>
      <c r="J38" s="619" t="s">
        <v>397</v>
      </c>
      <c r="K38" s="627" t="s">
        <v>793</v>
      </c>
      <c r="L38" s="627" t="s">
        <v>834</v>
      </c>
      <c r="M38" s="627"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38" s="619"/>
      <c r="O38" s="618">
        <v>12</v>
      </c>
      <c r="P38" s="638"/>
      <c r="Q38" s="639"/>
      <c r="R38" s="641"/>
      <c r="S38" s="638"/>
      <c r="T38" s="639"/>
      <c r="U38" s="641"/>
      <c r="V38" s="638"/>
      <c r="W38" s="639"/>
      <c r="X38" s="640"/>
      <c r="Y38" s="639"/>
      <c r="Z38" s="640"/>
      <c r="AA38" s="618"/>
      <c r="AB38" s="404">
        <v>3</v>
      </c>
      <c r="AC38" s="416" t="s">
        <v>952</v>
      </c>
      <c r="AD38" s="138"/>
      <c r="AE38" s="331" t="s">
        <v>222</v>
      </c>
      <c r="AF38" s="330" t="s">
        <v>954</v>
      </c>
      <c r="AG38" s="331" t="str">
        <f t="shared" si="6"/>
        <v>Probabilidad</v>
      </c>
      <c r="AH38" s="332" t="s">
        <v>12</v>
      </c>
      <c r="AI38" s="332" t="s">
        <v>8</v>
      </c>
      <c r="AJ38" s="333" t="str">
        <f t="shared" si="7"/>
        <v>40%</v>
      </c>
      <c r="AK38" s="332" t="s">
        <v>17</v>
      </c>
      <c r="AL38" s="332" t="s">
        <v>20</v>
      </c>
      <c r="AM38" s="332" t="s">
        <v>111</v>
      </c>
      <c r="AN38" s="358">
        <f>IFERROR(IF(AND(AG37="Probabilidad",AG38="Probabilidad"),(AP37-(+AP37*AJ38)),IF(AG38="Probabilidad",(Q37-(+Q37*AJ38)),IF(AG38="Impacto",AP37,""))),"")</f>
        <v>8.6399999999999991E-2</v>
      </c>
      <c r="AO38" s="408" t="str">
        <f t="shared" si="31"/>
        <v>Muy Baja</v>
      </c>
      <c r="AP38" s="333">
        <f t="shared" si="32"/>
        <v>8.6399999999999991E-2</v>
      </c>
      <c r="AQ38" s="408" t="str">
        <f t="shared" si="33"/>
        <v>Moderado</v>
      </c>
      <c r="AR38" s="333">
        <f t="shared" si="34"/>
        <v>0.6</v>
      </c>
      <c r="AS38" s="405" t="str">
        <f t="shared" si="9"/>
        <v>Moderado</v>
      </c>
      <c r="AT38" s="601"/>
      <c r="AU38" s="601"/>
      <c r="AV38" s="602"/>
      <c r="AW38" s="319"/>
      <c r="AX38" s="319"/>
      <c r="AY38" s="276">
        <v>4</v>
      </c>
      <c r="AZ38" s="321">
        <v>1</v>
      </c>
      <c r="BA38" s="321">
        <v>1</v>
      </c>
      <c r="BB38" s="321">
        <v>1</v>
      </c>
      <c r="BC38" s="321">
        <v>1</v>
      </c>
    </row>
    <row r="39" spans="1:90" ht="13.8" hidden="1" customHeight="1" x14ac:dyDescent="0.25">
      <c r="A39" s="617"/>
      <c r="B39" s="619" t="s">
        <v>623</v>
      </c>
      <c r="C39" s="620" t="s">
        <v>200</v>
      </c>
      <c r="D39" s="619" t="s">
        <v>622</v>
      </c>
      <c r="E39" s="619" t="s">
        <v>227</v>
      </c>
      <c r="F39" s="603"/>
      <c r="G39" s="603"/>
      <c r="H39" s="603"/>
      <c r="I39" s="603"/>
      <c r="J39" s="619" t="s">
        <v>397</v>
      </c>
      <c r="K39" s="627" t="s">
        <v>793</v>
      </c>
      <c r="L39" s="627" t="s">
        <v>834</v>
      </c>
      <c r="M39" s="627"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39" s="619"/>
      <c r="O39" s="618">
        <v>12</v>
      </c>
      <c r="P39" s="638"/>
      <c r="Q39" s="639"/>
      <c r="R39" s="641"/>
      <c r="S39" s="638"/>
      <c r="T39" s="639"/>
      <c r="U39" s="641"/>
      <c r="V39" s="638"/>
      <c r="W39" s="639"/>
      <c r="X39" s="640"/>
      <c r="Y39" s="639"/>
      <c r="Z39" s="640"/>
      <c r="AA39" s="618"/>
      <c r="AB39" s="404"/>
      <c r="AC39" s="416"/>
      <c r="AD39" s="138"/>
      <c r="AE39" s="331"/>
      <c r="AF39" s="330"/>
      <c r="AG39" s="331" t="str">
        <f t="shared" si="6"/>
        <v/>
      </c>
      <c r="AH39" s="332"/>
      <c r="AI39" s="332"/>
      <c r="AJ39" s="333" t="str">
        <f t="shared" si="7"/>
        <v/>
      </c>
      <c r="AK39" s="332"/>
      <c r="AL39" s="332"/>
      <c r="AM39" s="332"/>
      <c r="AN39" s="359"/>
      <c r="AO39" s="408" t="str">
        <f t="shared" si="8"/>
        <v/>
      </c>
      <c r="AP39" s="333"/>
      <c r="AQ39" s="408" t="str">
        <f t="shared" si="11"/>
        <v/>
      </c>
      <c r="AR39" s="333" t="str">
        <f t="shared" si="12"/>
        <v/>
      </c>
      <c r="AS39" s="405" t="str">
        <f t="shared" si="9"/>
        <v/>
      </c>
      <c r="AT39" s="405"/>
      <c r="AU39" s="405"/>
      <c r="AV39" s="409"/>
      <c r="AW39" s="319"/>
      <c r="AX39" s="319"/>
      <c r="AY39" s="276"/>
      <c r="AZ39" s="321"/>
      <c r="BA39" s="321"/>
      <c r="BB39" s="321"/>
      <c r="BC39" s="321"/>
    </row>
    <row r="40" spans="1:90" ht="13.8" hidden="1" customHeight="1" x14ac:dyDescent="0.25">
      <c r="A40" s="617"/>
      <c r="B40" s="619" t="s">
        <v>623</v>
      </c>
      <c r="C40" s="620" t="s">
        <v>200</v>
      </c>
      <c r="D40" s="619" t="s">
        <v>622</v>
      </c>
      <c r="E40" s="619" t="s">
        <v>227</v>
      </c>
      <c r="F40" s="603"/>
      <c r="G40" s="603"/>
      <c r="H40" s="603"/>
      <c r="I40" s="603"/>
      <c r="J40" s="619" t="s">
        <v>397</v>
      </c>
      <c r="K40" s="627" t="s">
        <v>793</v>
      </c>
      <c r="L40" s="627" t="s">
        <v>834</v>
      </c>
      <c r="M40" s="627"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40" s="619"/>
      <c r="O40" s="618">
        <v>12</v>
      </c>
      <c r="P40" s="638"/>
      <c r="Q40" s="639"/>
      <c r="R40" s="641"/>
      <c r="S40" s="638"/>
      <c r="T40" s="639"/>
      <c r="U40" s="641"/>
      <c r="V40" s="638"/>
      <c r="W40" s="639"/>
      <c r="X40" s="640"/>
      <c r="Y40" s="639"/>
      <c r="Z40" s="640"/>
      <c r="AA40" s="618"/>
      <c r="AB40" s="404"/>
      <c r="AC40" s="416"/>
      <c r="AD40" s="138"/>
      <c r="AE40" s="331"/>
      <c r="AF40" s="330"/>
      <c r="AG40" s="331" t="str">
        <f t="shared" si="6"/>
        <v/>
      </c>
      <c r="AH40" s="332"/>
      <c r="AI40" s="332"/>
      <c r="AJ40" s="333" t="str">
        <f t="shared" si="7"/>
        <v/>
      </c>
      <c r="AK40" s="332"/>
      <c r="AL40" s="332"/>
      <c r="AM40" s="332"/>
      <c r="AN40" s="359"/>
      <c r="AO40" s="408" t="str">
        <f t="shared" si="8"/>
        <v/>
      </c>
      <c r="AP40" s="333"/>
      <c r="AQ40" s="408" t="str">
        <f t="shared" si="11"/>
        <v/>
      </c>
      <c r="AR40" s="333" t="str">
        <f t="shared" si="12"/>
        <v/>
      </c>
      <c r="AS40" s="405" t="str">
        <f t="shared" si="9"/>
        <v/>
      </c>
      <c r="AT40" s="405"/>
      <c r="AU40" s="405"/>
      <c r="AV40" s="409"/>
      <c r="AW40" s="319"/>
      <c r="AX40" s="319"/>
      <c r="AY40" s="276"/>
      <c r="AZ40" s="321"/>
      <c r="BA40" s="321"/>
      <c r="BB40" s="321"/>
      <c r="BC40" s="321"/>
    </row>
    <row r="41" spans="1:90" ht="13.8" hidden="1" customHeight="1" x14ac:dyDescent="0.25">
      <c r="A41" s="617"/>
      <c r="B41" s="619" t="s">
        <v>623</v>
      </c>
      <c r="C41" s="620" t="s">
        <v>200</v>
      </c>
      <c r="D41" s="619" t="s">
        <v>622</v>
      </c>
      <c r="E41" s="619" t="s">
        <v>227</v>
      </c>
      <c r="F41" s="603"/>
      <c r="G41" s="603"/>
      <c r="H41" s="603"/>
      <c r="I41" s="603"/>
      <c r="J41" s="619" t="s">
        <v>397</v>
      </c>
      <c r="K41" s="627" t="s">
        <v>793</v>
      </c>
      <c r="L41" s="627" t="s">
        <v>834</v>
      </c>
      <c r="M41" s="627"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41" s="619"/>
      <c r="O41" s="618">
        <v>12</v>
      </c>
      <c r="P41" s="638"/>
      <c r="Q41" s="639"/>
      <c r="R41" s="641"/>
      <c r="S41" s="638"/>
      <c r="T41" s="639"/>
      <c r="U41" s="641"/>
      <c r="V41" s="638"/>
      <c r="W41" s="639"/>
      <c r="X41" s="640"/>
      <c r="Y41" s="639"/>
      <c r="Z41" s="640"/>
      <c r="AA41" s="618"/>
      <c r="AB41" s="404"/>
      <c r="AC41" s="416"/>
      <c r="AD41" s="138"/>
      <c r="AE41" s="331"/>
      <c r="AF41" s="330"/>
      <c r="AG41" s="331" t="str">
        <f t="shared" si="6"/>
        <v/>
      </c>
      <c r="AH41" s="332"/>
      <c r="AI41" s="332"/>
      <c r="AJ41" s="333" t="str">
        <f t="shared" si="7"/>
        <v/>
      </c>
      <c r="AK41" s="332"/>
      <c r="AL41" s="332"/>
      <c r="AM41" s="332"/>
      <c r="AN41" s="359"/>
      <c r="AO41" s="408" t="str">
        <f t="shared" si="8"/>
        <v/>
      </c>
      <c r="AP41" s="333"/>
      <c r="AQ41" s="408" t="str">
        <f t="shared" si="11"/>
        <v/>
      </c>
      <c r="AR41" s="333" t="str">
        <f t="shared" si="12"/>
        <v/>
      </c>
      <c r="AS41" s="405" t="str">
        <f t="shared" si="9"/>
        <v/>
      </c>
      <c r="AT41" s="405"/>
      <c r="AU41" s="405"/>
      <c r="AV41" s="409"/>
      <c r="AW41" s="319"/>
      <c r="AX41" s="319"/>
      <c r="AY41" s="276"/>
      <c r="AZ41" s="321"/>
      <c r="BA41" s="321"/>
      <c r="BB41" s="321"/>
      <c r="BC41" s="321"/>
    </row>
    <row r="42" spans="1:90" s="1" customFormat="1" ht="154.80000000000001" customHeight="1" x14ac:dyDescent="0.25">
      <c r="A42" s="617" t="s">
        <v>621</v>
      </c>
      <c r="B42" s="619" t="s">
        <v>354</v>
      </c>
      <c r="C42" s="620" t="s">
        <v>230</v>
      </c>
      <c r="D42" s="619" t="s">
        <v>620</v>
      </c>
      <c r="E42" s="618" t="s">
        <v>619</v>
      </c>
      <c r="F42" s="598" t="s">
        <v>762</v>
      </c>
      <c r="G42" s="598" t="s">
        <v>777</v>
      </c>
      <c r="H42" s="598" t="s">
        <v>779</v>
      </c>
      <c r="I42" s="598" t="s">
        <v>782</v>
      </c>
      <c r="J42" s="619" t="s">
        <v>397</v>
      </c>
      <c r="K42" s="626" t="s">
        <v>352</v>
      </c>
      <c r="L42" s="627" t="s">
        <v>942</v>
      </c>
      <c r="M42" s="627" t="str">
        <f t="shared" si="23"/>
        <v>Posibilidad de pérdida Económica y Reputacional  por la inoportunidad o imprecisión en la  difusión de la información de la gestión institucional debido a:
1. Desconocimiento de los procedimientos
2. Incumplimiento de  los lineamientos dados por la oficina asesora de comunicaciones
3. Planeación inadecuada de las actividades.
4. Falta divulgacion oportuna en la invitación para participación en eventos.</v>
      </c>
      <c r="N42" s="619" t="s">
        <v>213</v>
      </c>
      <c r="O42" s="618">
        <f t="shared" ref="O42:O47" si="35">8*5*4*12</f>
        <v>1920</v>
      </c>
      <c r="P42" s="624" t="str">
        <f>IF(O42&lt;=0,"",IF(O42&lt;=2,"Muy Baja",IF(O42&lt;=24,"Baja",IF(O42&lt;=500,"Media",IF(O42&lt;=5000,"Alta","Muy Alta")))))</f>
        <v>Alta</v>
      </c>
      <c r="Q42" s="612">
        <f t="shared" si="14"/>
        <v>0.8</v>
      </c>
      <c r="R42" s="625" t="s">
        <v>128</v>
      </c>
      <c r="S42" s="624" t="str">
        <f>IF(OR(R42='Tabla Impacto'!$C$11,R42='Tabla Impacto'!$D$11),"Leve",IF(OR(R42='Tabla Impacto'!$C$12,R42='Tabla Impacto'!$D$12),"Menor",IF(OR(R42='Tabla Impacto'!$C$13,R42='Tabla Impacto'!$D$13),"Moderado",IF(OR(R42='Tabla Impacto'!$C$14,R42='Tabla Impacto'!$D$14),"Mayor",IF(OR(R42='Tabla Impacto'!$C$15,R42='Tabla Impacto'!$D$15),"Catastrófico","")))))</f>
        <v>Leve</v>
      </c>
      <c r="T42" s="612">
        <f t="shared" ref="T42" si="36">IF(S42="","",IF(S42="Leve",0.2,IF(S42="Menor",0.4,IF(S42="Moderado",0.6,IF(S42="Mayor",0.8,IF(S42="Catastrófico",1,))))))</f>
        <v>0.2</v>
      </c>
      <c r="U42" s="625" t="s">
        <v>137</v>
      </c>
      <c r="V42" s="624" t="str">
        <f>IF(OR(U42='Tabla Impacto'!$C$11,U42='Tabla Impacto'!$D$11),"Leve",IF(OR(U42='Tabla Impacto'!$C$12,U42='Tabla Impacto'!$D$12),"Menor",IF(OR(U42='Tabla Impacto'!$C$13,U42='Tabla Impacto'!$D$13),"Moderado",IF(OR(U42='Tabla Impacto'!$C$14,U42='Tabla Impacto'!$D$14),"Mayor",IF(OR(U42='Tabla Impacto'!$C$15,U42='Tabla Impacto'!$D$15),"Catastrófico","")))))</f>
        <v>Mayor</v>
      </c>
      <c r="W42" s="612">
        <f t="shared" ref="W42" si="37">IF(V42="","",IF(V42="Leve",0.2,IF(V42="Menor",0.4,IF(V42="Moderado",0.6,IF(V42="Mayor",0.8,IF(V42="Catastrófico",1,))))))</f>
        <v>0.8</v>
      </c>
      <c r="X42" s="613" t="str">
        <f>IF(Y42="","",IF(Y42='Tabla Impacto'!$G$4,'Tabla Impacto'!$F$4,IF(Y42='Tabla Impacto'!$G$5,'Tabla Impacto'!$F$5,IF(Y42='Tabla Impacto'!$G$6,'Tabla Impacto'!$F$6,IF(Y42='Tabla Impacto'!$G$7,'Tabla Impacto'!$F$7,IF(Y42='Tabla Impacto'!$G$8,'Tabla Impacto'!$F$8))))))</f>
        <v>Mayor</v>
      </c>
      <c r="Y42" s="612">
        <f t="shared" ref="Y42" si="38">+IF(T42="",W42,IF(W42="",T42,IF(T42&gt;W42,T42,W42)))</f>
        <v>0.8</v>
      </c>
      <c r="Z42" s="613" t="str">
        <f t="shared" ref="Z42" si="39">IF(OR(AND(P42="Muy Baja",X42="Leve"),AND(P42="Muy Baja",X42="Menor"),AND(P42="Baja",X42="Leve")),"Bajo",IF(OR(AND(P42="Muy baja",X42="Moderado"),AND(P42="Baja",X42="Menor"),AND(P42="Baja",X42="Moderado"),AND(P42="Media",X42="Leve"),AND(P42="Media",X42="Menor"),AND(P42="Media",X42="Moderado"),AND(P42="Alta",X42="Leve"),AND(P42="Alta",X42="Menor")),"Moderado",IF(OR(AND(P42="Muy Baja",X42="Mayor"),AND(P42="Baja",X42="Mayor"),AND(P42="Media",X42="Mayor"),AND(P42="Alta",X42="Moderado"),AND(P42="Alta",X42="Mayor"),AND(P42="Muy Alta",X42="Leve"),AND(P42="Muy Alta",X42="Menor"),AND(P42="Muy Alta",X42="Moderado"),AND(P42="Muy Alta",X42="Mayor")),"Alto",IF(OR(AND(P42="Muy Baja",X42="Catastrófico"),AND(P42="Baja",X42="Catastrófico"),AND(P42="Media",X42="Catastrófico"),AND(P42="Alta",X42="Catastrófico"),AND(P42="Muy Alta",X42="Catastrófico")),"Extremo",""))))</f>
        <v>Alto</v>
      </c>
      <c r="AA42" s="618"/>
      <c r="AB42" s="404">
        <v>1</v>
      </c>
      <c r="AC42" s="338" t="s">
        <v>941</v>
      </c>
      <c r="AD42" s="138"/>
      <c r="AE42" s="331" t="s">
        <v>223</v>
      </c>
      <c r="AF42" s="330" t="s">
        <v>673</v>
      </c>
      <c r="AG42" s="331" t="str">
        <f t="shared" si="6"/>
        <v>Probabilidad</v>
      </c>
      <c r="AH42" s="332" t="s">
        <v>12</v>
      </c>
      <c r="AI42" s="332" t="s">
        <v>8</v>
      </c>
      <c r="AJ42" s="333" t="str">
        <f t="shared" si="7"/>
        <v>40%</v>
      </c>
      <c r="AK42" s="332" t="s">
        <v>17</v>
      </c>
      <c r="AL42" s="332" t="s">
        <v>20</v>
      </c>
      <c r="AM42" s="332" t="s">
        <v>111</v>
      </c>
      <c r="AN42" s="309">
        <f>IFERROR(IF(AG42="Probabilidad",(Q42-(+Q42*AJ42)),IF(AG42="Impacto",Q42,"")),"")</f>
        <v>0.48</v>
      </c>
      <c r="AO42" s="410" t="str">
        <f t="shared" si="8"/>
        <v>Media</v>
      </c>
      <c r="AP42" s="125">
        <f t="shared" si="10"/>
        <v>0.48</v>
      </c>
      <c r="AQ42" s="410" t="str">
        <f t="shared" si="11"/>
        <v>Mayor</v>
      </c>
      <c r="AR42" s="125">
        <f>IFERROR(IF(AG42="Impacto",(Y42-(+Y42*AJ42)),IF(AG42="Probabilidad",Y42,"")),"")</f>
        <v>0.8</v>
      </c>
      <c r="AS42" s="402" t="str">
        <f t="shared" si="9"/>
        <v>Alto</v>
      </c>
      <c r="AT42" s="412">
        <f>+AP42</f>
        <v>0.48</v>
      </c>
      <c r="AU42" s="412">
        <f>+AR42</f>
        <v>0.8</v>
      </c>
      <c r="AV42" s="611" t="s">
        <v>122</v>
      </c>
      <c r="AW42" s="319"/>
      <c r="AX42" s="319"/>
      <c r="AY42" s="139">
        <v>4</v>
      </c>
      <c r="AZ42" s="136">
        <v>1</v>
      </c>
      <c r="BA42" s="136">
        <v>1</v>
      </c>
      <c r="BB42" s="136">
        <v>1</v>
      </c>
      <c r="BC42" s="136">
        <v>1</v>
      </c>
      <c r="BJ42" s="329"/>
      <c r="BK42" s="329"/>
      <c r="BL42" s="329"/>
      <c r="BM42" s="329"/>
      <c r="BN42" s="329"/>
      <c r="BO42" s="329"/>
      <c r="BP42" s="329"/>
      <c r="BQ42" s="329"/>
      <c r="BR42" s="329"/>
      <c r="BS42" s="329"/>
      <c r="BT42" s="329"/>
      <c r="BU42" s="329"/>
      <c r="BV42" s="329"/>
      <c r="BW42" s="329"/>
      <c r="BX42" s="329"/>
      <c r="BY42" s="329"/>
      <c r="BZ42" s="329"/>
      <c r="CA42" s="329"/>
      <c r="CB42" s="329"/>
      <c r="CC42" s="329"/>
      <c r="CD42" s="329"/>
      <c r="CE42" s="329"/>
      <c r="CF42" s="329"/>
      <c r="CG42" s="329"/>
      <c r="CH42" s="329"/>
      <c r="CL42" s="329"/>
    </row>
    <row r="43" spans="1:90" s="1" customFormat="1" ht="13.8" hidden="1" customHeight="1" x14ac:dyDescent="0.25">
      <c r="A43" s="617"/>
      <c r="B43" s="619" t="s">
        <v>354</v>
      </c>
      <c r="C43" s="620" t="s">
        <v>230</v>
      </c>
      <c r="D43" s="619" t="s">
        <v>620</v>
      </c>
      <c r="E43" s="618" t="s">
        <v>619</v>
      </c>
      <c r="F43" s="598"/>
      <c r="G43" s="598"/>
      <c r="H43" s="598"/>
      <c r="I43" s="598"/>
      <c r="J43" s="619" t="s">
        <v>397</v>
      </c>
      <c r="K43" s="626" t="s">
        <v>352</v>
      </c>
      <c r="L43" s="627" t="s">
        <v>351</v>
      </c>
      <c r="M43" s="627"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3" s="619"/>
      <c r="O43" s="618">
        <f t="shared" si="35"/>
        <v>1920</v>
      </c>
      <c r="P43" s="624"/>
      <c r="Q43" s="612"/>
      <c r="R43" s="625"/>
      <c r="S43" s="624"/>
      <c r="T43" s="612"/>
      <c r="U43" s="625"/>
      <c r="V43" s="624"/>
      <c r="W43" s="612"/>
      <c r="X43" s="613"/>
      <c r="Y43" s="612"/>
      <c r="Z43" s="613"/>
      <c r="AA43" s="618"/>
      <c r="AB43" s="404"/>
      <c r="AC43" s="416"/>
      <c r="AD43" s="138"/>
      <c r="AE43" s="331"/>
      <c r="AF43" s="330"/>
      <c r="AG43" s="331" t="str">
        <f t="shared" si="6"/>
        <v/>
      </c>
      <c r="AH43" s="332"/>
      <c r="AI43" s="332"/>
      <c r="AJ43" s="333" t="str">
        <f t="shared" si="7"/>
        <v/>
      </c>
      <c r="AK43" s="332"/>
      <c r="AL43" s="332"/>
      <c r="AM43" s="332"/>
      <c r="AN43" s="124"/>
      <c r="AO43" s="410" t="str">
        <f t="shared" si="8"/>
        <v/>
      </c>
      <c r="AP43" s="125"/>
      <c r="AQ43" s="410" t="str">
        <f t="shared" si="11"/>
        <v/>
      </c>
      <c r="AR43" s="125" t="str">
        <f t="shared" si="12"/>
        <v/>
      </c>
      <c r="AS43" s="402" t="str">
        <f t="shared" si="9"/>
        <v/>
      </c>
      <c r="AT43" s="412"/>
      <c r="AU43" s="412"/>
      <c r="AV43" s="611"/>
      <c r="AW43" s="319"/>
      <c r="AX43" s="319"/>
      <c r="AY43" s="139"/>
      <c r="AZ43" s="136"/>
      <c r="BA43" s="136"/>
      <c r="BB43" s="136"/>
      <c r="BC43" s="136"/>
      <c r="BJ43" s="329"/>
      <c r="BK43" s="329"/>
      <c r="BL43" s="329"/>
      <c r="BM43" s="329"/>
      <c r="BN43" s="329"/>
      <c r="BO43" s="329"/>
      <c r="BP43" s="329"/>
      <c r="BQ43" s="329"/>
      <c r="BR43" s="329"/>
      <c r="BS43" s="329"/>
      <c r="BT43" s="329"/>
      <c r="BU43" s="329"/>
      <c r="BV43" s="329"/>
      <c r="BW43" s="329"/>
      <c r="BX43" s="329"/>
      <c r="BY43" s="329"/>
      <c r="BZ43" s="329"/>
      <c r="CA43" s="329"/>
      <c r="CB43" s="329"/>
      <c r="CC43" s="329"/>
      <c r="CD43" s="329"/>
      <c r="CE43" s="329"/>
      <c r="CF43" s="329"/>
      <c r="CG43" s="329"/>
      <c r="CH43" s="329"/>
      <c r="CL43" s="329"/>
    </row>
    <row r="44" spans="1:90" s="1" customFormat="1" ht="13.8" hidden="1" customHeight="1" x14ac:dyDescent="0.25">
      <c r="A44" s="617"/>
      <c r="B44" s="619" t="s">
        <v>354</v>
      </c>
      <c r="C44" s="620" t="s">
        <v>230</v>
      </c>
      <c r="D44" s="619" t="s">
        <v>620</v>
      </c>
      <c r="E44" s="618" t="s">
        <v>619</v>
      </c>
      <c r="F44" s="598"/>
      <c r="G44" s="598"/>
      <c r="H44" s="598"/>
      <c r="I44" s="598"/>
      <c r="J44" s="619" t="s">
        <v>397</v>
      </c>
      <c r="K44" s="626" t="s">
        <v>352</v>
      </c>
      <c r="L44" s="627" t="s">
        <v>351</v>
      </c>
      <c r="M44" s="627"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4" s="619"/>
      <c r="O44" s="618">
        <f t="shared" si="35"/>
        <v>1920</v>
      </c>
      <c r="P44" s="624"/>
      <c r="Q44" s="612"/>
      <c r="R44" s="625"/>
      <c r="S44" s="624"/>
      <c r="T44" s="612"/>
      <c r="U44" s="625"/>
      <c r="V44" s="624"/>
      <c r="W44" s="612"/>
      <c r="X44" s="613"/>
      <c r="Y44" s="612"/>
      <c r="Z44" s="613"/>
      <c r="AA44" s="618"/>
      <c r="AB44" s="404"/>
      <c r="AC44" s="416"/>
      <c r="AD44" s="138"/>
      <c r="AE44" s="331"/>
      <c r="AF44" s="330"/>
      <c r="AG44" s="331" t="str">
        <f t="shared" si="6"/>
        <v/>
      </c>
      <c r="AH44" s="332"/>
      <c r="AI44" s="332"/>
      <c r="AJ44" s="333" t="str">
        <f t="shared" si="7"/>
        <v/>
      </c>
      <c r="AK44" s="332"/>
      <c r="AL44" s="332"/>
      <c r="AM44" s="332"/>
      <c r="AN44" s="124"/>
      <c r="AO44" s="410" t="str">
        <f t="shared" si="8"/>
        <v/>
      </c>
      <c r="AP44" s="125"/>
      <c r="AQ44" s="410" t="str">
        <f t="shared" si="11"/>
        <v/>
      </c>
      <c r="AR44" s="125" t="str">
        <f t="shared" si="12"/>
        <v/>
      </c>
      <c r="AS44" s="402" t="str">
        <f t="shared" si="9"/>
        <v/>
      </c>
      <c r="AT44" s="412"/>
      <c r="AU44" s="412"/>
      <c r="AV44" s="611"/>
      <c r="AW44" s="319"/>
      <c r="AX44" s="319"/>
      <c r="AY44" s="139"/>
      <c r="AZ44" s="136"/>
      <c r="BA44" s="136"/>
      <c r="BB44" s="136"/>
      <c r="BC44" s="136"/>
      <c r="BJ44" s="329"/>
      <c r="BK44" s="329"/>
      <c r="BL44" s="329"/>
      <c r="BM44" s="329"/>
      <c r="BN44" s="329"/>
      <c r="BO44" s="329"/>
      <c r="BP44" s="329"/>
      <c r="BQ44" s="329"/>
      <c r="BR44" s="329"/>
      <c r="BS44" s="329"/>
      <c r="BT44" s="329"/>
      <c r="BU44" s="329"/>
      <c r="BV44" s="329"/>
      <c r="BW44" s="329"/>
      <c r="BX44" s="329"/>
      <c r="BY44" s="329"/>
      <c r="BZ44" s="329"/>
      <c r="CA44" s="329"/>
      <c r="CB44" s="329"/>
      <c r="CC44" s="329"/>
      <c r="CD44" s="329"/>
      <c r="CE44" s="329"/>
      <c r="CF44" s="329"/>
      <c r="CG44" s="329"/>
      <c r="CH44" s="329"/>
      <c r="CL44" s="329"/>
    </row>
    <row r="45" spans="1:90" s="1" customFormat="1" ht="13.8" hidden="1" customHeight="1" x14ac:dyDescent="0.25">
      <c r="A45" s="617"/>
      <c r="B45" s="619" t="s">
        <v>354</v>
      </c>
      <c r="C45" s="620" t="s">
        <v>230</v>
      </c>
      <c r="D45" s="619" t="s">
        <v>620</v>
      </c>
      <c r="E45" s="618" t="s">
        <v>619</v>
      </c>
      <c r="F45" s="598"/>
      <c r="G45" s="598"/>
      <c r="H45" s="598"/>
      <c r="I45" s="598"/>
      <c r="J45" s="619" t="s">
        <v>397</v>
      </c>
      <c r="K45" s="626" t="s">
        <v>352</v>
      </c>
      <c r="L45" s="627" t="s">
        <v>351</v>
      </c>
      <c r="M45" s="627"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5" s="619"/>
      <c r="O45" s="618">
        <f t="shared" si="35"/>
        <v>1920</v>
      </c>
      <c r="P45" s="624"/>
      <c r="Q45" s="612"/>
      <c r="R45" s="625"/>
      <c r="S45" s="624"/>
      <c r="T45" s="612"/>
      <c r="U45" s="625"/>
      <c r="V45" s="624"/>
      <c r="W45" s="612"/>
      <c r="X45" s="613"/>
      <c r="Y45" s="612"/>
      <c r="Z45" s="613"/>
      <c r="AA45" s="618"/>
      <c r="AB45" s="404"/>
      <c r="AC45" s="416"/>
      <c r="AD45" s="138"/>
      <c r="AE45" s="331"/>
      <c r="AF45" s="330"/>
      <c r="AG45" s="331" t="str">
        <f t="shared" si="6"/>
        <v/>
      </c>
      <c r="AH45" s="332"/>
      <c r="AI45" s="332"/>
      <c r="AJ45" s="333" t="str">
        <f t="shared" si="7"/>
        <v/>
      </c>
      <c r="AK45" s="332"/>
      <c r="AL45" s="332"/>
      <c r="AM45" s="332"/>
      <c r="AN45" s="124"/>
      <c r="AO45" s="410" t="str">
        <f t="shared" si="8"/>
        <v/>
      </c>
      <c r="AP45" s="125"/>
      <c r="AQ45" s="410" t="str">
        <f t="shared" si="11"/>
        <v/>
      </c>
      <c r="AR45" s="125" t="str">
        <f t="shared" si="12"/>
        <v/>
      </c>
      <c r="AS45" s="402" t="str">
        <f t="shared" si="9"/>
        <v/>
      </c>
      <c r="AT45" s="316"/>
      <c r="AU45" s="316"/>
      <c r="AV45" s="422"/>
      <c r="AW45" s="319"/>
      <c r="AX45" s="319"/>
      <c r="AY45" s="139"/>
      <c r="AZ45" s="136"/>
      <c r="BA45" s="136"/>
      <c r="BB45" s="136"/>
      <c r="BC45" s="136"/>
      <c r="BJ45" s="329"/>
      <c r="BK45" s="329"/>
      <c r="BL45" s="329"/>
      <c r="BM45" s="329"/>
      <c r="BN45" s="329"/>
      <c r="BO45" s="329"/>
      <c r="BP45" s="329"/>
      <c r="BQ45" s="329"/>
      <c r="BR45" s="329"/>
      <c r="BS45" s="329"/>
      <c r="BT45" s="329"/>
      <c r="BU45" s="329"/>
      <c r="BV45" s="329"/>
      <c r="BW45" s="329"/>
      <c r="BX45" s="329"/>
      <c r="BY45" s="329"/>
      <c r="BZ45" s="329"/>
      <c r="CA45" s="329"/>
      <c r="CB45" s="329"/>
      <c r="CC45" s="329"/>
      <c r="CD45" s="329"/>
      <c r="CE45" s="329"/>
      <c r="CF45" s="329"/>
      <c r="CG45" s="329"/>
      <c r="CH45" s="329"/>
      <c r="CL45" s="329"/>
    </row>
    <row r="46" spans="1:90" s="1" customFormat="1" ht="13.8" hidden="1" customHeight="1" x14ac:dyDescent="0.25">
      <c r="A46" s="617"/>
      <c r="B46" s="619" t="s">
        <v>354</v>
      </c>
      <c r="C46" s="620" t="s">
        <v>230</v>
      </c>
      <c r="D46" s="619" t="s">
        <v>620</v>
      </c>
      <c r="E46" s="618" t="s">
        <v>619</v>
      </c>
      <c r="F46" s="598"/>
      <c r="G46" s="598"/>
      <c r="H46" s="598"/>
      <c r="I46" s="598"/>
      <c r="J46" s="619" t="s">
        <v>397</v>
      </c>
      <c r="K46" s="626" t="s">
        <v>352</v>
      </c>
      <c r="L46" s="627" t="s">
        <v>351</v>
      </c>
      <c r="M46" s="627"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6" s="619"/>
      <c r="O46" s="618">
        <f t="shared" si="35"/>
        <v>1920</v>
      </c>
      <c r="P46" s="624"/>
      <c r="Q46" s="612"/>
      <c r="R46" s="625"/>
      <c r="S46" s="624"/>
      <c r="T46" s="612"/>
      <c r="U46" s="625"/>
      <c r="V46" s="624"/>
      <c r="W46" s="612"/>
      <c r="X46" s="613"/>
      <c r="Y46" s="612"/>
      <c r="Z46" s="613"/>
      <c r="AA46" s="618"/>
      <c r="AB46" s="404"/>
      <c r="AC46" s="416"/>
      <c r="AD46" s="138"/>
      <c r="AE46" s="331"/>
      <c r="AF46" s="330"/>
      <c r="AG46" s="331" t="str">
        <f t="shared" si="6"/>
        <v/>
      </c>
      <c r="AH46" s="332"/>
      <c r="AI46" s="332"/>
      <c r="AJ46" s="333" t="str">
        <f t="shared" si="7"/>
        <v/>
      </c>
      <c r="AK46" s="332"/>
      <c r="AL46" s="332"/>
      <c r="AM46" s="332"/>
      <c r="AN46" s="124"/>
      <c r="AO46" s="410" t="str">
        <f t="shared" si="8"/>
        <v/>
      </c>
      <c r="AP46" s="125"/>
      <c r="AQ46" s="410" t="str">
        <f t="shared" si="11"/>
        <v/>
      </c>
      <c r="AR46" s="125" t="str">
        <f t="shared" si="12"/>
        <v/>
      </c>
      <c r="AS46" s="402" t="str">
        <f t="shared" si="9"/>
        <v/>
      </c>
      <c r="AT46" s="316"/>
      <c r="AU46" s="316"/>
      <c r="AV46" s="422"/>
      <c r="AW46" s="319"/>
      <c r="AX46" s="319"/>
      <c r="AY46" s="139"/>
      <c r="AZ46" s="136"/>
      <c r="BA46" s="136"/>
      <c r="BB46" s="136"/>
      <c r="BC46" s="136"/>
      <c r="BJ46" s="329"/>
      <c r="BK46" s="329"/>
      <c r="BL46" s="329"/>
      <c r="BM46" s="329"/>
      <c r="BN46" s="329"/>
      <c r="BO46" s="329"/>
      <c r="BP46" s="329"/>
      <c r="BQ46" s="329"/>
      <c r="BR46" s="329"/>
      <c r="BS46" s="329"/>
      <c r="BT46" s="329"/>
      <c r="BU46" s="329"/>
      <c r="BV46" s="329"/>
      <c r="BW46" s="329"/>
      <c r="BX46" s="329"/>
      <c r="BY46" s="329"/>
      <c r="BZ46" s="329"/>
      <c r="CA46" s="329"/>
      <c r="CB46" s="329"/>
      <c r="CC46" s="329"/>
      <c r="CD46" s="329"/>
      <c r="CE46" s="329"/>
      <c r="CF46" s="329"/>
      <c r="CG46" s="329"/>
      <c r="CH46" s="329"/>
      <c r="CL46" s="329"/>
    </row>
    <row r="47" spans="1:90" s="1" customFormat="1" ht="13.8" hidden="1" customHeight="1" x14ac:dyDescent="0.25">
      <c r="A47" s="617"/>
      <c r="B47" s="619" t="s">
        <v>354</v>
      </c>
      <c r="C47" s="620" t="s">
        <v>230</v>
      </c>
      <c r="D47" s="619" t="s">
        <v>620</v>
      </c>
      <c r="E47" s="618" t="s">
        <v>619</v>
      </c>
      <c r="F47" s="598"/>
      <c r="G47" s="598"/>
      <c r="H47" s="598"/>
      <c r="I47" s="598"/>
      <c r="J47" s="619" t="s">
        <v>397</v>
      </c>
      <c r="K47" s="626" t="s">
        <v>352</v>
      </c>
      <c r="L47" s="627" t="s">
        <v>351</v>
      </c>
      <c r="M47" s="627"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7" s="619"/>
      <c r="O47" s="618">
        <f t="shared" si="35"/>
        <v>1920</v>
      </c>
      <c r="P47" s="624"/>
      <c r="Q47" s="612"/>
      <c r="R47" s="625"/>
      <c r="S47" s="624"/>
      <c r="T47" s="612"/>
      <c r="U47" s="625"/>
      <c r="V47" s="624"/>
      <c r="W47" s="612"/>
      <c r="X47" s="613"/>
      <c r="Y47" s="612"/>
      <c r="Z47" s="613"/>
      <c r="AA47" s="618"/>
      <c r="AB47" s="404"/>
      <c r="AC47" s="416"/>
      <c r="AD47" s="138"/>
      <c r="AE47" s="331"/>
      <c r="AF47" s="330"/>
      <c r="AG47" s="331" t="str">
        <f t="shared" si="6"/>
        <v/>
      </c>
      <c r="AH47" s="332"/>
      <c r="AI47" s="332"/>
      <c r="AJ47" s="333" t="str">
        <f t="shared" si="7"/>
        <v/>
      </c>
      <c r="AK47" s="332"/>
      <c r="AL47" s="332"/>
      <c r="AM47" s="332"/>
      <c r="AN47" s="124"/>
      <c r="AO47" s="410" t="str">
        <f t="shared" si="8"/>
        <v/>
      </c>
      <c r="AP47" s="125"/>
      <c r="AQ47" s="410" t="str">
        <f t="shared" si="11"/>
        <v/>
      </c>
      <c r="AR47" s="125" t="str">
        <f t="shared" si="12"/>
        <v/>
      </c>
      <c r="AS47" s="402" t="str">
        <f t="shared" si="9"/>
        <v/>
      </c>
      <c r="AT47" s="316"/>
      <c r="AU47" s="316"/>
      <c r="AV47" s="422"/>
      <c r="AW47" s="319"/>
      <c r="AX47" s="319"/>
      <c r="AY47" s="139"/>
      <c r="AZ47" s="136"/>
      <c r="BA47" s="136"/>
      <c r="BB47" s="136"/>
      <c r="BC47" s="136"/>
      <c r="BJ47" s="329"/>
      <c r="BK47" s="329"/>
      <c r="BL47" s="329"/>
      <c r="BM47" s="329"/>
      <c r="BN47" s="329"/>
      <c r="BO47" s="329"/>
      <c r="BP47" s="329"/>
      <c r="BQ47" s="329"/>
      <c r="BR47" s="329"/>
      <c r="BS47" s="329"/>
      <c r="BT47" s="329"/>
      <c r="BU47" s="329"/>
      <c r="BV47" s="329"/>
      <c r="BW47" s="329"/>
      <c r="BX47" s="329"/>
      <c r="BY47" s="329"/>
      <c r="BZ47" s="329"/>
      <c r="CA47" s="329"/>
      <c r="CB47" s="329"/>
      <c r="CC47" s="329"/>
      <c r="CD47" s="329"/>
      <c r="CE47" s="329"/>
      <c r="CF47" s="329"/>
      <c r="CG47" s="329"/>
      <c r="CH47" s="329"/>
      <c r="CL47" s="329"/>
    </row>
    <row r="48" spans="1:90" s="1" customFormat="1" ht="124.2" x14ac:dyDescent="0.25">
      <c r="A48" s="617" t="s">
        <v>618</v>
      </c>
      <c r="B48" s="619" t="s">
        <v>617</v>
      </c>
      <c r="C48" s="620" t="s">
        <v>246</v>
      </c>
      <c r="D48" s="619" t="s">
        <v>617</v>
      </c>
      <c r="E48" s="619" t="s">
        <v>246</v>
      </c>
      <c r="F48" s="598" t="s">
        <v>762</v>
      </c>
      <c r="G48" s="598" t="s">
        <v>770</v>
      </c>
      <c r="H48" s="598" t="s">
        <v>779</v>
      </c>
      <c r="I48" s="598" t="s">
        <v>772</v>
      </c>
      <c r="J48" s="619" t="s">
        <v>397</v>
      </c>
      <c r="K48" s="626" t="s">
        <v>943</v>
      </c>
      <c r="L48" s="627" t="s">
        <v>944</v>
      </c>
      <c r="M48" s="627" t="str">
        <f t="shared" si="23"/>
        <v>Posibilidad de pérdida Económica y Reputacional por inoportunidad o imprecisión en la difusión y comercializacion con eficacia los servicios de la entidad. debido a: 
1. Desconocimiento de los procedimientos.
2. Incumplimiento de los lineamientos dados por la Oficina Comercial.
3. Planeación inadecuada de las actividades.</v>
      </c>
      <c r="N48" s="619" t="s">
        <v>116</v>
      </c>
      <c r="O48" s="618">
        <v>500</v>
      </c>
      <c r="P48" s="624" t="str">
        <f t="shared" ref="P48" si="40">IF(O48&lt;=0,"",IF(O48&lt;=2,"Muy Baja",IF(O48&lt;=24,"Baja",IF(O48&lt;=500,"Media",IF(O48&lt;=5000,"Alta","Muy Alta")))))</f>
        <v>Media</v>
      </c>
      <c r="Q48" s="612">
        <f t="shared" si="14"/>
        <v>0.6</v>
      </c>
      <c r="R48" s="625" t="s">
        <v>133</v>
      </c>
      <c r="S48" s="624" t="str">
        <f>IF(OR(R48='Tabla Impacto'!$C$11,R48='Tabla Impacto'!$D$11),"Leve",IF(OR(R48='Tabla Impacto'!$C$12,R48='Tabla Impacto'!$D$12),"Menor",IF(OR(R48='Tabla Impacto'!$C$13,R48='Tabla Impacto'!$D$13),"Moderado",IF(OR(R48='Tabla Impacto'!$C$14,R48='Tabla Impacto'!$D$14),"Mayor",IF(OR(R48='Tabla Impacto'!$C$15,R48='Tabla Impacto'!$D$15),"Catastrófico","")))))</f>
        <v>Mayor</v>
      </c>
      <c r="T48" s="612">
        <f t="shared" ref="T48" si="41">IF(S48="","",IF(S48="Leve",0.2,IF(S48="Menor",0.4,IF(S48="Moderado",0.6,IF(S48="Mayor",0.8,IF(S48="Catastrófico",1,))))))</f>
        <v>0.8</v>
      </c>
      <c r="U48" s="625" t="s">
        <v>138</v>
      </c>
      <c r="V48" s="624" t="str">
        <f>IF(OR(U48='Tabla Impacto'!$C$11,U48='Tabla Impacto'!$D$11),"Leve",IF(OR(U48='Tabla Impacto'!$C$12,U48='Tabla Impacto'!$D$12),"Menor",IF(OR(U48='Tabla Impacto'!$C$13,U48='Tabla Impacto'!$D$13),"Moderado",IF(OR(U48='Tabla Impacto'!$C$14,U48='Tabla Impacto'!$D$14),"Mayor",IF(OR(U48='Tabla Impacto'!$C$15,U48='Tabla Impacto'!$D$15),"Catastrófico","")))))</f>
        <v>Catastrófico</v>
      </c>
      <c r="W48" s="612">
        <f t="shared" ref="W48" si="42">IF(V48="","",IF(V48="Leve",0.2,IF(V48="Menor",0.4,IF(V48="Moderado",0.6,IF(V48="Mayor",0.8,IF(V48="Catastrófico",1,))))))</f>
        <v>1</v>
      </c>
      <c r="X48" s="613" t="str">
        <f>IF(Y48="","",IF(Y48='Tabla Impacto'!$G$4,'Tabla Impacto'!$F$4,IF(Y48='Tabla Impacto'!$G$5,'Tabla Impacto'!$F$5,IF(Y48='Tabla Impacto'!$G$6,'Tabla Impacto'!$F$6,IF(Y48='Tabla Impacto'!$G$7,'Tabla Impacto'!$F$7,IF(Y48='Tabla Impacto'!$G$8,'Tabla Impacto'!$F$8))))))</f>
        <v>Catastrófico</v>
      </c>
      <c r="Y48" s="612">
        <f t="shared" ref="Y48" si="43">+IF(T48="",W48,IF(W48="",T48,IF(T48&gt;W48,T48,W48)))</f>
        <v>1</v>
      </c>
      <c r="Z48" s="613" t="str">
        <f t="shared" ref="Z48" si="44">IF(OR(AND(P48="Muy Baja",X48="Leve"),AND(P48="Muy Baja",X48="Menor"),AND(P48="Baja",X48="Leve")),"Bajo",IF(OR(AND(P48="Muy baja",X48="Moderado"),AND(P48="Baja",X48="Menor"),AND(P48="Baja",X48="Moderado"),AND(P48="Media",X48="Leve"),AND(P48="Media",X48="Menor"),AND(P48="Media",X48="Moderado"),AND(P48="Alta",X48="Leve"),AND(P48="Alta",X48="Menor")),"Moderado",IF(OR(AND(P48="Muy Baja",X48="Mayor"),AND(P48="Baja",X48="Mayor"),AND(P48="Media",X48="Mayor"),AND(P48="Alta",X48="Moderado"),AND(P48="Alta",X48="Mayor"),AND(P48="Muy Alta",X48="Leve"),AND(P48="Muy Alta",X48="Menor"),AND(P48="Muy Alta",X48="Moderado"),AND(P48="Muy Alta",X48="Mayor")),"Alto",IF(OR(AND(P48="Muy Baja",X48="Catastrófico"),AND(P48="Baja",X48="Catastrófico"),AND(P48="Media",X48="Catastrófico"),AND(P48="Alta",X48="Catastrófico"),AND(P48="Muy Alta",X48="Catastrófico")),"Extremo",""))))</f>
        <v>Extremo</v>
      </c>
      <c r="AA48" s="618"/>
      <c r="AB48" s="404">
        <v>1</v>
      </c>
      <c r="AC48" s="464" t="s">
        <v>945</v>
      </c>
      <c r="AD48" s="138"/>
      <c r="AE48" s="331" t="s">
        <v>223</v>
      </c>
      <c r="AF48" s="330" t="s">
        <v>946</v>
      </c>
      <c r="AG48" s="331" t="str">
        <f t="shared" si="6"/>
        <v>Probabilidad</v>
      </c>
      <c r="AH48" s="332" t="s">
        <v>12</v>
      </c>
      <c r="AI48" s="332" t="s">
        <v>8</v>
      </c>
      <c r="AJ48" s="333" t="str">
        <f t="shared" si="7"/>
        <v>40%</v>
      </c>
      <c r="AK48" s="332" t="s">
        <v>17</v>
      </c>
      <c r="AL48" s="332" t="s">
        <v>20</v>
      </c>
      <c r="AM48" s="332" t="s">
        <v>111</v>
      </c>
      <c r="AN48" s="309">
        <f>IFERROR(IF(AG48="Probabilidad",(Q48-(+Q48*AJ48)),IF(AG48="Impacto",Q48,"")),"")</f>
        <v>0.36</v>
      </c>
      <c r="AO48" s="410" t="str">
        <f t="shared" ref="AO48" si="45">IFERROR(IF(AN48="","",IF(AN48&lt;=0.2,"Muy Baja",IF(AN48&lt;=0.4,"Baja",IF(AN48&lt;=0.6,"Media",IF(AN48&lt;=0.8,"Alta","Muy Alta"))))),"")</f>
        <v>Baja</v>
      </c>
      <c r="AP48" s="125">
        <f t="shared" ref="AP48" si="46">+AN48</f>
        <v>0.36</v>
      </c>
      <c r="AQ48" s="410" t="str">
        <f t="shared" ref="AQ48" si="47">IFERROR(IF(AR48="","",IF(AR48&lt;=0.2,"Leve",IF(AR48&lt;=0.4,"Menor",IF(AR48&lt;=0.6,"Moderado",IF(AR48&lt;=0.8,"Mayor","Catastrófico"))))),"")</f>
        <v>Catastrófico</v>
      </c>
      <c r="AR48" s="125">
        <f>IFERROR(IF(AG48="Impacto",(Y48-(+Y48*AJ48)),IF(AG48="Probabilidad",Y48,"")),"")</f>
        <v>1</v>
      </c>
      <c r="AS48" s="402" t="str">
        <f t="shared" si="9"/>
        <v>Extremo</v>
      </c>
      <c r="AT48" s="412">
        <f>+AP48</f>
        <v>0.36</v>
      </c>
      <c r="AU48" s="412">
        <f>+AR48</f>
        <v>1</v>
      </c>
      <c r="AV48" s="602" t="s">
        <v>122</v>
      </c>
      <c r="AW48" s="319"/>
      <c r="AX48" s="319"/>
      <c r="AY48" s="335">
        <v>12</v>
      </c>
      <c r="AZ48" s="336">
        <v>3</v>
      </c>
      <c r="BA48" s="336">
        <v>3</v>
      </c>
      <c r="BB48" s="336">
        <v>3</v>
      </c>
      <c r="BC48" s="336">
        <v>3</v>
      </c>
      <c r="BJ48" s="329"/>
      <c r="BK48" s="329"/>
      <c r="BL48" s="329"/>
      <c r="BM48" s="329"/>
      <c r="BN48" s="329"/>
      <c r="BO48" s="329"/>
      <c r="BP48" s="329"/>
      <c r="BQ48" s="329"/>
      <c r="BR48" s="329"/>
      <c r="BS48" s="329"/>
      <c r="BT48" s="329"/>
      <c r="BU48" s="329"/>
      <c r="BV48" s="329"/>
      <c r="BW48" s="329"/>
      <c r="BX48" s="329"/>
      <c r="BY48" s="329"/>
      <c r="BZ48" s="329"/>
      <c r="CA48" s="329"/>
      <c r="CB48" s="329"/>
      <c r="CC48" s="329"/>
      <c r="CD48" s="329"/>
      <c r="CE48" s="329"/>
      <c r="CF48" s="329"/>
      <c r="CG48" s="329"/>
      <c r="CH48" s="329"/>
      <c r="CL48" s="329"/>
    </row>
    <row r="49" spans="1:90" s="1" customFormat="1" ht="13.8" hidden="1" customHeight="1" x14ac:dyDescent="0.25">
      <c r="A49" s="617"/>
      <c r="B49" s="619" t="s">
        <v>617</v>
      </c>
      <c r="C49" s="620" t="s">
        <v>246</v>
      </c>
      <c r="D49" s="619" t="s">
        <v>617</v>
      </c>
      <c r="E49" s="619" t="s">
        <v>246</v>
      </c>
      <c r="F49" s="598"/>
      <c r="G49" s="598"/>
      <c r="H49" s="598"/>
      <c r="I49" s="598"/>
      <c r="J49" s="619" t="s">
        <v>353</v>
      </c>
      <c r="K49" s="626"/>
      <c r="L49" s="627"/>
      <c r="M49" s="627" t="str">
        <f t="shared" si="23"/>
        <v xml:space="preserve">Posibilidad de pérdida Reputacional  </v>
      </c>
      <c r="N49" s="619"/>
      <c r="O49" s="618">
        <v>500</v>
      </c>
      <c r="P49" s="624"/>
      <c r="Q49" s="612"/>
      <c r="R49" s="625"/>
      <c r="S49" s="624"/>
      <c r="T49" s="612"/>
      <c r="U49" s="625"/>
      <c r="V49" s="624"/>
      <c r="W49" s="612"/>
      <c r="X49" s="613"/>
      <c r="Y49" s="612"/>
      <c r="Z49" s="613"/>
      <c r="AA49" s="618"/>
      <c r="AB49" s="404"/>
      <c r="AC49" s="416"/>
      <c r="AD49" s="138"/>
      <c r="AE49" s="331"/>
      <c r="AF49" s="330"/>
      <c r="AG49" s="331" t="str">
        <f t="shared" si="6"/>
        <v/>
      </c>
      <c r="AH49" s="332"/>
      <c r="AI49" s="332"/>
      <c r="AJ49" s="333" t="str">
        <f t="shared" si="7"/>
        <v/>
      </c>
      <c r="AK49" s="332"/>
      <c r="AL49" s="332"/>
      <c r="AM49" s="332"/>
      <c r="AN49" s="124"/>
      <c r="AO49" s="410" t="str">
        <f t="shared" si="8"/>
        <v/>
      </c>
      <c r="AP49" s="125"/>
      <c r="AQ49" s="410" t="str">
        <f t="shared" si="11"/>
        <v/>
      </c>
      <c r="AR49" s="125" t="str">
        <f t="shared" si="12"/>
        <v/>
      </c>
      <c r="AS49" s="402" t="str">
        <f t="shared" si="9"/>
        <v/>
      </c>
      <c r="AT49" s="412"/>
      <c r="AU49" s="412"/>
      <c r="AV49" s="602"/>
      <c r="AW49" s="319"/>
      <c r="AX49" s="319"/>
      <c r="AY49" s="139"/>
      <c r="AZ49" s="136"/>
      <c r="BA49" s="136"/>
      <c r="BB49" s="136"/>
      <c r="BC49" s="136"/>
      <c r="BJ49" s="329"/>
      <c r="BK49" s="329"/>
      <c r="BL49" s="329"/>
      <c r="BM49" s="329"/>
      <c r="BN49" s="329"/>
      <c r="BO49" s="329"/>
      <c r="BP49" s="329"/>
      <c r="BQ49" s="329"/>
      <c r="BR49" s="329"/>
      <c r="BS49" s="329"/>
      <c r="BT49" s="329"/>
      <c r="BU49" s="329"/>
      <c r="BV49" s="329"/>
      <c r="BW49" s="329"/>
      <c r="BX49" s="329"/>
      <c r="BY49" s="329"/>
      <c r="BZ49" s="329"/>
      <c r="CA49" s="329"/>
      <c r="CB49" s="329"/>
      <c r="CC49" s="329"/>
      <c r="CD49" s="329"/>
      <c r="CE49" s="329"/>
      <c r="CF49" s="329"/>
      <c r="CG49" s="329"/>
      <c r="CH49" s="329"/>
      <c r="CL49" s="329"/>
    </row>
    <row r="50" spans="1:90" s="1" customFormat="1" ht="13.8" hidden="1" customHeight="1" x14ac:dyDescent="0.25">
      <c r="A50" s="617"/>
      <c r="B50" s="619" t="s">
        <v>617</v>
      </c>
      <c r="C50" s="620" t="s">
        <v>246</v>
      </c>
      <c r="D50" s="619" t="s">
        <v>617</v>
      </c>
      <c r="E50" s="619" t="s">
        <v>246</v>
      </c>
      <c r="F50" s="598"/>
      <c r="G50" s="598"/>
      <c r="H50" s="598"/>
      <c r="I50" s="598"/>
      <c r="J50" s="619" t="s">
        <v>353</v>
      </c>
      <c r="K50" s="626"/>
      <c r="L50" s="627"/>
      <c r="M50" s="627" t="str">
        <f t="shared" si="23"/>
        <v xml:space="preserve">Posibilidad de pérdida Reputacional  </v>
      </c>
      <c r="N50" s="619"/>
      <c r="O50" s="618">
        <v>500</v>
      </c>
      <c r="P50" s="624"/>
      <c r="Q50" s="612"/>
      <c r="R50" s="625"/>
      <c r="S50" s="624"/>
      <c r="T50" s="612"/>
      <c r="U50" s="625"/>
      <c r="V50" s="624"/>
      <c r="W50" s="612"/>
      <c r="X50" s="613"/>
      <c r="Y50" s="612"/>
      <c r="Z50" s="613"/>
      <c r="AA50" s="618"/>
      <c r="AB50" s="404"/>
      <c r="AC50" s="416"/>
      <c r="AD50" s="138"/>
      <c r="AE50" s="331"/>
      <c r="AF50" s="330"/>
      <c r="AG50" s="331" t="str">
        <f t="shared" si="6"/>
        <v/>
      </c>
      <c r="AH50" s="332"/>
      <c r="AI50" s="332"/>
      <c r="AJ50" s="333" t="str">
        <f t="shared" si="7"/>
        <v/>
      </c>
      <c r="AK50" s="332"/>
      <c r="AL50" s="332"/>
      <c r="AM50" s="332"/>
      <c r="AN50" s="124"/>
      <c r="AO50" s="410" t="str">
        <f t="shared" si="8"/>
        <v/>
      </c>
      <c r="AP50" s="125"/>
      <c r="AQ50" s="410" t="str">
        <f t="shared" si="11"/>
        <v/>
      </c>
      <c r="AR50" s="125" t="str">
        <f t="shared" si="12"/>
        <v/>
      </c>
      <c r="AS50" s="402" t="str">
        <f t="shared" si="9"/>
        <v/>
      </c>
      <c r="AT50" s="317"/>
      <c r="AU50" s="317"/>
      <c r="AV50" s="422"/>
      <c r="AW50" s="319"/>
      <c r="AX50" s="319"/>
      <c r="AY50" s="139"/>
      <c r="AZ50" s="136"/>
      <c r="BA50" s="136"/>
      <c r="BB50" s="136"/>
      <c r="BC50" s="136"/>
      <c r="BJ50" s="329"/>
      <c r="BK50" s="329"/>
      <c r="BL50" s="329"/>
      <c r="BM50" s="329"/>
      <c r="BN50" s="329"/>
      <c r="BO50" s="329"/>
      <c r="BP50" s="329"/>
      <c r="BQ50" s="329"/>
      <c r="BR50" s="329"/>
      <c r="BS50" s="329"/>
      <c r="BT50" s="329"/>
      <c r="BU50" s="329"/>
      <c r="BV50" s="329"/>
      <c r="BW50" s="329"/>
      <c r="BX50" s="329"/>
      <c r="BY50" s="329"/>
      <c r="BZ50" s="329"/>
      <c r="CA50" s="329"/>
      <c r="CB50" s="329"/>
      <c r="CC50" s="329"/>
      <c r="CD50" s="329"/>
      <c r="CE50" s="329"/>
      <c r="CF50" s="329"/>
      <c r="CG50" s="329"/>
      <c r="CH50" s="329"/>
      <c r="CL50" s="329"/>
    </row>
    <row r="51" spans="1:90" s="1" customFormat="1" ht="13.8" hidden="1" customHeight="1" x14ac:dyDescent="0.25">
      <c r="A51" s="617"/>
      <c r="B51" s="619" t="s">
        <v>617</v>
      </c>
      <c r="C51" s="620" t="s">
        <v>246</v>
      </c>
      <c r="D51" s="619" t="s">
        <v>617</v>
      </c>
      <c r="E51" s="619" t="s">
        <v>246</v>
      </c>
      <c r="F51" s="598"/>
      <c r="G51" s="598"/>
      <c r="H51" s="598"/>
      <c r="I51" s="598"/>
      <c r="J51" s="619" t="s">
        <v>353</v>
      </c>
      <c r="K51" s="626"/>
      <c r="L51" s="627"/>
      <c r="M51" s="627" t="str">
        <f t="shared" si="23"/>
        <v xml:space="preserve">Posibilidad de pérdida Reputacional  </v>
      </c>
      <c r="N51" s="619"/>
      <c r="O51" s="618">
        <v>500</v>
      </c>
      <c r="P51" s="624"/>
      <c r="Q51" s="612"/>
      <c r="R51" s="625"/>
      <c r="S51" s="624"/>
      <c r="T51" s="612"/>
      <c r="U51" s="625"/>
      <c r="V51" s="624"/>
      <c r="W51" s="612"/>
      <c r="X51" s="613"/>
      <c r="Y51" s="612"/>
      <c r="Z51" s="613"/>
      <c r="AA51" s="618"/>
      <c r="AB51" s="404"/>
      <c r="AC51" s="416"/>
      <c r="AD51" s="138"/>
      <c r="AE51" s="331"/>
      <c r="AF51" s="330"/>
      <c r="AG51" s="331" t="str">
        <f t="shared" si="6"/>
        <v/>
      </c>
      <c r="AH51" s="332"/>
      <c r="AI51" s="332"/>
      <c r="AJ51" s="333" t="str">
        <f t="shared" si="7"/>
        <v/>
      </c>
      <c r="AK51" s="332"/>
      <c r="AL51" s="332"/>
      <c r="AM51" s="332"/>
      <c r="AN51" s="124"/>
      <c r="AO51" s="410" t="str">
        <f t="shared" si="8"/>
        <v/>
      </c>
      <c r="AP51" s="125"/>
      <c r="AQ51" s="410" t="str">
        <f t="shared" si="11"/>
        <v/>
      </c>
      <c r="AR51" s="125" t="str">
        <f t="shared" si="12"/>
        <v/>
      </c>
      <c r="AS51" s="402" t="str">
        <f t="shared" si="9"/>
        <v/>
      </c>
      <c r="AT51" s="317"/>
      <c r="AU51" s="317"/>
      <c r="AV51" s="422"/>
      <c r="AW51" s="319"/>
      <c r="AX51" s="319"/>
      <c r="AY51" s="139"/>
      <c r="AZ51" s="136"/>
      <c r="BA51" s="136"/>
      <c r="BB51" s="136"/>
      <c r="BC51" s="136"/>
      <c r="BJ51" s="329"/>
      <c r="BK51" s="329"/>
      <c r="BL51" s="329"/>
      <c r="BM51" s="329"/>
      <c r="BN51" s="329"/>
      <c r="BO51" s="329"/>
      <c r="BP51" s="329"/>
      <c r="BQ51" s="329"/>
      <c r="BR51" s="329"/>
      <c r="BS51" s="329"/>
      <c r="BT51" s="329"/>
      <c r="BU51" s="329"/>
      <c r="BV51" s="329"/>
      <c r="BW51" s="329"/>
      <c r="BX51" s="329"/>
      <c r="BY51" s="329"/>
      <c r="BZ51" s="329"/>
      <c r="CA51" s="329"/>
      <c r="CB51" s="329"/>
      <c r="CC51" s="329"/>
      <c r="CD51" s="329"/>
      <c r="CE51" s="329"/>
      <c r="CF51" s="329"/>
      <c r="CG51" s="329"/>
      <c r="CH51" s="329"/>
      <c r="CL51" s="329"/>
    </row>
    <row r="52" spans="1:90" s="1" customFormat="1" ht="13.8" hidden="1" customHeight="1" x14ac:dyDescent="0.25">
      <c r="A52" s="617"/>
      <c r="B52" s="619" t="s">
        <v>617</v>
      </c>
      <c r="C52" s="620" t="s">
        <v>246</v>
      </c>
      <c r="D52" s="619" t="s">
        <v>617</v>
      </c>
      <c r="E52" s="619" t="s">
        <v>246</v>
      </c>
      <c r="F52" s="598"/>
      <c r="G52" s="598"/>
      <c r="H52" s="598"/>
      <c r="I52" s="598"/>
      <c r="J52" s="619" t="s">
        <v>353</v>
      </c>
      <c r="K52" s="626"/>
      <c r="L52" s="627"/>
      <c r="M52" s="627" t="str">
        <f t="shared" si="23"/>
        <v xml:space="preserve">Posibilidad de pérdida Reputacional  </v>
      </c>
      <c r="N52" s="619"/>
      <c r="O52" s="618">
        <v>500</v>
      </c>
      <c r="P52" s="624"/>
      <c r="Q52" s="612"/>
      <c r="R52" s="625"/>
      <c r="S52" s="624"/>
      <c r="T52" s="612"/>
      <c r="U52" s="625"/>
      <c r="V52" s="624"/>
      <c r="W52" s="612"/>
      <c r="X52" s="613"/>
      <c r="Y52" s="612"/>
      <c r="Z52" s="613"/>
      <c r="AA52" s="618"/>
      <c r="AB52" s="404"/>
      <c r="AC52" s="416"/>
      <c r="AD52" s="138"/>
      <c r="AE52" s="331"/>
      <c r="AF52" s="330"/>
      <c r="AG52" s="331" t="str">
        <f t="shared" si="6"/>
        <v/>
      </c>
      <c r="AH52" s="332"/>
      <c r="AI52" s="332"/>
      <c r="AJ52" s="333" t="str">
        <f t="shared" si="7"/>
        <v/>
      </c>
      <c r="AK52" s="332"/>
      <c r="AL52" s="332"/>
      <c r="AM52" s="332"/>
      <c r="AN52" s="124"/>
      <c r="AO52" s="410" t="str">
        <f t="shared" si="8"/>
        <v/>
      </c>
      <c r="AP52" s="125"/>
      <c r="AQ52" s="410" t="str">
        <f t="shared" si="11"/>
        <v/>
      </c>
      <c r="AR52" s="125" t="str">
        <f t="shared" si="12"/>
        <v/>
      </c>
      <c r="AS52" s="402" t="str">
        <f t="shared" si="9"/>
        <v/>
      </c>
      <c r="AT52" s="317"/>
      <c r="AU52" s="317"/>
      <c r="AV52" s="422"/>
      <c r="AW52" s="319"/>
      <c r="AX52" s="319"/>
      <c r="AY52" s="139"/>
      <c r="AZ52" s="136"/>
      <c r="BA52" s="136"/>
      <c r="BB52" s="136"/>
      <c r="BC52" s="136"/>
      <c r="BJ52" s="329"/>
      <c r="BK52" s="329"/>
      <c r="BL52" s="329"/>
      <c r="BM52" s="329"/>
      <c r="BN52" s="329"/>
      <c r="BO52" s="329"/>
      <c r="BP52" s="329"/>
      <c r="BQ52" s="329"/>
      <c r="BR52" s="329"/>
      <c r="BS52" s="329"/>
      <c r="BT52" s="329"/>
      <c r="BU52" s="329"/>
      <c r="BV52" s="329"/>
      <c r="BW52" s="329"/>
      <c r="BX52" s="329"/>
      <c r="BY52" s="329"/>
      <c r="BZ52" s="329"/>
      <c r="CA52" s="329"/>
      <c r="CB52" s="329"/>
      <c r="CC52" s="329"/>
      <c r="CD52" s="329"/>
      <c r="CE52" s="329"/>
      <c r="CF52" s="329"/>
      <c r="CG52" s="329"/>
      <c r="CH52" s="329"/>
      <c r="CL52" s="329"/>
    </row>
    <row r="53" spans="1:90" s="1" customFormat="1" ht="13.8" hidden="1" customHeight="1" x14ac:dyDescent="0.25">
      <c r="A53" s="617"/>
      <c r="B53" s="619" t="s">
        <v>617</v>
      </c>
      <c r="C53" s="620" t="s">
        <v>246</v>
      </c>
      <c r="D53" s="619" t="s">
        <v>617</v>
      </c>
      <c r="E53" s="619" t="s">
        <v>246</v>
      </c>
      <c r="F53" s="598"/>
      <c r="G53" s="598"/>
      <c r="H53" s="598"/>
      <c r="I53" s="598"/>
      <c r="J53" s="619" t="s">
        <v>353</v>
      </c>
      <c r="K53" s="626"/>
      <c r="L53" s="627"/>
      <c r="M53" s="627" t="str">
        <f t="shared" si="23"/>
        <v xml:space="preserve">Posibilidad de pérdida Reputacional  </v>
      </c>
      <c r="N53" s="619"/>
      <c r="O53" s="618">
        <v>500</v>
      </c>
      <c r="P53" s="624"/>
      <c r="Q53" s="612"/>
      <c r="R53" s="625"/>
      <c r="S53" s="624"/>
      <c r="T53" s="612"/>
      <c r="U53" s="625"/>
      <c r="V53" s="624"/>
      <c r="W53" s="612"/>
      <c r="X53" s="613"/>
      <c r="Y53" s="612"/>
      <c r="Z53" s="613"/>
      <c r="AA53" s="618"/>
      <c r="AB53" s="404"/>
      <c r="AC53" s="416"/>
      <c r="AD53" s="138"/>
      <c r="AE53" s="331"/>
      <c r="AF53" s="330"/>
      <c r="AG53" s="331" t="str">
        <f t="shared" si="6"/>
        <v/>
      </c>
      <c r="AH53" s="332"/>
      <c r="AI53" s="332"/>
      <c r="AJ53" s="333" t="str">
        <f t="shared" si="7"/>
        <v/>
      </c>
      <c r="AK53" s="332"/>
      <c r="AL53" s="332"/>
      <c r="AM53" s="332"/>
      <c r="AN53" s="124"/>
      <c r="AO53" s="410" t="str">
        <f t="shared" si="8"/>
        <v/>
      </c>
      <c r="AP53" s="125"/>
      <c r="AQ53" s="410" t="str">
        <f t="shared" si="11"/>
        <v/>
      </c>
      <c r="AR53" s="125" t="str">
        <f t="shared" si="12"/>
        <v/>
      </c>
      <c r="AS53" s="402" t="str">
        <f t="shared" si="9"/>
        <v/>
      </c>
      <c r="AT53" s="317"/>
      <c r="AU53" s="317"/>
      <c r="AV53" s="422"/>
      <c r="AW53" s="319"/>
      <c r="AX53" s="319"/>
      <c r="AY53" s="139"/>
      <c r="AZ53" s="136"/>
      <c r="BA53" s="136"/>
      <c r="BB53" s="136"/>
      <c r="BC53" s="136"/>
      <c r="BJ53" s="329"/>
      <c r="BK53" s="329"/>
      <c r="BL53" s="329"/>
      <c r="BM53" s="329"/>
      <c r="BN53" s="329"/>
      <c r="BO53" s="329"/>
      <c r="BP53" s="329"/>
      <c r="BQ53" s="329"/>
      <c r="BR53" s="329"/>
      <c r="BS53" s="329"/>
      <c r="BT53" s="329"/>
      <c r="BU53" s="329"/>
      <c r="BV53" s="329"/>
      <c r="BW53" s="329"/>
      <c r="BX53" s="329"/>
      <c r="BY53" s="329"/>
      <c r="BZ53" s="329"/>
      <c r="CA53" s="329"/>
      <c r="CB53" s="329"/>
      <c r="CC53" s="329"/>
      <c r="CD53" s="329"/>
      <c r="CE53" s="329"/>
      <c r="CF53" s="329"/>
      <c r="CG53" s="329"/>
      <c r="CH53" s="329"/>
      <c r="CL53" s="329"/>
    </row>
    <row r="54" spans="1:90" s="1" customFormat="1" ht="167.4" customHeight="1" x14ac:dyDescent="0.25">
      <c r="A54" s="617" t="s">
        <v>616</v>
      </c>
      <c r="B54" s="619" t="s">
        <v>615</v>
      </c>
      <c r="C54" s="620" t="s">
        <v>233</v>
      </c>
      <c r="D54" s="619" t="s">
        <v>614</v>
      </c>
      <c r="E54" s="618" t="s">
        <v>299</v>
      </c>
      <c r="F54" s="598" t="s">
        <v>766</v>
      </c>
      <c r="G54" s="598" t="s">
        <v>777</v>
      </c>
      <c r="H54" s="598" t="s">
        <v>788</v>
      </c>
      <c r="I54" s="598" t="s">
        <v>785</v>
      </c>
      <c r="J54" s="619" t="s">
        <v>353</v>
      </c>
      <c r="K54" s="626" t="s">
        <v>794</v>
      </c>
      <c r="L54" s="627" t="s">
        <v>815</v>
      </c>
      <c r="M54" s="627" t="str">
        <f t="shared" si="23"/>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interés
2. No contar con recursos tecnológicos para hacer seguimiento y agilizar las peticiones presentadas por los ciudadanos
3. Falta de conocimiento del personal de la normatividad vigente en derechos de petición</v>
      </c>
      <c r="N54" s="619" t="s">
        <v>213</v>
      </c>
      <c r="O54" s="618">
        <v>41952</v>
      </c>
      <c r="P54" s="624" t="str">
        <f t="shared" ref="P54" si="48">IF(O54&lt;=0,"",IF(O54&lt;=2,"Muy Baja",IF(O54&lt;=24,"Baja",IF(O54&lt;=500,"Media",IF(O54&lt;=5000,"Alta","Muy Alta")))))</f>
        <v>Muy Alta</v>
      </c>
      <c r="Q54" s="612">
        <f t="shared" si="14"/>
        <v>1</v>
      </c>
      <c r="R54" s="625"/>
      <c r="S54" s="624" t="str">
        <f>IF(OR(R54='Tabla Impacto'!$C$11,R54='Tabla Impacto'!$D$11),"Leve",IF(OR(R54='Tabla Impacto'!$C$12,R54='Tabla Impacto'!$D$12),"Menor",IF(OR(R54='Tabla Impacto'!$C$13,R54='Tabla Impacto'!$D$13),"Moderado",IF(OR(R54='Tabla Impacto'!$C$14,R54='Tabla Impacto'!$D$14),"Mayor",IF(OR(R54='Tabla Impacto'!$C$15,R54='Tabla Impacto'!$D$15),"Catastrófico","")))))</f>
        <v/>
      </c>
      <c r="T54" s="612" t="str">
        <f t="shared" ref="T54" si="49">IF(S54="","",IF(S54="Leve",0.2,IF(S54="Menor",0.4,IF(S54="Moderado",0.6,IF(S54="Mayor",0.8,IF(S54="Catastrófico",1,))))))</f>
        <v/>
      </c>
      <c r="U54" s="625" t="s">
        <v>137</v>
      </c>
      <c r="V54" s="624" t="str">
        <f>IF(OR(U54='Tabla Impacto'!$C$11,U54='Tabla Impacto'!$D$11),"Leve",IF(OR(U54='Tabla Impacto'!$C$12,U54='Tabla Impacto'!$D$12),"Menor",IF(OR(U54='Tabla Impacto'!$C$13,U54='Tabla Impacto'!$D$13),"Moderado",IF(OR(U54='Tabla Impacto'!$C$14,U54='Tabla Impacto'!$D$14),"Mayor",IF(OR(U54='Tabla Impacto'!$C$15,U54='Tabla Impacto'!$D$15),"Catastrófico","")))))</f>
        <v>Mayor</v>
      </c>
      <c r="W54" s="612">
        <f t="shared" ref="W54" si="50">IF(V54="","",IF(V54="Leve",0.2,IF(V54="Menor",0.4,IF(V54="Moderado",0.6,IF(V54="Mayor",0.8,IF(V54="Catastrófico",1,))))))</f>
        <v>0.8</v>
      </c>
      <c r="X54" s="613" t="str">
        <f>IF(Y54="","",IF(Y54='Tabla Impacto'!$G$4,'Tabla Impacto'!$F$4,IF(Y54='Tabla Impacto'!$G$5,'Tabla Impacto'!$F$5,IF(Y54='Tabla Impacto'!$G$6,'Tabla Impacto'!$F$6,IF(Y54='Tabla Impacto'!$G$7,'Tabla Impacto'!$F$7,IF(Y54='Tabla Impacto'!$G$8,'Tabla Impacto'!$F$8))))))</f>
        <v>Mayor</v>
      </c>
      <c r="Y54" s="612">
        <f t="shared" ref="Y54" si="51">+IF(T54="",W54,IF(W54="",T54,IF(T54&gt;W54,T54,W54)))</f>
        <v>0.8</v>
      </c>
      <c r="Z54" s="613" t="str">
        <f t="shared" ref="Z54" si="52">IF(OR(AND(P54="Muy Baja",X54="Leve"),AND(P54="Muy Baja",X54="Menor"),AND(P54="Baja",X54="Leve")),"Bajo",IF(OR(AND(P54="Muy baja",X54="Moderado"),AND(P54="Baja",X54="Menor"),AND(P54="Baja",X54="Moderado"),AND(P54="Media",X54="Leve"),AND(P54="Media",X54="Menor"),AND(P54="Media",X54="Moderado"),AND(P54="Alta",X54="Leve"),AND(P54="Alta",X54="Menor")),"Moderado",IF(OR(AND(P54="Muy Baja",X54="Mayor"),AND(P54="Baja",X54="Mayor"),AND(P54="Media",X54="Mayor"),AND(P54="Alta",X54="Moderado"),AND(P54="Alta",X54="Mayor"),AND(P54="Muy Alta",X54="Leve"),AND(P54="Muy Alta",X54="Menor"),AND(P54="Muy Alta",X54="Moderado"),AND(P54="Muy Alta",X54="Mayor")),"Alto",IF(OR(AND(P54="Muy Baja",X54="Catastrófico"),AND(P54="Baja",X54="Catastrófico"),AND(P54="Media",X54="Catastrófico"),AND(P54="Alta",X54="Catastrófico"),AND(P54="Muy Alta",X54="Catastrófico")),"Extremo",""))))</f>
        <v>Alto</v>
      </c>
      <c r="AA54" s="618"/>
      <c r="AB54" s="404">
        <v>1</v>
      </c>
      <c r="AC54" s="418" t="s">
        <v>907</v>
      </c>
      <c r="AD54" s="138"/>
      <c r="AE54" s="331" t="s">
        <v>222</v>
      </c>
      <c r="AF54" s="330" t="s">
        <v>674</v>
      </c>
      <c r="AG54" s="331" t="str">
        <f t="shared" si="6"/>
        <v>Probabilidad</v>
      </c>
      <c r="AH54" s="332" t="s">
        <v>12</v>
      </c>
      <c r="AI54" s="332" t="s">
        <v>8</v>
      </c>
      <c r="AJ54" s="333" t="str">
        <f t="shared" si="7"/>
        <v>40%</v>
      </c>
      <c r="AK54" s="332" t="s">
        <v>17</v>
      </c>
      <c r="AL54" s="332" t="s">
        <v>20</v>
      </c>
      <c r="AM54" s="332" t="s">
        <v>111</v>
      </c>
      <c r="AN54" s="309">
        <f>IFERROR(IF(AG54="Probabilidad",(Q54-(+Q54*AJ54)),IF(AG54="Impacto",Q54,"")),"")</f>
        <v>0.6</v>
      </c>
      <c r="AO54" s="410" t="str">
        <f t="shared" si="8"/>
        <v>Media</v>
      </c>
      <c r="AP54" s="125">
        <f t="shared" si="10"/>
        <v>0.6</v>
      </c>
      <c r="AQ54" s="410" t="str">
        <f t="shared" si="11"/>
        <v>Mayor</v>
      </c>
      <c r="AR54" s="125">
        <f>IFERROR(IF(AG54="Impacto",(Y54-(+Y54*AJ54)),IF(AG54="Probabilidad",Y54,"")),"")</f>
        <v>0.8</v>
      </c>
      <c r="AS54" s="402" t="str">
        <f t="shared" ref="AS54" si="53">IFERROR(IF(OR(AND(AO54="Muy Baja",AQ54="Leve"),AND(AO54="Muy Baja",AQ54="Menor"),AND(AO54="Baja",AQ54="Leve")),"Bajo",IF(OR(AND(AO54="Muy baja",AQ54="Moderado"),AND(AO54="Baja",AQ54="Menor"),AND(AO54="Baja",AQ54="Moderado"),AND(AO54="Media",AQ54="Leve"),AND(AO54="Media",AQ54="Menor"),AND(AO54="Media",AQ54="Moderado"),AND(AO54="Alta",AQ54="Leve"),AND(AO54="Alta",AQ54="Menor")),"Moderado",IF(OR(AND(AO54="Muy Baja",AQ54="Mayor"),AND(AO54="Baja",AQ54="Mayor"),AND(AO54="Media",AQ54="Mayor"),AND(AO54="Alta",AQ54="Moderado"),AND(AO54="Alta",AQ54="Mayor"),AND(AO54="Muy Alta",AQ54="Leve"),AND(AO54="Muy Alta",AQ54="Menor"),AND(AO54="Muy Alta",AQ54="Moderado"),AND(AO54="Muy Alta",AQ54="Mayor")),"Alto",IF(OR(AND(AO54="Muy Baja",AQ54="Catastrófico"),AND(AO54="Baja",AQ54="Catastrófico"),AND(AO54="Media",AQ54="Catastrófico"),AND(AO54="Alta",AQ54="Catastrófico"),AND(AO54="Muy Alta",AQ54="Catastrófico")),"Extremo","")))),"")</f>
        <v>Alto</v>
      </c>
      <c r="AT54" s="412">
        <f>+AP54</f>
        <v>0.6</v>
      </c>
      <c r="AU54" s="412">
        <f>+AR54</f>
        <v>0.8</v>
      </c>
      <c r="AV54" s="602" t="s">
        <v>122</v>
      </c>
      <c r="AW54" s="319"/>
      <c r="AX54" s="319"/>
      <c r="AY54" s="335">
        <v>12</v>
      </c>
      <c r="AZ54" s="336">
        <v>3</v>
      </c>
      <c r="BA54" s="336">
        <v>3</v>
      </c>
      <c r="BB54" s="336">
        <v>3</v>
      </c>
      <c r="BC54" s="336">
        <v>3</v>
      </c>
      <c r="BJ54" s="329"/>
      <c r="BK54" s="329"/>
      <c r="BL54" s="329"/>
      <c r="BM54" s="329"/>
      <c r="BN54" s="329"/>
      <c r="BO54" s="329"/>
      <c r="BP54" s="329"/>
      <c r="BQ54" s="329"/>
      <c r="BR54" s="329"/>
      <c r="BS54" s="329"/>
      <c r="BT54" s="329"/>
      <c r="BU54" s="329"/>
      <c r="BV54" s="329"/>
      <c r="BW54" s="329"/>
      <c r="BX54" s="329"/>
      <c r="BY54" s="329"/>
      <c r="BZ54" s="329"/>
      <c r="CA54" s="329"/>
      <c r="CB54" s="329"/>
      <c r="CC54" s="329"/>
      <c r="CD54" s="329"/>
      <c r="CE54" s="329"/>
      <c r="CF54" s="329"/>
      <c r="CG54" s="329"/>
      <c r="CH54" s="329"/>
      <c r="CL54" s="329"/>
    </row>
    <row r="55" spans="1:90" s="1" customFormat="1" hidden="1" x14ac:dyDescent="0.25">
      <c r="A55" s="617"/>
      <c r="B55" s="619" t="s">
        <v>615</v>
      </c>
      <c r="C55" s="620" t="s">
        <v>611</v>
      </c>
      <c r="D55" s="619" t="s">
        <v>614</v>
      </c>
      <c r="E55" s="618" t="s">
        <v>299</v>
      </c>
      <c r="F55" s="598"/>
      <c r="G55" s="598"/>
      <c r="H55" s="598"/>
      <c r="I55" s="598"/>
      <c r="J55" s="619" t="s">
        <v>353</v>
      </c>
      <c r="K55" s="626" t="s">
        <v>794</v>
      </c>
      <c r="L55" s="627" t="s">
        <v>795</v>
      </c>
      <c r="M55" s="627" t="str">
        <f t="shared" si="23"/>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N55" s="619"/>
      <c r="O55" s="618">
        <v>41952</v>
      </c>
      <c r="P55" s="624"/>
      <c r="Q55" s="612"/>
      <c r="R55" s="625"/>
      <c r="S55" s="624"/>
      <c r="T55" s="612"/>
      <c r="U55" s="625"/>
      <c r="V55" s="624"/>
      <c r="W55" s="612"/>
      <c r="X55" s="613"/>
      <c r="Y55" s="612"/>
      <c r="Z55" s="613"/>
      <c r="AA55" s="618"/>
      <c r="AB55" s="404"/>
      <c r="AC55" s="416"/>
      <c r="AD55" s="138"/>
      <c r="AE55" s="331"/>
      <c r="AF55" s="330"/>
      <c r="AG55" s="331" t="str">
        <f t="shared" si="6"/>
        <v/>
      </c>
      <c r="AH55" s="332"/>
      <c r="AI55" s="332"/>
      <c r="AJ55" s="333" t="str">
        <f t="shared" si="7"/>
        <v/>
      </c>
      <c r="AK55" s="332"/>
      <c r="AL55" s="332"/>
      <c r="AM55" s="332"/>
      <c r="AN55" s="124"/>
      <c r="AO55" s="410" t="str">
        <f t="shared" si="8"/>
        <v/>
      </c>
      <c r="AP55" s="125"/>
      <c r="AQ55" s="410" t="str">
        <f t="shared" si="11"/>
        <v/>
      </c>
      <c r="AR55" s="125" t="str">
        <f t="shared" si="12"/>
        <v/>
      </c>
      <c r="AS55" s="402" t="str">
        <f t="shared" si="9"/>
        <v/>
      </c>
      <c r="AT55" s="412"/>
      <c r="AU55" s="412"/>
      <c r="AV55" s="602"/>
      <c r="AW55" s="319"/>
      <c r="AX55" s="319"/>
      <c r="AY55" s="139"/>
      <c r="AZ55" s="136"/>
      <c r="BA55" s="136"/>
      <c r="BB55" s="136"/>
      <c r="BC55" s="136"/>
      <c r="BJ55" s="329"/>
      <c r="BK55" s="329"/>
      <c r="BL55" s="329"/>
      <c r="BM55" s="329"/>
      <c r="BN55" s="329"/>
      <c r="BO55" s="329"/>
      <c r="BP55" s="329"/>
      <c r="BQ55" s="329"/>
      <c r="BR55" s="329"/>
      <c r="BS55" s="329"/>
      <c r="BT55" s="329"/>
      <c r="BU55" s="329"/>
      <c r="BV55" s="329"/>
      <c r="BW55" s="329"/>
      <c r="BX55" s="329"/>
      <c r="BY55" s="329"/>
      <c r="BZ55" s="329"/>
      <c r="CA55" s="329"/>
      <c r="CB55" s="329"/>
      <c r="CC55" s="329"/>
      <c r="CD55" s="329"/>
      <c r="CE55" s="329"/>
      <c r="CF55" s="329"/>
      <c r="CG55" s="329"/>
      <c r="CH55" s="329"/>
      <c r="CL55" s="329"/>
    </row>
    <row r="56" spans="1:90" s="1" customFormat="1" hidden="1" x14ac:dyDescent="0.25">
      <c r="A56" s="617"/>
      <c r="B56" s="619" t="s">
        <v>615</v>
      </c>
      <c r="C56" s="620" t="s">
        <v>611</v>
      </c>
      <c r="D56" s="619" t="s">
        <v>614</v>
      </c>
      <c r="E56" s="618" t="s">
        <v>299</v>
      </c>
      <c r="F56" s="598"/>
      <c r="G56" s="598"/>
      <c r="H56" s="598"/>
      <c r="I56" s="598"/>
      <c r="J56" s="619" t="s">
        <v>353</v>
      </c>
      <c r="K56" s="626" t="s">
        <v>794</v>
      </c>
      <c r="L56" s="627" t="s">
        <v>795</v>
      </c>
      <c r="M56" s="627" t="str">
        <f t="shared" si="23"/>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N56" s="619"/>
      <c r="O56" s="618">
        <v>41952</v>
      </c>
      <c r="P56" s="624"/>
      <c r="Q56" s="612"/>
      <c r="R56" s="625"/>
      <c r="S56" s="624"/>
      <c r="T56" s="612"/>
      <c r="U56" s="625"/>
      <c r="V56" s="624"/>
      <c r="W56" s="612"/>
      <c r="X56" s="613"/>
      <c r="Y56" s="612"/>
      <c r="Z56" s="613"/>
      <c r="AA56" s="618"/>
      <c r="AB56" s="404"/>
      <c r="AC56" s="416"/>
      <c r="AD56" s="138"/>
      <c r="AE56" s="331"/>
      <c r="AF56" s="330"/>
      <c r="AG56" s="331" t="str">
        <f t="shared" si="6"/>
        <v/>
      </c>
      <c r="AH56" s="332"/>
      <c r="AI56" s="332"/>
      <c r="AJ56" s="333" t="str">
        <f t="shared" si="7"/>
        <v/>
      </c>
      <c r="AK56" s="332"/>
      <c r="AL56" s="332"/>
      <c r="AM56" s="332"/>
      <c r="AN56" s="124"/>
      <c r="AO56" s="410" t="str">
        <f t="shared" si="8"/>
        <v/>
      </c>
      <c r="AP56" s="125"/>
      <c r="AQ56" s="410" t="str">
        <f t="shared" si="11"/>
        <v/>
      </c>
      <c r="AR56" s="125" t="str">
        <f t="shared" si="12"/>
        <v/>
      </c>
      <c r="AS56" s="402" t="str">
        <f t="shared" si="9"/>
        <v/>
      </c>
      <c r="AT56" s="412"/>
      <c r="AU56" s="412"/>
      <c r="AV56" s="602"/>
      <c r="AW56" s="319"/>
      <c r="AX56" s="319"/>
      <c r="AY56" s="139"/>
      <c r="AZ56" s="136"/>
      <c r="BA56" s="136"/>
      <c r="BB56" s="136"/>
      <c r="BC56" s="136"/>
      <c r="BJ56" s="329"/>
      <c r="BK56" s="329"/>
      <c r="BL56" s="329"/>
      <c r="BM56" s="329"/>
      <c r="BN56" s="329"/>
      <c r="BO56" s="329"/>
      <c r="BP56" s="329"/>
      <c r="BQ56" s="329"/>
      <c r="BR56" s="329"/>
      <c r="BS56" s="329"/>
      <c r="BT56" s="329"/>
      <c r="BU56" s="329"/>
      <c r="BV56" s="329"/>
      <c r="BW56" s="329"/>
      <c r="BX56" s="329"/>
      <c r="BY56" s="329"/>
      <c r="BZ56" s="329"/>
      <c r="CA56" s="329"/>
      <c r="CB56" s="329"/>
      <c r="CC56" s="329"/>
      <c r="CD56" s="329"/>
      <c r="CE56" s="329"/>
      <c r="CF56" s="329"/>
      <c r="CG56" s="329"/>
      <c r="CH56" s="329"/>
      <c r="CL56" s="329"/>
    </row>
    <row r="57" spans="1:90" s="1" customFormat="1" hidden="1" x14ac:dyDescent="0.25">
      <c r="A57" s="617"/>
      <c r="B57" s="619" t="s">
        <v>615</v>
      </c>
      <c r="C57" s="620" t="s">
        <v>611</v>
      </c>
      <c r="D57" s="619" t="s">
        <v>614</v>
      </c>
      <c r="E57" s="618" t="s">
        <v>299</v>
      </c>
      <c r="F57" s="598"/>
      <c r="G57" s="598"/>
      <c r="H57" s="598"/>
      <c r="I57" s="598"/>
      <c r="J57" s="619" t="s">
        <v>353</v>
      </c>
      <c r="K57" s="626" t="s">
        <v>794</v>
      </c>
      <c r="L57" s="627" t="s">
        <v>795</v>
      </c>
      <c r="M57" s="627" t="str">
        <f t="shared" si="23"/>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N57" s="619"/>
      <c r="O57" s="618">
        <v>41952</v>
      </c>
      <c r="P57" s="624"/>
      <c r="Q57" s="612"/>
      <c r="R57" s="625"/>
      <c r="S57" s="624"/>
      <c r="T57" s="612"/>
      <c r="U57" s="625"/>
      <c r="V57" s="624"/>
      <c r="W57" s="612"/>
      <c r="X57" s="613"/>
      <c r="Y57" s="612"/>
      <c r="Z57" s="613"/>
      <c r="AA57" s="618"/>
      <c r="AB57" s="404"/>
      <c r="AC57" s="416"/>
      <c r="AD57" s="138"/>
      <c r="AE57" s="331"/>
      <c r="AF57" s="330"/>
      <c r="AG57" s="331" t="str">
        <f t="shared" si="6"/>
        <v/>
      </c>
      <c r="AH57" s="332"/>
      <c r="AI57" s="332"/>
      <c r="AJ57" s="333" t="str">
        <f t="shared" si="7"/>
        <v/>
      </c>
      <c r="AK57" s="332"/>
      <c r="AL57" s="332"/>
      <c r="AM57" s="332"/>
      <c r="AN57" s="124"/>
      <c r="AO57" s="410" t="str">
        <f t="shared" si="8"/>
        <v/>
      </c>
      <c r="AP57" s="125"/>
      <c r="AQ57" s="410" t="str">
        <f t="shared" si="11"/>
        <v/>
      </c>
      <c r="AR57" s="125" t="str">
        <f t="shared" si="12"/>
        <v/>
      </c>
      <c r="AS57" s="402" t="str">
        <f t="shared" si="9"/>
        <v/>
      </c>
      <c r="AT57" s="317"/>
      <c r="AU57" s="317"/>
      <c r="AV57" s="422"/>
      <c r="AW57" s="319"/>
      <c r="AX57" s="319"/>
      <c r="AY57" s="139"/>
      <c r="AZ57" s="136"/>
      <c r="BA57" s="136"/>
      <c r="BB57" s="136"/>
      <c r="BC57" s="136"/>
      <c r="BJ57" s="329"/>
      <c r="BK57" s="329"/>
      <c r="BL57" s="329"/>
      <c r="BM57" s="329"/>
      <c r="BN57" s="329"/>
      <c r="BO57" s="329"/>
      <c r="BP57" s="329"/>
      <c r="BQ57" s="329"/>
      <c r="BR57" s="329"/>
      <c r="BS57" s="329"/>
      <c r="BT57" s="329"/>
      <c r="BU57" s="329"/>
      <c r="BV57" s="329"/>
      <c r="BW57" s="329"/>
      <c r="BX57" s="329"/>
      <c r="BY57" s="329"/>
      <c r="BZ57" s="329"/>
      <c r="CA57" s="329"/>
      <c r="CB57" s="329"/>
      <c r="CC57" s="329"/>
      <c r="CD57" s="329"/>
      <c r="CE57" s="329"/>
      <c r="CF57" s="329"/>
      <c r="CG57" s="329"/>
      <c r="CH57" s="329"/>
      <c r="CL57" s="329"/>
    </row>
    <row r="58" spans="1:90" s="1" customFormat="1" hidden="1" x14ac:dyDescent="0.25">
      <c r="A58" s="617"/>
      <c r="B58" s="619" t="s">
        <v>615</v>
      </c>
      <c r="C58" s="620" t="s">
        <v>611</v>
      </c>
      <c r="D58" s="619" t="s">
        <v>614</v>
      </c>
      <c r="E58" s="618" t="s">
        <v>299</v>
      </c>
      <c r="F58" s="598"/>
      <c r="G58" s="598"/>
      <c r="H58" s="598"/>
      <c r="I58" s="598"/>
      <c r="J58" s="619" t="s">
        <v>353</v>
      </c>
      <c r="K58" s="626" t="s">
        <v>794</v>
      </c>
      <c r="L58" s="627" t="s">
        <v>795</v>
      </c>
      <c r="M58" s="627" t="str">
        <f t="shared" si="23"/>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N58" s="619"/>
      <c r="O58" s="618">
        <v>41952</v>
      </c>
      <c r="P58" s="624"/>
      <c r="Q58" s="612"/>
      <c r="R58" s="625"/>
      <c r="S58" s="624"/>
      <c r="T58" s="612"/>
      <c r="U58" s="625"/>
      <c r="V58" s="624"/>
      <c r="W58" s="612"/>
      <c r="X58" s="613"/>
      <c r="Y58" s="612"/>
      <c r="Z58" s="613"/>
      <c r="AA58" s="618"/>
      <c r="AB58" s="404"/>
      <c r="AC58" s="416"/>
      <c r="AD58" s="138"/>
      <c r="AE58" s="331"/>
      <c r="AF58" s="330"/>
      <c r="AG58" s="331" t="str">
        <f t="shared" si="6"/>
        <v/>
      </c>
      <c r="AH58" s="332"/>
      <c r="AI58" s="332"/>
      <c r="AJ58" s="333" t="str">
        <f t="shared" si="7"/>
        <v/>
      </c>
      <c r="AK58" s="332"/>
      <c r="AL58" s="332"/>
      <c r="AM58" s="332"/>
      <c r="AN58" s="124"/>
      <c r="AO58" s="410" t="str">
        <f t="shared" si="8"/>
        <v/>
      </c>
      <c r="AP58" s="125"/>
      <c r="AQ58" s="410" t="str">
        <f t="shared" si="11"/>
        <v/>
      </c>
      <c r="AR58" s="125" t="str">
        <f t="shared" si="12"/>
        <v/>
      </c>
      <c r="AS58" s="402" t="str">
        <f t="shared" si="9"/>
        <v/>
      </c>
      <c r="AT58" s="317"/>
      <c r="AU58" s="317"/>
      <c r="AV58" s="422"/>
      <c r="AW58" s="319"/>
      <c r="AX58" s="319"/>
      <c r="AY58" s="139"/>
      <c r="AZ58" s="136"/>
      <c r="BA58" s="136"/>
      <c r="BB58" s="136"/>
      <c r="BC58" s="136"/>
      <c r="BJ58" s="329"/>
      <c r="BK58" s="329"/>
      <c r="BL58" s="329"/>
      <c r="BM58" s="329"/>
      <c r="BN58" s="329"/>
      <c r="BO58" s="329"/>
      <c r="BP58" s="329"/>
      <c r="BQ58" s="329"/>
      <c r="BR58" s="329"/>
      <c r="BS58" s="329"/>
      <c r="BT58" s="329"/>
      <c r="BU58" s="329"/>
      <c r="BV58" s="329"/>
      <c r="BW58" s="329"/>
      <c r="BX58" s="329"/>
      <c r="BY58" s="329"/>
      <c r="BZ58" s="329"/>
      <c r="CA58" s="329"/>
      <c r="CB58" s="329"/>
      <c r="CC58" s="329"/>
      <c r="CD58" s="329"/>
      <c r="CE58" s="329"/>
      <c r="CF58" s="329"/>
      <c r="CG58" s="329"/>
      <c r="CH58" s="329"/>
      <c r="CL58" s="329"/>
    </row>
    <row r="59" spans="1:90" s="1" customFormat="1" hidden="1" x14ac:dyDescent="0.25">
      <c r="A59" s="617"/>
      <c r="B59" s="619" t="s">
        <v>615</v>
      </c>
      <c r="C59" s="620" t="s">
        <v>611</v>
      </c>
      <c r="D59" s="619" t="s">
        <v>614</v>
      </c>
      <c r="E59" s="618" t="s">
        <v>299</v>
      </c>
      <c r="F59" s="598"/>
      <c r="G59" s="598"/>
      <c r="H59" s="598"/>
      <c r="I59" s="598"/>
      <c r="J59" s="619" t="s">
        <v>353</v>
      </c>
      <c r="K59" s="626" t="s">
        <v>794</v>
      </c>
      <c r="L59" s="627" t="s">
        <v>795</v>
      </c>
      <c r="M59" s="627" t="str">
        <f t="shared" si="23"/>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N59" s="619"/>
      <c r="O59" s="618">
        <v>41952</v>
      </c>
      <c r="P59" s="624"/>
      <c r="Q59" s="612"/>
      <c r="R59" s="625"/>
      <c r="S59" s="624"/>
      <c r="T59" s="612"/>
      <c r="U59" s="625"/>
      <c r="V59" s="624"/>
      <c r="W59" s="612"/>
      <c r="X59" s="613"/>
      <c r="Y59" s="612"/>
      <c r="Z59" s="613"/>
      <c r="AA59" s="618"/>
      <c r="AB59" s="404"/>
      <c r="AC59" s="416"/>
      <c r="AD59" s="138"/>
      <c r="AE59" s="331"/>
      <c r="AF59" s="330"/>
      <c r="AG59" s="331" t="str">
        <f t="shared" si="6"/>
        <v/>
      </c>
      <c r="AH59" s="332"/>
      <c r="AI59" s="332"/>
      <c r="AJ59" s="333" t="str">
        <f t="shared" si="7"/>
        <v/>
      </c>
      <c r="AK59" s="332"/>
      <c r="AL59" s="332"/>
      <c r="AM59" s="332"/>
      <c r="AN59" s="124"/>
      <c r="AO59" s="410" t="str">
        <f t="shared" si="8"/>
        <v/>
      </c>
      <c r="AP59" s="125"/>
      <c r="AQ59" s="410" t="str">
        <f t="shared" si="11"/>
        <v/>
      </c>
      <c r="AR59" s="125" t="str">
        <f t="shared" si="12"/>
        <v/>
      </c>
      <c r="AS59" s="402" t="str">
        <f t="shared" si="9"/>
        <v/>
      </c>
      <c r="AT59" s="317"/>
      <c r="AU59" s="317"/>
      <c r="AV59" s="422"/>
      <c r="AW59" s="319"/>
      <c r="AX59" s="319"/>
      <c r="AY59" s="139"/>
      <c r="AZ59" s="136"/>
      <c r="BA59" s="136"/>
      <c r="BB59" s="136"/>
      <c r="BC59" s="136"/>
      <c r="BJ59" s="329"/>
      <c r="BK59" s="329"/>
      <c r="BL59" s="329"/>
      <c r="BM59" s="329"/>
      <c r="BN59" s="329"/>
      <c r="BO59" s="329"/>
      <c r="BP59" s="329"/>
      <c r="BQ59" s="329"/>
      <c r="BR59" s="329"/>
      <c r="BS59" s="329"/>
      <c r="BT59" s="329"/>
      <c r="BU59" s="329"/>
      <c r="BV59" s="329"/>
      <c r="BW59" s="329"/>
      <c r="BX59" s="329"/>
      <c r="BY59" s="329"/>
      <c r="BZ59" s="329"/>
      <c r="CA59" s="329"/>
      <c r="CB59" s="329"/>
      <c r="CC59" s="329"/>
      <c r="CD59" s="329"/>
      <c r="CE59" s="329"/>
      <c r="CF59" s="329"/>
      <c r="CG59" s="329"/>
      <c r="CH59" s="329"/>
      <c r="CL59" s="329"/>
    </row>
    <row r="60" spans="1:90" s="1" customFormat="1" ht="163.80000000000001" customHeight="1" x14ac:dyDescent="0.25">
      <c r="A60" s="617" t="s">
        <v>613</v>
      </c>
      <c r="B60" s="619" t="s">
        <v>612</v>
      </c>
      <c r="C60" s="620" t="s">
        <v>233</v>
      </c>
      <c r="D60" s="619" t="s">
        <v>610</v>
      </c>
      <c r="E60" s="618" t="s">
        <v>299</v>
      </c>
      <c r="F60" s="598" t="s">
        <v>761</v>
      </c>
      <c r="G60" s="598" t="s">
        <v>777</v>
      </c>
      <c r="H60" s="598" t="s">
        <v>778</v>
      </c>
      <c r="I60" s="598" t="s">
        <v>782</v>
      </c>
      <c r="J60" s="619" t="s">
        <v>353</v>
      </c>
      <c r="K60" s="626" t="s">
        <v>796</v>
      </c>
      <c r="L60" s="627" t="s">
        <v>797</v>
      </c>
      <c r="M60" s="627" t="str">
        <f t="shared" si="23"/>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
      <c r="N60" s="619" t="s">
        <v>116</v>
      </c>
      <c r="O60" s="618">
        <v>301010</v>
      </c>
      <c r="P60" s="624" t="str">
        <f t="shared" ref="P60" si="54">IF(O60&lt;=0,"",IF(O60&lt;=2,"Muy Baja",IF(O60&lt;=24,"Baja",IF(O60&lt;=500,"Media",IF(O60&lt;=5000,"Alta","Muy Alta")))))</f>
        <v>Muy Alta</v>
      </c>
      <c r="Q60" s="612">
        <f t="shared" si="14"/>
        <v>1</v>
      </c>
      <c r="R60" s="625"/>
      <c r="S60" s="624" t="str">
        <f>IF(OR(R60='Tabla Impacto'!$C$11,R60='Tabla Impacto'!$D$11),"Leve",IF(OR(R60='Tabla Impacto'!$C$12,R60='Tabla Impacto'!$D$12),"Menor",IF(OR(R60='Tabla Impacto'!$C$13,R60='Tabla Impacto'!$D$13),"Moderado",IF(OR(R60='Tabla Impacto'!$C$14,R60='Tabla Impacto'!$D$14),"Mayor",IF(OR(R60='Tabla Impacto'!$C$15,R60='Tabla Impacto'!$D$15),"Catastrófico","")))))</f>
        <v/>
      </c>
      <c r="T60" s="612" t="str">
        <f t="shared" ref="T60" si="55">IF(S60="","",IF(S60="Leve",0.2,IF(S60="Menor",0.4,IF(S60="Moderado",0.6,IF(S60="Mayor",0.8,IF(S60="Catastrófico",1,))))))</f>
        <v/>
      </c>
      <c r="U60" s="625" t="s">
        <v>138</v>
      </c>
      <c r="V60" s="624" t="str">
        <f>IF(OR(U60='Tabla Impacto'!$C$11,U60='Tabla Impacto'!$D$11),"Leve",IF(OR(U60='Tabla Impacto'!$C$12,U60='Tabla Impacto'!$D$12),"Menor",IF(OR(U60='Tabla Impacto'!$C$13,U60='Tabla Impacto'!$D$13),"Moderado",IF(OR(U60='Tabla Impacto'!$C$14,U60='Tabla Impacto'!$D$14),"Mayor",IF(OR(U60='Tabla Impacto'!$C$15,U60='Tabla Impacto'!$D$15),"Catastrófico","")))))</f>
        <v>Catastrófico</v>
      </c>
      <c r="W60" s="612">
        <f t="shared" ref="W60" si="56">IF(V60="","",IF(V60="Leve",0.2,IF(V60="Menor",0.4,IF(V60="Moderado",0.6,IF(V60="Mayor",0.8,IF(V60="Catastrófico",1,))))))</f>
        <v>1</v>
      </c>
      <c r="X60" s="613" t="str">
        <f>IF(Y60="","",IF(Y60='Tabla Impacto'!$G$4,'Tabla Impacto'!$F$4,IF(Y60='Tabla Impacto'!$G$5,'Tabla Impacto'!$F$5,IF(Y60='Tabla Impacto'!$G$6,'Tabla Impacto'!$F$6,IF(Y60='Tabla Impacto'!$G$7,'Tabla Impacto'!$F$7,IF(Y60='Tabla Impacto'!$G$8,'Tabla Impacto'!$F$8))))))</f>
        <v>Catastrófico</v>
      </c>
      <c r="Y60" s="612">
        <f t="shared" ref="Y60" si="57">+IF(T60="",W60,IF(W60="",T60,IF(T60&gt;W60,T60,W60)))</f>
        <v>1</v>
      </c>
      <c r="Z60" s="613" t="str">
        <f t="shared" ref="Z60" si="58">IF(OR(AND(P60="Muy Baja",X60="Leve"),AND(P60="Muy Baja",X60="Menor"),AND(P60="Baja",X60="Leve")),"Bajo",IF(OR(AND(P60="Muy baja",X60="Moderado"),AND(P60="Baja",X60="Menor"),AND(P60="Baja",X60="Moderado"),AND(P60="Media",X60="Leve"),AND(P60="Media",X60="Menor"),AND(P60="Media",X60="Moderado"),AND(P60="Alta",X60="Leve"),AND(P60="Alta",X60="Menor")),"Moderado",IF(OR(AND(P60="Muy Baja",X60="Mayor"),AND(P60="Baja",X60="Mayor"),AND(P60="Media",X60="Mayor"),AND(P60="Alta",X60="Moderado"),AND(P60="Alta",X60="Mayor"),AND(P60="Muy Alta",X60="Leve"),AND(P60="Muy Alta",X60="Menor"),AND(P60="Muy Alta",X60="Moderado"),AND(P60="Muy Alta",X60="Mayor")),"Alto",IF(OR(AND(P60="Muy Baja",X60="Catastrófico"),AND(P60="Baja",X60="Catastrófico"),AND(P60="Media",X60="Catastrófico"),AND(P60="Alta",X60="Catastrófico"),AND(P60="Muy Alta",X60="Catastrófico")),"Extremo",""))))</f>
        <v>Extremo</v>
      </c>
      <c r="AA60" s="618"/>
      <c r="AB60" s="404">
        <v>1</v>
      </c>
      <c r="AC60" s="416" t="s">
        <v>903</v>
      </c>
      <c r="AD60" s="138"/>
      <c r="AE60" s="331" t="s">
        <v>223</v>
      </c>
      <c r="AF60" s="330" t="s">
        <v>904</v>
      </c>
      <c r="AG60" s="331" t="str">
        <f t="shared" si="6"/>
        <v>Probabilidad</v>
      </c>
      <c r="AH60" s="332" t="s">
        <v>12</v>
      </c>
      <c r="AI60" s="332" t="s">
        <v>8</v>
      </c>
      <c r="AJ60" s="333" t="str">
        <f t="shared" si="7"/>
        <v>40%</v>
      </c>
      <c r="AK60" s="332" t="s">
        <v>17</v>
      </c>
      <c r="AL60" s="332" t="s">
        <v>20</v>
      </c>
      <c r="AM60" s="332" t="s">
        <v>111</v>
      </c>
      <c r="AN60" s="309">
        <f>IFERROR(IF(AG60="Probabilidad",(Q60-(+Q60*AJ60)),IF(AG60="Impacto",Q60,"")),"")</f>
        <v>0.6</v>
      </c>
      <c r="AO60" s="410" t="str">
        <f t="shared" ref="AO60" si="59">IFERROR(IF(AN60="","",IF(AN60&lt;=0.2,"Muy Baja",IF(AN60&lt;=0.4,"Baja",IF(AN60&lt;=0.6,"Media",IF(AN60&lt;=0.8,"Alta","Muy Alta"))))),"")</f>
        <v>Media</v>
      </c>
      <c r="AP60" s="125">
        <f t="shared" ref="AP60" si="60">+AN60</f>
        <v>0.6</v>
      </c>
      <c r="AQ60" s="410" t="str">
        <f t="shared" ref="AQ60:AQ61" si="61">IFERROR(IF(AR60="","",IF(AR60&lt;=0.2,"Leve",IF(AR60&lt;=0.4,"Menor",IF(AR60&lt;=0.6,"Moderado",IF(AR60&lt;=0.8,"Mayor","Catastrófico"))))),"")</f>
        <v>Catastrófico</v>
      </c>
      <c r="AR60" s="125">
        <f>IFERROR(IF(AG60="Impacto",(Y60-(+Y60*AJ60)),IF(AG60="Probabilidad",Y60,"")),"")</f>
        <v>1</v>
      </c>
      <c r="AS60" s="402" t="str">
        <f t="shared" si="9"/>
        <v>Extremo</v>
      </c>
      <c r="AT60" s="601">
        <f>+AP61</f>
        <v>0.36</v>
      </c>
      <c r="AU60" s="601">
        <f>+AR61</f>
        <v>1</v>
      </c>
      <c r="AV60" s="605" t="s">
        <v>122</v>
      </c>
      <c r="AW60" s="319"/>
      <c r="AX60" s="319"/>
      <c r="AY60" s="335">
        <v>4</v>
      </c>
      <c r="AZ60" s="336">
        <v>1</v>
      </c>
      <c r="BA60" s="336">
        <v>1</v>
      </c>
      <c r="BB60" s="336">
        <v>1</v>
      </c>
      <c r="BC60" s="336">
        <v>1</v>
      </c>
      <c r="BJ60" s="329"/>
      <c r="BK60" s="329"/>
      <c r="BL60" s="329"/>
      <c r="BM60" s="329"/>
      <c r="BN60" s="329"/>
      <c r="BO60" s="329"/>
      <c r="BP60" s="329"/>
      <c r="BQ60" s="329"/>
      <c r="BR60" s="329"/>
      <c r="BS60" s="329"/>
      <c r="BT60" s="329"/>
      <c r="BU60" s="329"/>
      <c r="BV60" s="329"/>
      <c r="BW60" s="329"/>
      <c r="BX60" s="329"/>
      <c r="BY60" s="329"/>
      <c r="BZ60" s="329"/>
      <c r="CA60" s="329"/>
      <c r="CB60" s="329"/>
      <c r="CC60" s="329"/>
      <c r="CD60" s="329"/>
      <c r="CE60" s="329"/>
      <c r="CF60" s="329"/>
      <c r="CG60" s="329"/>
      <c r="CH60" s="329"/>
      <c r="CL60" s="329"/>
    </row>
    <row r="61" spans="1:90" s="1" customFormat="1" ht="137.4" customHeight="1" x14ac:dyDescent="0.25">
      <c r="A61" s="617"/>
      <c r="B61" s="619"/>
      <c r="C61" s="620"/>
      <c r="D61" s="619"/>
      <c r="E61" s="618"/>
      <c r="F61" s="598"/>
      <c r="G61" s="598"/>
      <c r="H61" s="598"/>
      <c r="I61" s="598"/>
      <c r="J61" s="619"/>
      <c r="K61" s="626"/>
      <c r="L61" s="627"/>
      <c r="M61" s="627"/>
      <c r="N61" s="619"/>
      <c r="O61" s="618"/>
      <c r="P61" s="624"/>
      <c r="Q61" s="612"/>
      <c r="R61" s="625"/>
      <c r="S61" s="624"/>
      <c r="T61" s="612"/>
      <c r="U61" s="625"/>
      <c r="V61" s="624"/>
      <c r="W61" s="612"/>
      <c r="X61" s="613"/>
      <c r="Y61" s="612"/>
      <c r="Z61" s="613"/>
      <c r="AA61" s="618"/>
      <c r="AB61" s="404">
        <v>2</v>
      </c>
      <c r="AC61" s="416" t="s">
        <v>924</v>
      </c>
      <c r="AD61" s="138"/>
      <c r="AE61" s="331" t="s">
        <v>223</v>
      </c>
      <c r="AF61" s="330" t="s">
        <v>838</v>
      </c>
      <c r="AG61" s="331" t="str">
        <f t="shared" si="6"/>
        <v>Probabilidad</v>
      </c>
      <c r="AH61" s="332" t="s">
        <v>12</v>
      </c>
      <c r="AI61" s="332" t="s">
        <v>8</v>
      </c>
      <c r="AJ61" s="333" t="str">
        <f t="shared" si="7"/>
        <v>40%</v>
      </c>
      <c r="AK61" s="332" t="s">
        <v>17</v>
      </c>
      <c r="AL61" s="332" t="s">
        <v>20</v>
      </c>
      <c r="AM61" s="332" t="s">
        <v>111</v>
      </c>
      <c r="AN61" s="308">
        <f>IFERROR(IF(AND(AG60="Probabilidad",AG61="Probabilidad"),(AP60-(+AP60*AJ61)),IF(AG61="Probabilidad",(Q60-(+Q60*AJ61)),IF(AG61="Impacto",AP60,""))),"")</f>
        <v>0.36</v>
      </c>
      <c r="AO61" s="410" t="str">
        <f>IFERROR(IF(AN61="","",IF(AN61&lt;=0.2,"Muy Baja",IF(AN61&lt;=0.4,"Baja",IF(AN61&lt;=0.6,"Media",IF(AN61&lt;=0.8,"Alta","Muy Alta"))))),"")</f>
        <v>Baja</v>
      </c>
      <c r="AP61" s="125">
        <f>+AN61</f>
        <v>0.36</v>
      </c>
      <c r="AQ61" s="410" t="str">
        <f t="shared" si="61"/>
        <v>Catastrófico</v>
      </c>
      <c r="AR61" s="125">
        <f>IFERROR(IF(AND(AG60="Impacto",AG61="Impacto"),(AR60-(+AR60*AJ61)),IF(AG61="Impacto",(Y60-(+Y60*AJ61)),IF(AG61="Probabilidad",AR60,""))),"")</f>
        <v>1</v>
      </c>
      <c r="AS61" s="402" t="str">
        <f t="shared" si="9"/>
        <v>Extremo</v>
      </c>
      <c r="AT61" s="601"/>
      <c r="AU61" s="601"/>
      <c r="AV61" s="605"/>
      <c r="AW61" s="319"/>
      <c r="AX61" s="319"/>
      <c r="AY61" s="335">
        <v>12</v>
      </c>
      <c r="AZ61" s="336">
        <v>3</v>
      </c>
      <c r="BA61" s="336">
        <v>3</v>
      </c>
      <c r="BB61" s="336">
        <v>3</v>
      </c>
      <c r="BC61" s="336">
        <v>3</v>
      </c>
      <c r="BJ61" s="329"/>
      <c r="BK61" s="329"/>
      <c r="BL61" s="329"/>
      <c r="BM61" s="329"/>
      <c r="BN61" s="329"/>
      <c r="BO61" s="329"/>
      <c r="BP61" s="329"/>
      <c r="BQ61" s="329"/>
      <c r="BR61" s="329"/>
      <c r="BS61" s="329"/>
      <c r="BT61" s="329"/>
      <c r="BU61" s="329"/>
      <c r="BV61" s="329"/>
      <c r="BW61" s="329"/>
      <c r="BX61" s="329"/>
      <c r="BY61" s="329"/>
      <c r="BZ61" s="329"/>
      <c r="CA61" s="329"/>
      <c r="CB61" s="329"/>
      <c r="CC61" s="329"/>
      <c r="CD61" s="329"/>
      <c r="CE61" s="329"/>
      <c r="CF61" s="329"/>
      <c r="CG61" s="329"/>
      <c r="CH61" s="329"/>
      <c r="CL61" s="329"/>
    </row>
    <row r="62" spans="1:90" s="1" customFormat="1" ht="13.8" hidden="1" customHeight="1" x14ac:dyDescent="0.25">
      <c r="A62" s="617"/>
      <c r="B62" s="619" t="s">
        <v>612</v>
      </c>
      <c r="C62" s="620" t="s">
        <v>611</v>
      </c>
      <c r="D62" s="619" t="s">
        <v>610</v>
      </c>
      <c r="E62" s="618" t="s">
        <v>299</v>
      </c>
      <c r="F62" s="598"/>
      <c r="G62" s="598"/>
      <c r="H62" s="598"/>
      <c r="I62" s="598"/>
      <c r="J62" s="619" t="s">
        <v>353</v>
      </c>
      <c r="K62" s="626" t="s">
        <v>796</v>
      </c>
      <c r="L62" s="627" t="s">
        <v>797</v>
      </c>
      <c r="M62" s="627" t="str">
        <f>+CONCATENATE(J62," ",K62," ",L62)</f>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
      <c r="N62" s="619"/>
      <c r="O62" s="618">
        <v>341000</v>
      </c>
      <c r="P62" s="624"/>
      <c r="Q62" s="612"/>
      <c r="R62" s="625"/>
      <c r="S62" s="624"/>
      <c r="T62" s="612"/>
      <c r="U62" s="625"/>
      <c r="V62" s="624"/>
      <c r="W62" s="612"/>
      <c r="X62" s="613"/>
      <c r="Y62" s="612"/>
      <c r="Z62" s="613"/>
      <c r="AA62" s="618"/>
      <c r="AB62" s="404"/>
      <c r="AC62" s="416"/>
      <c r="AD62" s="138"/>
      <c r="AE62" s="331"/>
      <c r="AF62" s="330"/>
      <c r="AG62" s="331" t="str">
        <f t="shared" si="6"/>
        <v/>
      </c>
      <c r="AH62" s="332"/>
      <c r="AI62" s="332"/>
      <c r="AJ62" s="333" t="str">
        <f t="shared" si="7"/>
        <v/>
      </c>
      <c r="AK62" s="332"/>
      <c r="AL62" s="332"/>
      <c r="AM62" s="332"/>
      <c r="AN62" s="207"/>
      <c r="AO62" s="410" t="str">
        <f t="shared" si="8"/>
        <v/>
      </c>
      <c r="AP62" s="125"/>
      <c r="AQ62" s="410" t="str">
        <f t="shared" si="11"/>
        <v/>
      </c>
      <c r="AR62" s="125" t="str">
        <f t="shared" si="12"/>
        <v/>
      </c>
      <c r="AS62" s="402" t="str">
        <f t="shared" si="9"/>
        <v/>
      </c>
      <c r="AT62" s="402"/>
      <c r="AU62" s="402"/>
      <c r="AV62" s="409"/>
      <c r="AW62" s="319"/>
      <c r="AX62" s="319"/>
      <c r="AY62" s="139"/>
      <c r="AZ62" s="136"/>
      <c r="BA62" s="136"/>
      <c r="BB62" s="136"/>
      <c r="BC62" s="136"/>
      <c r="BJ62" s="329"/>
      <c r="BK62" s="329"/>
      <c r="BL62" s="329"/>
      <c r="BM62" s="329"/>
      <c r="BN62" s="329"/>
      <c r="BO62" s="329"/>
      <c r="BP62" s="329"/>
      <c r="BQ62" s="329"/>
      <c r="BR62" s="329"/>
      <c r="BS62" s="329"/>
      <c r="BT62" s="329"/>
      <c r="BU62" s="329"/>
      <c r="BV62" s="329"/>
      <c r="BW62" s="329"/>
      <c r="BX62" s="329"/>
      <c r="BY62" s="329"/>
      <c r="BZ62" s="329"/>
      <c r="CA62" s="329"/>
      <c r="CB62" s="329"/>
      <c r="CC62" s="329"/>
      <c r="CD62" s="329"/>
      <c r="CE62" s="329"/>
      <c r="CF62" s="329"/>
      <c r="CG62" s="329"/>
      <c r="CH62" s="329"/>
      <c r="CL62" s="329"/>
    </row>
    <row r="63" spans="1:90" s="1" customFormat="1" ht="13.8" hidden="1" customHeight="1" x14ac:dyDescent="0.25">
      <c r="A63" s="617"/>
      <c r="B63" s="619"/>
      <c r="C63" s="620"/>
      <c r="D63" s="619"/>
      <c r="E63" s="618"/>
      <c r="F63" s="598"/>
      <c r="G63" s="598"/>
      <c r="H63" s="598"/>
      <c r="I63" s="598"/>
      <c r="J63" s="619"/>
      <c r="K63" s="626"/>
      <c r="L63" s="627"/>
      <c r="M63" s="627"/>
      <c r="N63" s="619"/>
      <c r="O63" s="618"/>
      <c r="P63" s="624"/>
      <c r="Q63" s="612"/>
      <c r="R63" s="625"/>
      <c r="S63" s="624"/>
      <c r="T63" s="612"/>
      <c r="U63" s="625"/>
      <c r="V63" s="624"/>
      <c r="W63" s="612"/>
      <c r="X63" s="613"/>
      <c r="Y63" s="612"/>
      <c r="Z63" s="613"/>
      <c r="AA63" s="618"/>
      <c r="AB63" s="404"/>
      <c r="AC63" s="416"/>
      <c r="AD63" s="138"/>
      <c r="AE63" s="331"/>
      <c r="AF63" s="330"/>
      <c r="AG63" s="331" t="str">
        <f t="shared" si="6"/>
        <v/>
      </c>
      <c r="AH63" s="332"/>
      <c r="AI63" s="332"/>
      <c r="AJ63" s="333" t="str">
        <f t="shared" si="7"/>
        <v/>
      </c>
      <c r="AK63" s="332"/>
      <c r="AL63" s="332"/>
      <c r="AM63" s="332"/>
      <c r="AN63" s="124"/>
      <c r="AO63" s="410" t="str">
        <f t="shared" si="8"/>
        <v/>
      </c>
      <c r="AP63" s="125"/>
      <c r="AQ63" s="410" t="str">
        <f t="shared" si="11"/>
        <v/>
      </c>
      <c r="AR63" s="125" t="str">
        <f t="shared" si="12"/>
        <v/>
      </c>
      <c r="AS63" s="402" t="str">
        <f t="shared" si="9"/>
        <v/>
      </c>
      <c r="AT63" s="402"/>
      <c r="AU63" s="402"/>
      <c r="AV63" s="409"/>
      <c r="AW63" s="319"/>
      <c r="AX63" s="319"/>
      <c r="AY63" s="139"/>
      <c r="AZ63" s="136"/>
      <c r="BA63" s="136"/>
      <c r="BB63" s="136"/>
      <c r="BC63" s="136"/>
      <c r="BJ63" s="329"/>
      <c r="BK63" s="329"/>
      <c r="BL63" s="329"/>
      <c r="BM63" s="329"/>
      <c r="BN63" s="329"/>
      <c r="BO63" s="329"/>
      <c r="BP63" s="329"/>
      <c r="BQ63" s="329"/>
      <c r="BR63" s="329"/>
      <c r="BS63" s="329"/>
      <c r="BT63" s="329"/>
      <c r="BU63" s="329"/>
      <c r="BV63" s="329"/>
      <c r="BW63" s="329"/>
      <c r="BX63" s="329"/>
      <c r="BY63" s="329"/>
      <c r="BZ63" s="329"/>
      <c r="CA63" s="329"/>
      <c r="CB63" s="329"/>
      <c r="CC63" s="329"/>
      <c r="CD63" s="329"/>
      <c r="CE63" s="329"/>
      <c r="CF63" s="329"/>
      <c r="CG63" s="329"/>
      <c r="CH63" s="329"/>
      <c r="CL63" s="329"/>
    </row>
    <row r="64" spans="1:90" s="1" customFormat="1" ht="13.8" hidden="1" customHeight="1" x14ac:dyDescent="0.25">
      <c r="A64" s="617"/>
      <c r="B64" s="619" t="s">
        <v>612</v>
      </c>
      <c r="C64" s="620" t="s">
        <v>611</v>
      </c>
      <c r="D64" s="619" t="s">
        <v>610</v>
      </c>
      <c r="E64" s="618" t="s">
        <v>299</v>
      </c>
      <c r="F64" s="598"/>
      <c r="G64" s="598"/>
      <c r="H64" s="598"/>
      <c r="I64" s="598"/>
      <c r="J64" s="619" t="s">
        <v>353</v>
      </c>
      <c r="K64" s="626" t="s">
        <v>796</v>
      </c>
      <c r="L64" s="627" t="s">
        <v>797</v>
      </c>
      <c r="M64" s="627" t="str">
        <f>+CONCATENATE(J64," ",K64," ",L64)</f>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
      <c r="N64" s="619"/>
      <c r="O64" s="618">
        <v>341000</v>
      </c>
      <c r="P64" s="624"/>
      <c r="Q64" s="612"/>
      <c r="R64" s="625"/>
      <c r="S64" s="624"/>
      <c r="T64" s="612"/>
      <c r="U64" s="625"/>
      <c r="V64" s="624"/>
      <c r="W64" s="612"/>
      <c r="X64" s="613"/>
      <c r="Y64" s="612"/>
      <c r="Z64" s="613"/>
      <c r="AA64" s="618"/>
      <c r="AB64" s="404"/>
      <c r="AC64" s="416"/>
      <c r="AD64" s="138"/>
      <c r="AE64" s="331"/>
      <c r="AF64" s="330"/>
      <c r="AG64" s="331" t="str">
        <f t="shared" si="6"/>
        <v/>
      </c>
      <c r="AH64" s="332"/>
      <c r="AI64" s="332"/>
      <c r="AJ64" s="333" t="str">
        <f t="shared" si="7"/>
        <v/>
      </c>
      <c r="AK64" s="332"/>
      <c r="AL64" s="332"/>
      <c r="AM64" s="332"/>
      <c r="AN64" s="124"/>
      <c r="AO64" s="410" t="str">
        <f t="shared" si="8"/>
        <v/>
      </c>
      <c r="AP64" s="125"/>
      <c r="AQ64" s="410" t="str">
        <f t="shared" si="11"/>
        <v/>
      </c>
      <c r="AR64" s="125" t="str">
        <f t="shared" si="12"/>
        <v/>
      </c>
      <c r="AS64" s="402" t="str">
        <f t="shared" si="9"/>
        <v/>
      </c>
      <c r="AT64" s="402"/>
      <c r="AU64" s="402"/>
      <c r="AV64" s="409"/>
      <c r="AW64" s="319"/>
      <c r="AX64" s="319"/>
      <c r="AY64" s="139"/>
      <c r="AZ64" s="136"/>
      <c r="BA64" s="136"/>
      <c r="BB64" s="136"/>
      <c r="BC64" s="136"/>
      <c r="BJ64" s="329"/>
      <c r="BK64" s="329"/>
      <c r="BL64" s="329"/>
      <c r="BM64" s="329"/>
      <c r="BN64" s="329"/>
      <c r="BO64" s="329"/>
      <c r="BP64" s="329"/>
      <c r="BQ64" s="329"/>
      <c r="BR64" s="329"/>
      <c r="BS64" s="329"/>
      <c r="BT64" s="329"/>
      <c r="BU64" s="329"/>
      <c r="BV64" s="329"/>
      <c r="BW64" s="329"/>
      <c r="BX64" s="329"/>
      <c r="BY64" s="329"/>
      <c r="BZ64" s="329"/>
      <c r="CA64" s="329"/>
      <c r="CB64" s="329"/>
      <c r="CC64" s="329"/>
      <c r="CD64" s="329"/>
      <c r="CE64" s="329"/>
      <c r="CF64" s="329"/>
      <c r="CG64" s="329"/>
      <c r="CH64" s="329"/>
      <c r="CL64" s="329"/>
    </row>
    <row r="65" spans="1:90" s="1" customFormat="1" ht="13.8" hidden="1" customHeight="1" x14ac:dyDescent="0.25">
      <c r="A65" s="617"/>
      <c r="B65" s="619"/>
      <c r="C65" s="620"/>
      <c r="D65" s="619"/>
      <c r="E65" s="618"/>
      <c r="F65" s="598"/>
      <c r="G65" s="598"/>
      <c r="H65" s="598"/>
      <c r="I65" s="598"/>
      <c r="J65" s="619"/>
      <c r="K65" s="626"/>
      <c r="L65" s="627"/>
      <c r="M65" s="627"/>
      <c r="N65" s="619"/>
      <c r="O65" s="618"/>
      <c r="P65" s="624"/>
      <c r="Q65" s="612"/>
      <c r="R65" s="625"/>
      <c r="S65" s="624"/>
      <c r="T65" s="612"/>
      <c r="U65" s="625"/>
      <c r="V65" s="624"/>
      <c r="W65" s="612"/>
      <c r="X65" s="613"/>
      <c r="Y65" s="612"/>
      <c r="Z65" s="613"/>
      <c r="AA65" s="618"/>
      <c r="AB65" s="404"/>
      <c r="AC65" s="416"/>
      <c r="AD65" s="138"/>
      <c r="AE65" s="331"/>
      <c r="AF65" s="330"/>
      <c r="AG65" s="331" t="str">
        <f t="shared" si="6"/>
        <v/>
      </c>
      <c r="AH65" s="332"/>
      <c r="AI65" s="332"/>
      <c r="AJ65" s="333" t="str">
        <f t="shared" si="7"/>
        <v/>
      </c>
      <c r="AK65" s="332"/>
      <c r="AL65" s="332"/>
      <c r="AM65" s="332"/>
      <c r="AN65" s="124"/>
      <c r="AO65" s="410" t="str">
        <f t="shared" si="8"/>
        <v/>
      </c>
      <c r="AP65" s="125"/>
      <c r="AQ65" s="410" t="str">
        <f t="shared" si="11"/>
        <v/>
      </c>
      <c r="AR65" s="125" t="str">
        <f t="shared" si="12"/>
        <v/>
      </c>
      <c r="AS65" s="402" t="str">
        <f t="shared" si="9"/>
        <v/>
      </c>
      <c r="AT65" s="402"/>
      <c r="AU65" s="402"/>
      <c r="AV65" s="409"/>
      <c r="AW65" s="319"/>
      <c r="AX65" s="319"/>
      <c r="AY65" s="139"/>
      <c r="AZ65" s="136"/>
      <c r="BA65" s="136"/>
      <c r="BB65" s="136"/>
      <c r="BC65" s="136"/>
      <c r="BJ65" s="329"/>
      <c r="BK65" s="329"/>
      <c r="BL65" s="329"/>
      <c r="BM65" s="329"/>
      <c r="BN65" s="329"/>
      <c r="BO65" s="329"/>
      <c r="BP65" s="329"/>
      <c r="BQ65" s="329"/>
      <c r="BR65" s="329"/>
      <c r="BS65" s="329"/>
      <c r="BT65" s="329"/>
      <c r="BU65" s="329"/>
      <c r="BV65" s="329"/>
      <c r="BW65" s="329"/>
      <c r="BX65" s="329"/>
      <c r="BY65" s="329"/>
      <c r="BZ65" s="329"/>
      <c r="CA65" s="329"/>
      <c r="CB65" s="329"/>
      <c r="CC65" s="329"/>
      <c r="CD65" s="329"/>
      <c r="CE65" s="329"/>
      <c r="CF65" s="329"/>
      <c r="CG65" s="329"/>
      <c r="CH65" s="329"/>
      <c r="CL65" s="329"/>
    </row>
    <row r="66" spans="1:90" s="1" customFormat="1" ht="168.6" customHeight="1" x14ac:dyDescent="0.25">
      <c r="A66" s="617" t="s">
        <v>609</v>
      </c>
      <c r="B66" s="619" t="s">
        <v>608</v>
      </c>
      <c r="C66" s="620" t="s">
        <v>234</v>
      </c>
      <c r="D66" s="619" t="s">
        <v>607</v>
      </c>
      <c r="E66" s="619" t="s">
        <v>236</v>
      </c>
      <c r="F66" s="598" t="s">
        <v>766</v>
      </c>
      <c r="G66" s="598" t="s">
        <v>777</v>
      </c>
      <c r="H66" s="598" t="s">
        <v>779</v>
      </c>
      <c r="I66" s="598" t="s">
        <v>783</v>
      </c>
      <c r="J66" s="619" t="s">
        <v>353</v>
      </c>
      <c r="K66" s="626" t="s">
        <v>606</v>
      </c>
      <c r="L66" s="627" t="s">
        <v>605</v>
      </c>
      <c r="M66" s="627" t="str">
        <f t="shared" ref="M66:M97" si="62">+CONCATENATE(J66," ",K66," ",L66)</f>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66" s="619" t="s">
        <v>213</v>
      </c>
      <c r="O66" s="618">
        <v>40</v>
      </c>
      <c r="P66" s="624" t="str">
        <f t="shared" ref="P66" si="63">IF(O66&lt;=0,"",IF(O66&lt;=2,"Muy Baja",IF(O66&lt;=24,"Baja",IF(O66&lt;=500,"Media",IF(O66&lt;=5000,"Alta","Muy Alta")))))</f>
        <v>Media</v>
      </c>
      <c r="Q66" s="612">
        <f t="shared" si="14"/>
        <v>0.6</v>
      </c>
      <c r="R66" s="625"/>
      <c r="S66" s="624" t="str">
        <f>IF(OR(R66='Tabla Impacto'!$C$11,R66='Tabla Impacto'!$D$11),"Leve",IF(OR(R66='Tabla Impacto'!$C$12,R66='Tabla Impacto'!$D$12),"Menor",IF(OR(R66='Tabla Impacto'!$C$13,R66='Tabla Impacto'!$D$13),"Moderado",IF(OR(R66='Tabla Impacto'!$C$14,R66='Tabla Impacto'!$D$14),"Mayor",IF(OR(R66='Tabla Impacto'!$C$15,R66='Tabla Impacto'!$D$15),"Catastrófico","")))))</f>
        <v/>
      </c>
      <c r="T66" s="612" t="str">
        <f t="shared" ref="T66" si="64">IF(S66="","",IF(S66="Leve",0.2,IF(S66="Menor",0.4,IF(S66="Moderado",0.6,IF(S66="Mayor",0.8,IF(S66="Catastrófico",1,))))))</f>
        <v/>
      </c>
      <c r="U66" s="625" t="s">
        <v>137</v>
      </c>
      <c r="V66" s="624" t="str">
        <f>IF(OR(U66='Tabla Impacto'!$C$11,U66='Tabla Impacto'!$D$11),"Leve",IF(OR(U66='Tabla Impacto'!$C$12,U66='Tabla Impacto'!$D$12),"Menor",IF(OR(U66='Tabla Impacto'!$C$13,U66='Tabla Impacto'!$D$13),"Moderado",IF(OR(U66='Tabla Impacto'!$C$14,U66='Tabla Impacto'!$D$14),"Mayor",IF(OR(U66='Tabla Impacto'!$C$15,U66='Tabla Impacto'!$D$15),"Catastrófico","")))))</f>
        <v>Mayor</v>
      </c>
      <c r="W66" s="612">
        <f t="shared" ref="W66" si="65">IF(V66="","",IF(V66="Leve",0.2,IF(V66="Menor",0.4,IF(V66="Moderado",0.6,IF(V66="Mayor",0.8,IF(V66="Catastrófico",1,))))))</f>
        <v>0.8</v>
      </c>
      <c r="X66" s="613" t="str">
        <f>IF(Y66="","",IF(Y66='Tabla Impacto'!$G$4,'Tabla Impacto'!$F$4,IF(Y66='Tabla Impacto'!$G$5,'Tabla Impacto'!$F$5,IF(Y66='Tabla Impacto'!$G$6,'Tabla Impacto'!$F$6,IF(Y66='Tabla Impacto'!$G$7,'Tabla Impacto'!$F$7,IF(Y66='Tabla Impacto'!$G$8,'Tabla Impacto'!$F$8))))))</f>
        <v>Mayor</v>
      </c>
      <c r="Y66" s="612">
        <f t="shared" ref="Y66" si="66">+IF(T66="",W66,IF(W66="",T66,IF(T66&gt;W66,T66,W66)))</f>
        <v>0.8</v>
      </c>
      <c r="Z66" s="613" t="str">
        <f t="shared" ref="Z66" si="67">IF(OR(AND(P66="Muy Baja",X66="Leve"),AND(P66="Muy Baja",X66="Menor"),AND(P66="Baja",X66="Leve")),"Bajo",IF(OR(AND(P66="Muy baja",X66="Moderado"),AND(P66="Baja",X66="Menor"),AND(P66="Baja",X66="Moderado"),AND(P66="Media",X66="Leve"),AND(P66="Media",X66="Menor"),AND(P66="Media",X66="Moderado"),AND(P66="Alta",X66="Leve"),AND(P66="Alta",X66="Menor")),"Moderado",IF(OR(AND(P66="Muy Baja",X66="Mayor"),AND(P66="Baja",X66="Mayor"),AND(P66="Media",X66="Mayor"),AND(P66="Alta",X66="Moderado"),AND(P66="Alta",X66="Mayor"),AND(P66="Muy Alta",X66="Leve"),AND(P66="Muy Alta",X66="Menor"),AND(P66="Muy Alta",X66="Moderado"),AND(P66="Muy Alta",X66="Mayor")),"Alto",IF(OR(AND(P66="Muy Baja",X66="Catastrófico"),AND(P66="Baja",X66="Catastrófico"),AND(P66="Media",X66="Catastrófico"),AND(P66="Alta",X66="Catastrófico"),AND(P66="Muy Alta",X66="Catastrófico")),"Extremo",""))))</f>
        <v>Alto</v>
      </c>
      <c r="AA66" s="618"/>
      <c r="AB66" s="404">
        <v>1</v>
      </c>
      <c r="AC66" s="338" t="s">
        <v>918</v>
      </c>
      <c r="AD66" s="138"/>
      <c r="AE66" s="331" t="s">
        <v>223</v>
      </c>
      <c r="AF66" s="330" t="s">
        <v>923</v>
      </c>
      <c r="AG66" s="331" t="str">
        <f t="shared" si="6"/>
        <v>Probabilidad</v>
      </c>
      <c r="AH66" s="332" t="s">
        <v>12</v>
      </c>
      <c r="AI66" s="332" t="s">
        <v>8</v>
      </c>
      <c r="AJ66" s="333" t="str">
        <f t="shared" si="7"/>
        <v>40%</v>
      </c>
      <c r="AK66" s="332" t="s">
        <v>17</v>
      </c>
      <c r="AL66" s="332" t="s">
        <v>20</v>
      </c>
      <c r="AM66" s="332" t="s">
        <v>111</v>
      </c>
      <c r="AN66" s="309">
        <f>IFERROR(IF(AG66="Probabilidad",(Q66-(+Q66*AJ66)),IF(AG66="Impacto",Q66,"")),"")</f>
        <v>0.36</v>
      </c>
      <c r="AO66" s="410" t="str">
        <f t="shared" si="8"/>
        <v>Baja</v>
      </c>
      <c r="AP66" s="125">
        <f t="shared" ref="AP66:AP68" si="68">+AN66</f>
        <v>0.36</v>
      </c>
      <c r="AQ66" s="410" t="str">
        <f t="shared" si="11"/>
        <v>Mayor</v>
      </c>
      <c r="AR66" s="125">
        <f>IFERROR(IF(AG66="Impacto",(Y66-(+Y66*AJ66)),IF(AG66="Probabilidad",Y66,"")),"")</f>
        <v>0.8</v>
      </c>
      <c r="AS66" s="402" t="str">
        <f t="shared" ref="AS66:AS68" si="69">IFERROR(IF(OR(AND(AO66="Muy Baja",AQ66="Leve"),AND(AO66="Muy Baja",AQ66="Menor"),AND(AO66="Baja",AQ66="Leve")),"Bajo",IF(OR(AND(AO66="Muy baja",AQ66="Moderado"),AND(AO66="Baja",AQ66="Menor"),AND(AO66="Baja",AQ66="Moderado"),AND(AO66="Media",AQ66="Leve"),AND(AO66="Media",AQ66="Menor"),AND(AO66="Media",AQ66="Moderado"),AND(AO66="Alta",AQ66="Leve"),AND(AO66="Alta",AQ66="Menor")),"Moderado",IF(OR(AND(AO66="Muy Baja",AQ66="Mayor"),AND(AO66="Baja",AQ66="Mayor"),AND(AO66="Media",AQ66="Mayor"),AND(AO66="Alta",AQ66="Moderado"),AND(AO66="Alta",AQ66="Mayor"),AND(AO66="Muy Alta",AQ66="Leve"),AND(AO66="Muy Alta",AQ66="Menor"),AND(AO66="Muy Alta",AQ66="Moderado"),AND(AO66="Muy Alta",AQ66="Mayor")),"Alto",IF(OR(AND(AO66="Muy Baja",AQ66="Catastrófico"),AND(AO66="Baja",AQ66="Catastrófico"),AND(AO66="Media",AQ66="Catastrófico"),AND(AO66="Alta",AQ66="Catastrófico"),AND(AO66="Muy Alta",AQ66="Catastrófico")),"Extremo","")))),"")</f>
        <v>Alto</v>
      </c>
      <c r="AT66" s="601">
        <f>+AP68</f>
        <v>0.12959999999999999</v>
      </c>
      <c r="AU66" s="601">
        <f>+AR68</f>
        <v>0.8</v>
      </c>
      <c r="AV66" s="605"/>
      <c r="AW66" s="319"/>
      <c r="AX66" s="319"/>
      <c r="AY66" s="335">
        <v>0</v>
      </c>
      <c r="AZ66" s="336">
        <v>0</v>
      </c>
      <c r="BA66" s="336">
        <v>0</v>
      </c>
      <c r="BB66" s="336">
        <v>0</v>
      </c>
      <c r="BC66" s="336">
        <v>0</v>
      </c>
      <c r="BJ66" s="329"/>
      <c r="BK66" s="329"/>
      <c r="BL66" s="329"/>
      <c r="BM66" s="329"/>
      <c r="BN66" s="329"/>
      <c r="BO66" s="329"/>
      <c r="BP66" s="329"/>
      <c r="BQ66" s="329"/>
      <c r="BR66" s="329"/>
      <c r="BS66" s="329"/>
      <c r="BT66" s="329"/>
      <c r="BU66" s="329"/>
      <c r="BV66" s="329"/>
      <c r="BW66" s="329"/>
      <c r="BX66" s="329"/>
      <c r="BY66" s="329"/>
      <c r="BZ66" s="329"/>
      <c r="CA66" s="329"/>
      <c r="CB66" s="329"/>
      <c r="CC66" s="329"/>
      <c r="CD66" s="329"/>
      <c r="CE66" s="329"/>
      <c r="CF66" s="329"/>
      <c r="CG66" s="329"/>
      <c r="CH66" s="329"/>
      <c r="CL66" s="329"/>
    </row>
    <row r="67" spans="1:90" s="1" customFormat="1" ht="120" customHeight="1" x14ac:dyDescent="0.25">
      <c r="A67" s="617"/>
      <c r="B67" s="619" t="s">
        <v>608</v>
      </c>
      <c r="C67" s="620" t="s">
        <v>234</v>
      </c>
      <c r="D67" s="619" t="s">
        <v>607</v>
      </c>
      <c r="E67" s="619" t="s">
        <v>236</v>
      </c>
      <c r="F67" s="598"/>
      <c r="G67" s="598"/>
      <c r="H67" s="598"/>
      <c r="I67" s="598"/>
      <c r="J67" s="619" t="s">
        <v>353</v>
      </c>
      <c r="K67" s="626" t="s">
        <v>606</v>
      </c>
      <c r="L67" s="627" t="s">
        <v>605</v>
      </c>
      <c r="M67" s="627" t="str">
        <f t="shared" si="62"/>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67" s="619"/>
      <c r="O67" s="618">
        <v>40</v>
      </c>
      <c r="P67" s="624"/>
      <c r="Q67" s="612"/>
      <c r="R67" s="625"/>
      <c r="S67" s="624"/>
      <c r="T67" s="612"/>
      <c r="U67" s="625"/>
      <c r="V67" s="624"/>
      <c r="W67" s="612"/>
      <c r="X67" s="613"/>
      <c r="Y67" s="612"/>
      <c r="Z67" s="613"/>
      <c r="AA67" s="618"/>
      <c r="AB67" s="404">
        <v>2</v>
      </c>
      <c r="AC67" s="338" t="s">
        <v>919</v>
      </c>
      <c r="AD67" s="138"/>
      <c r="AE67" s="331" t="s">
        <v>223</v>
      </c>
      <c r="AF67" s="330" t="s">
        <v>925</v>
      </c>
      <c r="AG67" s="331" t="str">
        <f t="shared" si="6"/>
        <v>Probabilidad</v>
      </c>
      <c r="AH67" s="332" t="s">
        <v>12</v>
      </c>
      <c r="AI67" s="332" t="s">
        <v>8</v>
      </c>
      <c r="AJ67" s="333" t="str">
        <f t="shared" si="7"/>
        <v>40%</v>
      </c>
      <c r="AK67" s="332" t="s">
        <v>17</v>
      </c>
      <c r="AL67" s="332" t="s">
        <v>20</v>
      </c>
      <c r="AM67" s="332" t="s">
        <v>111</v>
      </c>
      <c r="AN67" s="308">
        <f>IFERROR(IF(AND(AG66="Probabilidad",AG67="Probabilidad"),(AP66-(+AP66*AJ67)),IF(AG67="Probabilidad",(Q66-(+Q66*AJ67)),IF(AG67="Impacto",AP66,""))),"")</f>
        <v>0.216</v>
      </c>
      <c r="AO67" s="410" t="str">
        <f t="shared" si="8"/>
        <v>Baja</v>
      </c>
      <c r="AP67" s="125">
        <f t="shared" si="68"/>
        <v>0.216</v>
      </c>
      <c r="AQ67" s="410" t="str">
        <f t="shared" si="11"/>
        <v>Mayor</v>
      </c>
      <c r="AR67" s="125">
        <f t="shared" ref="AR67:AR68" si="70">IFERROR(IF(AND(AG66="Impacto",AG67="Impacto"),(AR66-(+AR66*AJ67)),IF(AG67="Impacto",(Y66-(+Y66*AJ67)),IF(AG67="Probabilidad",AR66,""))),"")</f>
        <v>0.8</v>
      </c>
      <c r="AS67" s="402" t="str">
        <f t="shared" si="69"/>
        <v>Alto</v>
      </c>
      <c r="AT67" s="601"/>
      <c r="AU67" s="601"/>
      <c r="AV67" s="605"/>
      <c r="AW67" s="319"/>
      <c r="AX67" s="319"/>
      <c r="AY67" s="335">
        <v>0</v>
      </c>
      <c r="AZ67" s="336">
        <v>0</v>
      </c>
      <c r="BA67" s="336">
        <v>0</v>
      </c>
      <c r="BB67" s="336">
        <v>0</v>
      </c>
      <c r="BC67" s="336">
        <v>0</v>
      </c>
      <c r="BJ67" s="329"/>
      <c r="BK67" s="329"/>
      <c r="BL67" s="329"/>
      <c r="BM67" s="329"/>
      <c r="BN67" s="329"/>
      <c r="BO67" s="329"/>
      <c r="BP67" s="329"/>
      <c r="BQ67" s="329"/>
      <c r="BR67" s="329"/>
      <c r="BS67" s="329"/>
      <c r="BT67" s="329"/>
      <c r="BU67" s="329"/>
      <c r="BV67" s="329"/>
      <c r="BW67" s="329"/>
      <c r="BX67" s="329"/>
      <c r="BY67" s="329"/>
      <c r="BZ67" s="329"/>
      <c r="CA67" s="329"/>
      <c r="CB67" s="329"/>
      <c r="CC67" s="329"/>
      <c r="CD67" s="329"/>
      <c r="CE67" s="329"/>
      <c r="CF67" s="329"/>
      <c r="CG67" s="329"/>
      <c r="CH67" s="329"/>
      <c r="CL67" s="329"/>
    </row>
    <row r="68" spans="1:90" s="1" customFormat="1" ht="147.6" customHeight="1" x14ac:dyDescent="0.25">
      <c r="A68" s="617"/>
      <c r="B68" s="619" t="s">
        <v>608</v>
      </c>
      <c r="C68" s="620" t="s">
        <v>234</v>
      </c>
      <c r="D68" s="619" t="s">
        <v>607</v>
      </c>
      <c r="E68" s="619" t="s">
        <v>236</v>
      </c>
      <c r="F68" s="598"/>
      <c r="G68" s="598"/>
      <c r="H68" s="598"/>
      <c r="I68" s="598"/>
      <c r="J68" s="619" t="s">
        <v>353</v>
      </c>
      <c r="K68" s="626" t="s">
        <v>606</v>
      </c>
      <c r="L68" s="627" t="s">
        <v>605</v>
      </c>
      <c r="M68" s="627" t="str">
        <f t="shared" si="62"/>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68" s="619"/>
      <c r="O68" s="618">
        <v>40</v>
      </c>
      <c r="P68" s="624"/>
      <c r="Q68" s="612"/>
      <c r="R68" s="625"/>
      <c r="S68" s="624"/>
      <c r="T68" s="612"/>
      <c r="U68" s="625"/>
      <c r="V68" s="624"/>
      <c r="W68" s="612"/>
      <c r="X68" s="613"/>
      <c r="Y68" s="612"/>
      <c r="Z68" s="613"/>
      <c r="AA68" s="618"/>
      <c r="AB68" s="404">
        <v>3</v>
      </c>
      <c r="AC68" s="338" t="s">
        <v>920</v>
      </c>
      <c r="AD68" s="138"/>
      <c r="AE68" s="331" t="s">
        <v>223</v>
      </c>
      <c r="AF68" s="330" t="s">
        <v>816</v>
      </c>
      <c r="AG68" s="331" t="str">
        <f t="shared" si="6"/>
        <v>Probabilidad</v>
      </c>
      <c r="AH68" s="332" t="s">
        <v>12</v>
      </c>
      <c r="AI68" s="332" t="s">
        <v>8</v>
      </c>
      <c r="AJ68" s="333" t="str">
        <f t="shared" si="7"/>
        <v>40%</v>
      </c>
      <c r="AK68" s="332" t="s">
        <v>17</v>
      </c>
      <c r="AL68" s="332" t="s">
        <v>20</v>
      </c>
      <c r="AM68" s="332" t="s">
        <v>111</v>
      </c>
      <c r="AN68" s="308">
        <f>IFERROR(IF(AND(AG67="Probabilidad",AG68="Probabilidad"),(AP67-(+AP67*AJ68)),IF(AG68="Probabilidad",(Q67-(+Q67*AJ68)),IF(AG68="Impacto",AP67,""))),"")</f>
        <v>0.12959999999999999</v>
      </c>
      <c r="AO68" s="410" t="str">
        <f t="shared" si="8"/>
        <v>Muy Baja</v>
      </c>
      <c r="AP68" s="125">
        <f t="shared" si="68"/>
        <v>0.12959999999999999</v>
      </c>
      <c r="AQ68" s="410" t="str">
        <f t="shared" si="11"/>
        <v>Mayor</v>
      </c>
      <c r="AR68" s="125">
        <f t="shared" si="70"/>
        <v>0.8</v>
      </c>
      <c r="AS68" s="402" t="str">
        <f t="shared" si="69"/>
        <v>Alto</v>
      </c>
      <c r="AT68" s="601"/>
      <c r="AU68" s="601"/>
      <c r="AV68" s="605"/>
      <c r="AW68" s="319"/>
      <c r="AX68" s="319"/>
      <c r="AY68" s="335">
        <v>0</v>
      </c>
      <c r="AZ68" s="336">
        <v>0</v>
      </c>
      <c r="BA68" s="336">
        <v>0</v>
      </c>
      <c r="BB68" s="336">
        <v>0</v>
      </c>
      <c r="BC68" s="336">
        <v>0</v>
      </c>
      <c r="BJ68" s="329"/>
      <c r="BK68" s="329"/>
      <c r="BL68" s="329"/>
      <c r="BM68" s="329"/>
      <c r="BN68" s="329"/>
      <c r="BO68" s="329"/>
      <c r="BP68" s="329"/>
      <c r="BQ68" s="329"/>
      <c r="BR68" s="329"/>
      <c r="BS68" s="329"/>
      <c r="BT68" s="329"/>
      <c r="BU68" s="329"/>
      <c r="BV68" s="329"/>
      <c r="BW68" s="329"/>
      <c r="BX68" s="329"/>
      <c r="BY68" s="329"/>
      <c r="BZ68" s="329"/>
      <c r="CA68" s="329"/>
      <c r="CB68" s="329"/>
      <c r="CC68" s="329"/>
      <c r="CD68" s="329"/>
      <c r="CE68" s="329"/>
      <c r="CF68" s="329"/>
      <c r="CG68" s="329"/>
      <c r="CH68" s="329"/>
      <c r="CL68" s="329"/>
    </row>
    <row r="69" spans="1:90" s="1" customFormat="1" ht="13.8" hidden="1" customHeight="1" x14ac:dyDescent="0.25">
      <c r="A69" s="617"/>
      <c r="B69" s="619" t="s">
        <v>608</v>
      </c>
      <c r="C69" s="620" t="s">
        <v>234</v>
      </c>
      <c r="D69" s="619" t="s">
        <v>607</v>
      </c>
      <c r="E69" s="619" t="s">
        <v>236</v>
      </c>
      <c r="F69" s="598"/>
      <c r="G69" s="598"/>
      <c r="H69" s="598"/>
      <c r="I69" s="598"/>
      <c r="J69" s="619" t="s">
        <v>353</v>
      </c>
      <c r="K69" s="626" t="s">
        <v>606</v>
      </c>
      <c r="L69" s="627" t="s">
        <v>605</v>
      </c>
      <c r="M69" s="627" t="str">
        <f t="shared" si="62"/>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69" s="619"/>
      <c r="O69" s="618">
        <v>40</v>
      </c>
      <c r="P69" s="624"/>
      <c r="Q69" s="612"/>
      <c r="R69" s="625"/>
      <c r="S69" s="624"/>
      <c r="T69" s="612"/>
      <c r="U69" s="625"/>
      <c r="V69" s="624"/>
      <c r="W69" s="612"/>
      <c r="X69" s="613"/>
      <c r="Y69" s="612"/>
      <c r="Z69" s="613"/>
      <c r="AA69" s="618"/>
      <c r="AB69" s="404"/>
      <c r="AC69" s="416"/>
      <c r="AD69" s="138"/>
      <c r="AE69" s="331"/>
      <c r="AF69" s="330"/>
      <c r="AG69" s="331" t="str">
        <f t="shared" si="6"/>
        <v/>
      </c>
      <c r="AH69" s="332"/>
      <c r="AI69" s="332"/>
      <c r="AJ69" s="333" t="str">
        <f t="shared" si="7"/>
        <v/>
      </c>
      <c r="AK69" s="332"/>
      <c r="AL69" s="332"/>
      <c r="AM69" s="332"/>
      <c r="AN69" s="124"/>
      <c r="AO69" s="410" t="str">
        <f t="shared" si="8"/>
        <v/>
      </c>
      <c r="AP69" s="125"/>
      <c r="AQ69" s="410" t="str">
        <f t="shared" si="11"/>
        <v/>
      </c>
      <c r="AR69" s="125" t="str">
        <f t="shared" si="12"/>
        <v/>
      </c>
      <c r="AS69" s="402" t="str">
        <f t="shared" si="9"/>
        <v/>
      </c>
      <c r="AT69" s="402"/>
      <c r="AU69" s="402"/>
      <c r="AV69" s="409"/>
      <c r="AW69" s="319"/>
      <c r="AX69" s="319"/>
      <c r="AY69" s="139"/>
      <c r="AZ69" s="136"/>
      <c r="BA69" s="136"/>
      <c r="BB69" s="136"/>
      <c r="BC69" s="136"/>
      <c r="BJ69" s="329"/>
      <c r="BK69" s="329"/>
      <c r="BL69" s="329"/>
      <c r="BM69" s="329"/>
      <c r="BN69" s="329"/>
      <c r="BO69" s="329"/>
      <c r="BP69" s="329"/>
      <c r="BQ69" s="329"/>
      <c r="BR69" s="329"/>
      <c r="BS69" s="329"/>
      <c r="BT69" s="329"/>
      <c r="BU69" s="329"/>
      <c r="BV69" s="329"/>
      <c r="BW69" s="329"/>
      <c r="BX69" s="329"/>
      <c r="BY69" s="329"/>
      <c r="BZ69" s="329"/>
      <c r="CA69" s="329"/>
      <c r="CB69" s="329"/>
      <c r="CC69" s="329"/>
      <c r="CD69" s="329"/>
      <c r="CE69" s="329"/>
      <c r="CF69" s="329"/>
      <c r="CG69" s="329"/>
      <c r="CH69" s="329"/>
      <c r="CL69" s="329"/>
    </row>
    <row r="70" spans="1:90" s="1" customFormat="1" ht="13.8" hidden="1" customHeight="1" x14ac:dyDescent="0.25">
      <c r="A70" s="617"/>
      <c r="B70" s="619" t="s">
        <v>608</v>
      </c>
      <c r="C70" s="620" t="s">
        <v>234</v>
      </c>
      <c r="D70" s="619" t="s">
        <v>607</v>
      </c>
      <c r="E70" s="619" t="s">
        <v>236</v>
      </c>
      <c r="F70" s="598"/>
      <c r="G70" s="598"/>
      <c r="H70" s="598"/>
      <c r="I70" s="598"/>
      <c r="J70" s="619" t="s">
        <v>353</v>
      </c>
      <c r="K70" s="626" t="s">
        <v>606</v>
      </c>
      <c r="L70" s="627" t="s">
        <v>605</v>
      </c>
      <c r="M70" s="627" t="str">
        <f t="shared" si="62"/>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70" s="619"/>
      <c r="O70" s="618">
        <v>40</v>
      </c>
      <c r="P70" s="624"/>
      <c r="Q70" s="612"/>
      <c r="R70" s="625"/>
      <c r="S70" s="624"/>
      <c r="T70" s="612"/>
      <c r="U70" s="625"/>
      <c r="V70" s="624"/>
      <c r="W70" s="612"/>
      <c r="X70" s="613"/>
      <c r="Y70" s="612"/>
      <c r="Z70" s="613"/>
      <c r="AA70" s="618"/>
      <c r="AB70" s="404"/>
      <c r="AC70" s="416"/>
      <c r="AD70" s="138"/>
      <c r="AE70" s="331"/>
      <c r="AF70" s="330"/>
      <c r="AG70" s="331" t="str">
        <f t="shared" si="6"/>
        <v/>
      </c>
      <c r="AH70" s="332"/>
      <c r="AI70" s="332"/>
      <c r="AJ70" s="333" t="str">
        <f t="shared" si="7"/>
        <v/>
      </c>
      <c r="AK70" s="332"/>
      <c r="AL70" s="332"/>
      <c r="AM70" s="332"/>
      <c r="AN70" s="124"/>
      <c r="AO70" s="410" t="str">
        <f t="shared" si="8"/>
        <v/>
      </c>
      <c r="AP70" s="125"/>
      <c r="AQ70" s="410" t="str">
        <f t="shared" si="11"/>
        <v/>
      </c>
      <c r="AR70" s="125" t="str">
        <f t="shared" si="12"/>
        <v/>
      </c>
      <c r="AS70" s="402" t="str">
        <f t="shared" si="9"/>
        <v/>
      </c>
      <c r="AT70" s="402"/>
      <c r="AU70" s="402"/>
      <c r="AV70" s="409"/>
      <c r="AW70" s="319"/>
      <c r="AX70" s="319"/>
      <c r="AY70" s="139"/>
      <c r="AZ70" s="136"/>
      <c r="BA70" s="136"/>
      <c r="BB70" s="136"/>
      <c r="BC70" s="136"/>
      <c r="BJ70" s="329"/>
      <c r="BK70" s="329"/>
      <c r="BL70" s="329"/>
      <c r="BM70" s="329"/>
      <c r="BN70" s="329"/>
      <c r="BO70" s="329"/>
      <c r="BP70" s="329"/>
      <c r="BQ70" s="329"/>
      <c r="BR70" s="329"/>
      <c r="BS70" s="329"/>
      <c r="BT70" s="329"/>
      <c r="BU70" s="329"/>
      <c r="BV70" s="329"/>
      <c r="BW70" s="329"/>
      <c r="BX70" s="329"/>
      <c r="BY70" s="329"/>
      <c r="BZ70" s="329"/>
      <c r="CA70" s="329"/>
      <c r="CB70" s="329"/>
      <c r="CC70" s="329"/>
      <c r="CD70" s="329"/>
      <c r="CE70" s="329"/>
      <c r="CF70" s="329"/>
      <c r="CG70" s="329"/>
      <c r="CH70" s="329"/>
      <c r="CL70" s="329"/>
    </row>
    <row r="71" spans="1:90" s="1" customFormat="1" ht="13.8" hidden="1" customHeight="1" x14ac:dyDescent="0.25">
      <c r="A71" s="617"/>
      <c r="B71" s="619" t="s">
        <v>608</v>
      </c>
      <c r="C71" s="620" t="s">
        <v>234</v>
      </c>
      <c r="D71" s="619" t="s">
        <v>607</v>
      </c>
      <c r="E71" s="619" t="s">
        <v>236</v>
      </c>
      <c r="F71" s="598"/>
      <c r="G71" s="598"/>
      <c r="H71" s="598"/>
      <c r="I71" s="598"/>
      <c r="J71" s="619" t="s">
        <v>353</v>
      </c>
      <c r="K71" s="626" t="s">
        <v>606</v>
      </c>
      <c r="L71" s="627" t="s">
        <v>605</v>
      </c>
      <c r="M71" s="627" t="str">
        <f t="shared" si="62"/>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71" s="619"/>
      <c r="O71" s="618">
        <v>40</v>
      </c>
      <c r="P71" s="624"/>
      <c r="Q71" s="612"/>
      <c r="R71" s="625"/>
      <c r="S71" s="624"/>
      <c r="T71" s="612"/>
      <c r="U71" s="625"/>
      <c r="V71" s="624"/>
      <c r="W71" s="612"/>
      <c r="X71" s="613"/>
      <c r="Y71" s="612"/>
      <c r="Z71" s="613"/>
      <c r="AA71" s="618"/>
      <c r="AB71" s="404"/>
      <c r="AC71" s="416"/>
      <c r="AD71" s="138"/>
      <c r="AE71" s="331"/>
      <c r="AF71" s="330"/>
      <c r="AG71" s="331" t="str">
        <f t="shared" si="6"/>
        <v/>
      </c>
      <c r="AH71" s="332"/>
      <c r="AI71" s="332"/>
      <c r="AJ71" s="333" t="str">
        <f t="shared" si="7"/>
        <v/>
      </c>
      <c r="AK71" s="332"/>
      <c r="AL71" s="332"/>
      <c r="AM71" s="332"/>
      <c r="AN71" s="124"/>
      <c r="AO71" s="410" t="str">
        <f t="shared" si="8"/>
        <v/>
      </c>
      <c r="AP71" s="125"/>
      <c r="AQ71" s="410" t="str">
        <f t="shared" si="11"/>
        <v/>
      </c>
      <c r="AR71" s="125" t="str">
        <f t="shared" si="12"/>
        <v/>
      </c>
      <c r="AS71" s="402" t="str">
        <f t="shared" si="9"/>
        <v/>
      </c>
      <c r="AT71" s="402"/>
      <c r="AU71" s="402"/>
      <c r="AV71" s="409"/>
      <c r="AW71" s="319"/>
      <c r="AX71" s="319"/>
      <c r="AY71" s="139"/>
      <c r="AZ71" s="136"/>
      <c r="BA71" s="136"/>
      <c r="BB71" s="136"/>
      <c r="BC71" s="136"/>
      <c r="BJ71" s="329"/>
      <c r="BK71" s="329"/>
      <c r="BL71" s="329"/>
      <c r="BM71" s="329"/>
      <c r="BN71" s="329"/>
      <c r="BO71" s="329"/>
      <c r="BP71" s="329"/>
      <c r="BQ71" s="329"/>
      <c r="BR71" s="329"/>
      <c r="BS71" s="329"/>
      <c r="BT71" s="329"/>
      <c r="BU71" s="329"/>
      <c r="BV71" s="329"/>
      <c r="BW71" s="329"/>
      <c r="BX71" s="329"/>
      <c r="BY71" s="329"/>
      <c r="BZ71" s="329"/>
      <c r="CA71" s="329"/>
      <c r="CB71" s="329"/>
      <c r="CC71" s="329"/>
      <c r="CD71" s="329"/>
      <c r="CE71" s="329"/>
      <c r="CF71" s="329"/>
      <c r="CG71" s="329"/>
      <c r="CH71" s="329"/>
      <c r="CL71" s="329"/>
    </row>
    <row r="72" spans="1:90" s="1" customFormat="1" ht="96.6" x14ac:dyDescent="0.25">
      <c r="A72" s="617" t="s">
        <v>604</v>
      </c>
      <c r="B72" s="619" t="s">
        <v>603</v>
      </c>
      <c r="C72" s="620" t="s">
        <v>234</v>
      </c>
      <c r="D72" s="619" t="s">
        <v>602</v>
      </c>
      <c r="E72" s="619" t="s">
        <v>236</v>
      </c>
      <c r="F72" s="598" t="s">
        <v>766</v>
      </c>
      <c r="G72" s="598" t="s">
        <v>777</v>
      </c>
      <c r="H72" s="598" t="s">
        <v>779</v>
      </c>
      <c r="I72" s="598" t="s">
        <v>783</v>
      </c>
      <c r="J72" s="619" t="s">
        <v>353</v>
      </c>
      <c r="K72" s="626" t="s">
        <v>601</v>
      </c>
      <c r="L72" s="627" t="s">
        <v>600</v>
      </c>
      <c r="M72" s="627" t="str">
        <f t="shared" si="62"/>
        <v>Posibilidad de pérdida Reputacional por declaratoria de inaplicación de la regulación expedida por la entidad debido a que se identifica la ilegalidad del acto por parte de un ente judicial.</v>
      </c>
      <c r="N72" s="619" t="s">
        <v>213</v>
      </c>
      <c r="O72" s="618">
        <v>12</v>
      </c>
      <c r="P72" s="624" t="str">
        <f t="shared" ref="P72" si="71">IF(O72&lt;=0,"",IF(O72&lt;=2,"Muy Baja",IF(O72&lt;=24,"Baja",IF(O72&lt;=500,"Media",IF(O72&lt;=5000,"Alta","Muy Alta")))))</f>
        <v>Baja</v>
      </c>
      <c r="Q72" s="612">
        <f t="shared" si="14"/>
        <v>0.4</v>
      </c>
      <c r="R72" s="625"/>
      <c r="S72" s="624" t="str">
        <f>IF(OR(R72='Tabla Impacto'!$C$11,R72='Tabla Impacto'!$D$11),"Leve",IF(OR(R72='Tabla Impacto'!$C$12,R72='Tabla Impacto'!$D$12),"Menor",IF(OR(R72='Tabla Impacto'!$C$13,R72='Tabla Impacto'!$D$13),"Moderado",IF(OR(R72='Tabla Impacto'!$C$14,R72='Tabla Impacto'!$D$14),"Mayor",IF(OR(R72='Tabla Impacto'!$C$15,R72='Tabla Impacto'!$D$15),"Catastrófico","")))))</f>
        <v/>
      </c>
      <c r="T72" s="612" t="str">
        <f t="shared" ref="T72" si="72">IF(S72="","",IF(S72="Leve",0.2,IF(S72="Menor",0.4,IF(S72="Moderado",0.6,IF(S72="Mayor",0.8,IF(S72="Catastrófico",1,))))))</f>
        <v/>
      </c>
      <c r="U72" s="625" t="s">
        <v>137</v>
      </c>
      <c r="V72" s="624" t="str">
        <f>IF(OR(U72='Tabla Impacto'!$C$11,U72='Tabla Impacto'!$D$11),"Leve",IF(OR(U72='Tabla Impacto'!$C$12,U72='Tabla Impacto'!$D$12),"Menor",IF(OR(U72='Tabla Impacto'!$C$13,U72='Tabla Impacto'!$D$13),"Moderado",IF(OR(U72='Tabla Impacto'!$C$14,U72='Tabla Impacto'!$D$14),"Mayor",IF(OR(U72='Tabla Impacto'!$C$15,U72='Tabla Impacto'!$D$15),"Catastrófico","")))))</f>
        <v>Mayor</v>
      </c>
      <c r="W72" s="612">
        <f t="shared" ref="W72" si="73">IF(V72="","",IF(V72="Leve",0.2,IF(V72="Menor",0.4,IF(V72="Moderado",0.6,IF(V72="Mayor",0.8,IF(V72="Catastrófico",1,))))))</f>
        <v>0.8</v>
      </c>
      <c r="X72" s="613" t="str">
        <f>IF(Y72="","",IF(Y72='Tabla Impacto'!$G$4,'Tabla Impacto'!$F$4,IF(Y72='Tabla Impacto'!$G$5,'Tabla Impacto'!$F$5,IF(Y72='Tabla Impacto'!$G$6,'Tabla Impacto'!$F$6,IF(Y72='Tabla Impacto'!$G$7,'Tabla Impacto'!$F$7,IF(Y72='Tabla Impacto'!$G$8,'Tabla Impacto'!$F$8))))))</f>
        <v>Mayor</v>
      </c>
      <c r="Y72" s="612">
        <f t="shared" ref="Y72" si="74">+IF(T72="",W72,IF(W72="",T72,IF(T72&gt;W72,T72,W72)))</f>
        <v>0.8</v>
      </c>
      <c r="Z72" s="613" t="str">
        <f t="shared" ref="Z72" si="75">IF(OR(AND(P72="Muy Baja",X72="Leve"),AND(P72="Muy Baja",X72="Menor"),AND(P72="Baja",X72="Leve")),"Bajo",IF(OR(AND(P72="Muy baja",X72="Moderado"),AND(P72="Baja",X72="Menor"),AND(P72="Baja",X72="Moderado"),AND(P72="Media",X72="Leve"),AND(P72="Media",X72="Menor"),AND(P72="Media",X72="Moderado"),AND(P72="Alta",X72="Leve"),AND(P72="Alta",X72="Menor")),"Moderado",IF(OR(AND(P72="Muy Baja",X72="Mayor"),AND(P72="Baja",X72="Mayor"),AND(P72="Media",X72="Mayor"),AND(P72="Alta",X72="Moderado"),AND(P72="Alta",X72="Mayor"),AND(P72="Muy Alta",X72="Leve"),AND(P72="Muy Alta",X72="Menor"),AND(P72="Muy Alta",X72="Moderado"),AND(P72="Muy Alta",X72="Mayor")),"Alto",IF(OR(AND(P72="Muy Baja",X72="Catastrófico"),AND(P72="Baja",X72="Catastrófico"),AND(P72="Media",X72="Catastrófico"),AND(P72="Alta",X72="Catastrófico"),AND(P72="Muy Alta",X72="Catastrófico")),"Extremo",""))))</f>
        <v>Alto</v>
      </c>
      <c r="AA72" s="618"/>
      <c r="AB72" s="404">
        <v>1</v>
      </c>
      <c r="AC72" s="338" t="s">
        <v>921</v>
      </c>
      <c r="AD72" s="138"/>
      <c r="AE72" s="331" t="s">
        <v>223</v>
      </c>
      <c r="AF72" s="330" t="s">
        <v>925</v>
      </c>
      <c r="AG72" s="331" t="str">
        <f t="shared" si="6"/>
        <v>Probabilidad</v>
      </c>
      <c r="AH72" s="332" t="s">
        <v>12</v>
      </c>
      <c r="AI72" s="332" t="s">
        <v>8</v>
      </c>
      <c r="AJ72" s="333" t="str">
        <f t="shared" ref="AJ72:AJ135" si="76">IF(AND(AH72="Preventivo",AI72="Automático"),"50%",IF(AND(AH72="Preventivo",AI72="Manual"),"40%",IF(AND(AH72="Detectivo",AI72="Automático"),"40%",IF(AND(AH72="Detectivo",AI72="Manual"),"30%",IF(AND(AH72="Correctivo",AI72="Automático"),"35%",IF(AND(AH72="Correctivo",AI72="Manual"),"25%",""))))))</f>
        <v>40%</v>
      </c>
      <c r="AK72" s="332" t="s">
        <v>17</v>
      </c>
      <c r="AL72" s="332" t="s">
        <v>20</v>
      </c>
      <c r="AM72" s="332" t="s">
        <v>111</v>
      </c>
      <c r="AN72" s="309">
        <f>IFERROR(IF(AG72="Probabilidad",(Q72-(+Q72*AJ72)),IF(AG72="Impacto",Q72,"")),"")</f>
        <v>0.24</v>
      </c>
      <c r="AO72" s="410" t="str">
        <f t="shared" ref="AO72:AO73" si="77">IFERROR(IF(AN72="","",IF(AN72&lt;=0.2,"Muy Baja",IF(AN72&lt;=0.4,"Baja",IF(AN72&lt;=0.6,"Media",IF(AN72&lt;=0.8,"Alta","Muy Alta"))))),"")</f>
        <v>Baja</v>
      </c>
      <c r="AP72" s="125">
        <f t="shared" si="10"/>
        <v>0.24</v>
      </c>
      <c r="AQ72" s="410" t="str">
        <f t="shared" ref="AQ72:AQ73" si="78">IFERROR(IF(AR72="","",IF(AR72&lt;=0.2,"Leve",IF(AR72&lt;=0.4,"Menor",IF(AR72&lt;=0.6,"Moderado",IF(AR72&lt;=0.8,"Mayor","Catastrófico"))))),"")</f>
        <v>Mayor</v>
      </c>
      <c r="AR72" s="125">
        <f>IFERROR(IF(AG72="Impacto",(Y72-(+Y72*AJ72)),IF(AG72="Probabilidad",Y72,"")),"")</f>
        <v>0.8</v>
      </c>
      <c r="AS72" s="402" t="str">
        <f t="shared" si="9"/>
        <v>Alto</v>
      </c>
      <c r="AT72" s="601">
        <f>+AP73</f>
        <v>0.14399999999999999</v>
      </c>
      <c r="AU72" s="601">
        <f>+AR73</f>
        <v>0.8</v>
      </c>
      <c r="AV72" s="605" t="s">
        <v>122</v>
      </c>
      <c r="AW72" s="319"/>
      <c r="AX72" s="319"/>
      <c r="AY72" s="335">
        <v>0</v>
      </c>
      <c r="AZ72" s="336">
        <v>0</v>
      </c>
      <c r="BA72" s="336">
        <v>0</v>
      </c>
      <c r="BB72" s="336">
        <v>0</v>
      </c>
      <c r="BC72" s="336">
        <v>0</v>
      </c>
      <c r="BJ72" s="329"/>
      <c r="BK72" s="329"/>
      <c r="BL72" s="329"/>
      <c r="BM72" s="329"/>
      <c r="BN72" s="329"/>
      <c r="BO72" s="329"/>
      <c r="BP72" s="329"/>
      <c r="BQ72" s="329"/>
      <c r="BR72" s="329"/>
      <c r="BS72" s="329"/>
      <c r="BT72" s="329"/>
      <c r="BU72" s="329"/>
      <c r="BV72" s="329"/>
      <c r="BW72" s="329"/>
      <c r="BX72" s="329"/>
      <c r="BY72" s="329"/>
      <c r="BZ72" s="329"/>
      <c r="CA72" s="329"/>
      <c r="CB72" s="329"/>
      <c r="CC72" s="329"/>
      <c r="CD72" s="329"/>
      <c r="CE72" s="329"/>
      <c r="CF72" s="329"/>
      <c r="CG72" s="329"/>
      <c r="CH72" s="329"/>
      <c r="CL72" s="329"/>
    </row>
    <row r="73" spans="1:90" s="1" customFormat="1" ht="110.4" x14ac:dyDescent="0.25">
      <c r="A73" s="617"/>
      <c r="B73" s="619" t="s">
        <v>603</v>
      </c>
      <c r="C73" s="620" t="s">
        <v>234</v>
      </c>
      <c r="D73" s="619" t="s">
        <v>602</v>
      </c>
      <c r="E73" s="619" t="s">
        <v>236</v>
      </c>
      <c r="F73" s="598"/>
      <c r="G73" s="598"/>
      <c r="H73" s="598"/>
      <c r="I73" s="598"/>
      <c r="J73" s="619" t="s">
        <v>353</v>
      </c>
      <c r="K73" s="626" t="s">
        <v>601</v>
      </c>
      <c r="L73" s="627" t="s">
        <v>600</v>
      </c>
      <c r="M73" s="627" t="str">
        <f t="shared" si="62"/>
        <v>Posibilidad de pérdida Reputacional por declaratoria de inaplicación de la regulación expedida por la entidad debido a que se identifica la ilegalidad del acto por parte de un ente judicial.</v>
      </c>
      <c r="N73" s="619"/>
      <c r="O73" s="618">
        <v>12</v>
      </c>
      <c r="P73" s="624"/>
      <c r="Q73" s="612"/>
      <c r="R73" s="625"/>
      <c r="S73" s="624"/>
      <c r="T73" s="612"/>
      <c r="U73" s="625"/>
      <c r="V73" s="624"/>
      <c r="W73" s="612"/>
      <c r="X73" s="613"/>
      <c r="Y73" s="612"/>
      <c r="Z73" s="613"/>
      <c r="AA73" s="618"/>
      <c r="AB73" s="404">
        <v>2</v>
      </c>
      <c r="AC73" s="338" t="s">
        <v>922</v>
      </c>
      <c r="AD73" s="138"/>
      <c r="AE73" s="331" t="s">
        <v>223</v>
      </c>
      <c r="AF73" s="330" t="s">
        <v>675</v>
      </c>
      <c r="AG73" s="331" t="str">
        <f t="shared" si="6"/>
        <v>Probabilidad</v>
      </c>
      <c r="AH73" s="332" t="s">
        <v>12</v>
      </c>
      <c r="AI73" s="332" t="s">
        <v>8</v>
      </c>
      <c r="AJ73" s="333" t="str">
        <f t="shared" si="76"/>
        <v>40%</v>
      </c>
      <c r="AK73" s="332" t="s">
        <v>17</v>
      </c>
      <c r="AL73" s="332" t="s">
        <v>20</v>
      </c>
      <c r="AM73" s="332" t="s">
        <v>111</v>
      </c>
      <c r="AN73" s="308">
        <f>IFERROR(IF(AND(AG72="Probabilidad",AG73="Probabilidad"),(AP72-(+AP72*AJ73)),IF(AG73="Probabilidad",(Q72-(+Q72*AJ73)),IF(AG73="Impacto",AP72,""))),"")</f>
        <v>0.14399999999999999</v>
      </c>
      <c r="AO73" s="410" t="str">
        <f t="shared" si="77"/>
        <v>Muy Baja</v>
      </c>
      <c r="AP73" s="125">
        <f t="shared" si="10"/>
        <v>0.14399999999999999</v>
      </c>
      <c r="AQ73" s="410" t="str">
        <f t="shared" si="78"/>
        <v>Mayor</v>
      </c>
      <c r="AR73" s="125">
        <f t="shared" ref="AR73" si="79">IFERROR(IF(AND(AG72="Impacto",AG73="Impacto"),(AR72-(+AR72*AJ73)),IF(AG73="Impacto",(Y72-(+Y72*AJ73)),IF(AG73="Probabilidad",AR72,""))),"")</f>
        <v>0.8</v>
      </c>
      <c r="AS73" s="402" t="str">
        <f t="shared" si="9"/>
        <v>Alto</v>
      </c>
      <c r="AT73" s="601"/>
      <c r="AU73" s="601"/>
      <c r="AV73" s="605"/>
      <c r="AW73" s="319"/>
      <c r="AX73" s="319"/>
      <c r="AY73" s="335">
        <v>0</v>
      </c>
      <c r="AZ73" s="336">
        <v>0</v>
      </c>
      <c r="BA73" s="336">
        <v>0</v>
      </c>
      <c r="BB73" s="336">
        <v>0</v>
      </c>
      <c r="BC73" s="336">
        <v>0</v>
      </c>
      <c r="BJ73" s="329"/>
      <c r="BK73" s="329"/>
      <c r="BL73" s="329"/>
      <c r="BM73" s="329"/>
      <c r="BN73" s="329"/>
      <c r="BO73" s="329"/>
      <c r="BP73" s="329"/>
      <c r="BQ73" s="329"/>
      <c r="BR73" s="329"/>
      <c r="BS73" s="329"/>
      <c r="BT73" s="329"/>
      <c r="BU73" s="329"/>
      <c r="BV73" s="329"/>
      <c r="BW73" s="329"/>
      <c r="BX73" s="329"/>
      <c r="BY73" s="329"/>
      <c r="BZ73" s="329"/>
      <c r="CA73" s="329"/>
      <c r="CB73" s="329"/>
      <c r="CC73" s="329"/>
      <c r="CD73" s="329"/>
      <c r="CE73" s="329"/>
      <c r="CF73" s="329"/>
      <c r="CG73" s="329"/>
      <c r="CH73" s="329"/>
      <c r="CL73" s="329"/>
    </row>
    <row r="74" spans="1:90" s="1" customFormat="1" ht="13.8" hidden="1" customHeight="1" x14ac:dyDescent="0.25">
      <c r="A74" s="617"/>
      <c r="B74" s="619" t="s">
        <v>603</v>
      </c>
      <c r="C74" s="620" t="s">
        <v>234</v>
      </c>
      <c r="D74" s="619" t="s">
        <v>602</v>
      </c>
      <c r="E74" s="619" t="s">
        <v>236</v>
      </c>
      <c r="F74" s="598"/>
      <c r="G74" s="598"/>
      <c r="H74" s="598"/>
      <c r="I74" s="598"/>
      <c r="J74" s="619" t="s">
        <v>353</v>
      </c>
      <c r="K74" s="626" t="s">
        <v>601</v>
      </c>
      <c r="L74" s="627" t="s">
        <v>600</v>
      </c>
      <c r="M74" s="627" t="str">
        <f t="shared" si="62"/>
        <v>Posibilidad de pérdida Reputacional por declaratoria de inaplicación de la regulación expedida por la entidad debido a que se identifica la ilegalidad del acto por parte de un ente judicial.</v>
      </c>
      <c r="N74" s="619"/>
      <c r="O74" s="618">
        <v>12</v>
      </c>
      <c r="P74" s="624"/>
      <c r="Q74" s="612"/>
      <c r="R74" s="625"/>
      <c r="S74" s="624"/>
      <c r="T74" s="612"/>
      <c r="U74" s="625"/>
      <c r="V74" s="624"/>
      <c r="W74" s="612"/>
      <c r="X74" s="613"/>
      <c r="Y74" s="612"/>
      <c r="Z74" s="613"/>
      <c r="AA74" s="618"/>
      <c r="AB74" s="404"/>
      <c r="AC74" s="416"/>
      <c r="AD74" s="138"/>
      <c r="AE74" s="331"/>
      <c r="AF74" s="330"/>
      <c r="AG74" s="331" t="str">
        <f t="shared" si="6"/>
        <v/>
      </c>
      <c r="AH74" s="332"/>
      <c r="AI74" s="332"/>
      <c r="AJ74" s="333" t="str">
        <f t="shared" si="76"/>
        <v/>
      </c>
      <c r="AK74" s="332"/>
      <c r="AL74" s="332"/>
      <c r="AM74" s="332"/>
      <c r="AN74" s="124"/>
      <c r="AO74" s="410" t="str">
        <f t="shared" ref="AO74:AO135" si="80">IFERROR(IF(AN74="","",IF(AN74&lt;=0.2,"Muy Baja",IF(AN74&lt;=0.4,"Baja",IF(AN74&lt;=0.6,"Media",IF(AN74&lt;=0.8,"Alta","Muy Alta"))))),"")</f>
        <v/>
      </c>
      <c r="AP74" s="125"/>
      <c r="AQ74" s="410" t="str">
        <f t="shared" ref="AQ74:AQ135" si="81">IFERROR(IF(AR74="","",IF(AR74&lt;=0.2,"Leve",IF(AR74&lt;=0.4,"Menor",IF(AR74&lt;=0.6,"Moderado",IF(AR74&lt;=0.8,"Mayor","Catastrófico"))))),"")</f>
        <v/>
      </c>
      <c r="AR74" s="125" t="str">
        <f t="shared" ref="AR74:AR135" si="82">IFERROR(IF(AND(AG73="Impacto",AG74="Impacto"),(AR73-(+AR73*AJ74)),IF(AG74="Impacto",(Y73-(+Y73*AJ74)),IF(AG74="Probabilidad",AR73,""))),"")</f>
        <v/>
      </c>
      <c r="AS74" s="402" t="str">
        <f t="shared" ref="AS74:AS135" si="83">IFERROR(IF(OR(AND(AO74="Muy Baja",AQ74="Leve"),AND(AO74="Muy Baja",AQ74="Menor"),AND(AO74="Baja",AQ74="Leve")),"Bajo",IF(OR(AND(AO74="Muy baja",AQ74="Moderado"),AND(AO74="Baja",AQ74="Menor"),AND(AO74="Baja",AQ74="Moderado"),AND(AO74="Media",AQ74="Leve"),AND(AO74="Media",AQ74="Menor"),AND(AO74="Media",AQ74="Moderado"),AND(AO74="Alta",AQ74="Leve"),AND(AO74="Alta",AQ74="Menor")),"Moderado",IF(OR(AND(AO74="Muy Baja",AQ74="Mayor"),AND(AO74="Baja",AQ74="Mayor"),AND(AO74="Media",AQ74="Mayor"),AND(AO74="Alta",AQ74="Moderado"),AND(AO74="Alta",AQ74="Mayor"),AND(AO74="Muy Alta",AQ74="Leve"),AND(AO74="Muy Alta",AQ74="Menor"),AND(AO74="Muy Alta",AQ74="Moderado"),AND(AO74="Muy Alta",AQ74="Mayor")),"Alto",IF(OR(AND(AO74="Muy Baja",AQ74="Catastrófico"),AND(AO74="Baja",AQ74="Catastrófico"),AND(AO74="Media",AQ74="Catastrófico"),AND(AO74="Alta",AQ74="Catastrófico"),AND(AO74="Muy Alta",AQ74="Catastrófico")),"Extremo","")))),"")</f>
        <v/>
      </c>
      <c r="AT74" s="402"/>
      <c r="AU74" s="402"/>
      <c r="AV74" s="409"/>
      <c r="AW74" s="319"/>
      <c r="AX74" s="319"/>
      <c r="AY74" s="139"/>
      <c r="AZ74" s="136"/>
      <c r="BA74" s="136"/>
      <c r="BB74" s="136"/>
      <c r="BC74" s="136"/>
      <c r="BJ74" s="329"/>
      <c r="BK74" s="329"/>
      <c r="BL74" s="329"/>
      <c r="BM74" s="329"/>
      <c r="BN74" s="329"/>
      <c r="BO74" s="329"/>
      <c r="BP74" s="329"/>
      <c r="BQ74" s="329"/>
      <c r="BR74" s="329"/>
      <c r="BS74" s="329"/>
      <c r="BT74" s="329"/>
      <c r="BU74" s="329"/>
      <c r="BV74" s="329"/>
      <c r="BW74" s="329"/>
      <c r="BX74" s="329"/>
      <c r="BY74" s="329"/>
      <c r="BZ74" s="329"/>
      <c r="CA74" s="329"/>
      <c r="CB74" s="329"/>
      <c r="CC74" s="329"/>
      <c r="CD74" s="329"/>
      <c r="CE74" s="329"/>
      <c r="CF74" s="329"/>
      <c r="CG74" s="329"/>
      <c r="CH74" s="329"/>
      <c r="CL74" s="329"/>
    </row>
    <row r="75" spans="1:90" s="1" customFormat="1" ht="13.8" hidden="1" customHeight="1" x14ac:dyDescent="0.25">
      <c r="A75" s="617"/>
      <c r="B75" s="619" t="s">
        <v>603</v>
      </c>
      <c r="C75" s="620" t="s">
        <v>234</v>
      </c>
      <c r="D75" s="619" t="s">
        <v>602</v>
      </c>
      <c r="E75" s="619" t="s">
        <v>236</v>
      </c>
      <c r="F75" s="598"/>
      <c r="G75" s="598"/>
      <c r="H75" s="598"/>
      <c r="I75" s="598"/>
      <c r="J75" s="619" t="s">
        <v>353</v>
      </c>
      <c r="K75" s="626" t="s">
        <v>601</v>
      </c>
      <c r="L75" s="627" t="s">
        <v>600</v>
      </c>
      <c r="M75" s="627" t="str">
        <f t="shared" si="62"/>
        <v>Posibilidad de pérdida Reputacional por declaratoria de inaplicación de la regulación expedida por la entidad debido a que se identifica la ilegalidad del acto por parte de un ente judicial.</v>
      </c>
      <c r="N75" s="619"/>
      <c r="O75" s="618">
        <v>12</v>
      </c>
      <c r="P75" s="624"/>
      <c r="Q75" s="612"/>
      <c r="R75" s="625"/>
      <c r="S75" s="624"/>
      <c r="T75" s="612"/>
      <c r="U75" s="625"/>
      <c r="V75" s="624"/>
      <c r="W75" s="612"/>
      <c r="X75" s="613"/>
      <c r="Y75" s="612"/>
      <c r="Z75" s="613"/>
      <c r="AA75" s="618"/>
      <c r="AB75" s="404"/>
      <c r="AC75" s="416"/>
      <c r="AD75" s="138"/>
      <c r="AE75" s="331"/>
      <c r="AF75" s="330"/>
      <c r="AG75" s="331" t="str">
        <f t="shared" si="6"/>
        <v/>
      </c>
      <c r="AH75" s="332"/>
      <c r="AI75" s="332"/>
      <c r="AJ75" s="333" t="str">
        <f t="shared" si="76"/>
        <v/>
      </c>
      <c r="AK75" s="332"/>
      <c r="AL75" s="332"/>
      <c r="AM75" s="332"/>
      <c r="AN75" s="124"/>
      <c r="AO75" s="410" t="str">
        <f t="shared" si="80"/>
        <v/>
      </c>
      <c r="AP75" s="125"/>
      <c r="AQ75" s="410" t="str">
        <f t="shared" si="81"/>
        <v/>
      </c>
      <c r="AR75" s="125" t="str">
        <f t="shared" si="82"/>
        <v/>
      </c>
      <c r="AS75" s="402" t="str">
        <f t="shared" si="83"/>
        <v/>
      </c>
      <c r="AT75" s="402"/>
      <c r="AU75" s="402"/>
      <c r="AV75" s="409"/>
      <c r="AW75" s="319"/>
      <c r="AX75" s="319"/>
      <c r="AY75" s="139"/>
      <c r="AZ75" s="136"/>
      <c r="BA75" s="136"/>
      <c r="BB75" s="136"/>
      <c r="BC75" s="136"/>
      <c r="BJ75" s="329"/>
      <c r="BK75" s="329"/>
      <c r="BL75" s="329"/>
      <c r="BM75" s="329"/>
      <c r="BN75" s="329"/>
      <c r="BO75" s="329"/>
      <c r="BP75" s="329"/>
      <c r="BQ75" s="329"/>
      <c r="BR75" s="329"/>
      <c r="BS75" s="329"/>
      <c r="BT75" s="329"/>
      <c r="BU75" s="329"/>
      <c r="BV75" s="329"/>
      <c r="BW75" s="329"/>
      <c r="BX75" s="329"/>
      <c r="BY75" s="329"/>
      <c r="BZ75" s="329"/>
      <c r="CA75" s="329"/>
      <c r="CB75" s="329"/>
      <c r="CC75" s="329"/>
      <c r="CD75" s="329"/>
      <c r="CE75" s="329"/>
      <c r="CF75" s="329"/>
      <c r="CG75" s="329"/>
      <c r="CH75" s="329"/>
      <c r="CL75" s="329"/>
    </row>
    <row r="76" spans="1:90" s="1" customFormat="1" ht="13.8" hidden="1" customHeight="1" x14ac:dyDescent="0.25">
      <c r="A76" s="617"/>
      <c r="B76" s="619" t="s">
        <v>603</v>
      </c>
      <c r="C76" s="620" t="s">
        <v>234</v>
      </c>
      <c r="D76" s="619" t="s">
        <v>602</v>
      </c>
      <c r="E76" s="619" t="s">
        <v>236</v>
      </c>
      <c r="F76" s="598"/>
      <c r="G76" s="598"/>
      <c r="H76" s="598"/>
      <c r="I76" s="598"/>
      <c r="J76" s="619" t="s">
        <v>353</v>
      </c>
      <c r="K76" s="626" t="s">
        <v>601</v>
      </c>
      <c r="L76" s="627" t="s">
        <v>600</v>
      </c>
      <c r="M76" s="627" t="str">
        <f t="shared" si="62"/>
        <v>Posibilidad de pérdida Reputacional por declaratoria de inaplicación de la regulación expedida por la entidad debido a que se identifica la ilegalidad del acto por parte de un ente judicial.</v>
      </c>
      <c r="N76" s="619"/>
      <c r="O76" s="618">
        <v>12</v>
      </c>
      <c r="P76" s="624"/>
      <c r="Q76" s="612"/>
      <c r="R76" s="625"/>
      <c r="S76" s="624"/>
      <c r="T76" s="612"/>
      <c r="U76" s="625"/>
      <c r="V76" s="624"/>
      <c r="W76" s="612"/>
      <c r="X76" s="613"/>
      <c r="Y76" s="612"/>
      <c r="Z76" s="613"/>
      <c r="AA76" s="618"/>
      <c r="AB76" s="404"/>
      <c r="AC76" s="416"/>
      <c r="AD76" s="138"/>
      <c r="AE76" s="331"/>
      <c r="AF76" s="330"/>
      <c r="AG76" s="331" t="str">
        <f t="shared" ref="AG76:AG139" si="84">IF(OR(AH76="Preventivo",AH76="Detectivo"),"Probabilidad",IF(AH76="Correctivo","Impacto",""))</f>
        <v/>
      </c>
      <c r="AH76" s="332"/>
      <c r="AI76" s="332"/>
      <c r="AJ76" s="333" t="str">
        <f t="shared" si="76"/>
        <v/>
      </c>
      <c r="AK76" s="332"/>
      <c r="AL76" s="332"/>
      <c r="AM76" s="332"/>
      <c r="AN76" s="124"/>
      <c r="AO76" s="410" t="str">
        <f t="shared" si="80"/>
        <v/>
      </c>
      <c r="AP76" s="125"/>
      <c r="AQ76" s="410" t="str">
        <f t="shared" si="81"/>
        <v/>
      </c>
      <c r="AR76" s="125" t="str">
        <f t="shared" si="82"/>
        <v/>
      </c>
      <c r="AS76" s="402" t="str">
        <f t="shared" si="83"/>
        <v/>
      </c>
      <c r="AT76" s="402"/>
      <c r="AU76" s="402"/>
      <c r="AV76" s="409"/>
      <c r="AW76" s="319"/>
      <c r="AX76" s="319"/>
      <c r="AY76" s="139"/>
      <c r="AZ76" s="136"/>
      <c r="BA76" s="136"/>
      <c r="BB76" s="136"/>
      <c r="BC76" s="136"/>
      <c r="BJ76" s="329"/>
      <c r="BK76" s="329"/>
      <c r="BL76" s="329"/>
      <c r="BM76" s="329"/>
      <c r="BN76" s="329"/>
      <c r="BO76" s="329"/>
      <c r="BP76" s="329"/>
      <c r="BQ76" s="329"/>
      <c r="BR76" s="329"/>
      <c r="BS76" s="329"/>
      <c r="BT76" s="329"/>
      <c r="BU76" s="329"/>
      <c r="BV76" s="329"/>
      <c r="BW76" s="329"/>
      <c r="BX76" s="329"/>
      <c r="BY76" s="329"/>
      <c r="BZ76" s="329"/>
      <c r="CA76" s="329"/>
      <c r="CB76" s="329"/>
      <c r="CC76" s="329"/>
      <c r="CD76" s="329"/>
      <c r="CE76" s="329"/>
      <c r="CF76" s="329"/>
      <c r="CG76" s="329"/>
      <c r="CH76" s="329"/>
      <c r="CL76" s="329"/>
    </row>
    <row r="77" spans="1:90" s="1" customFormat="1" ht="13.8" hidden="1" customHeight="1" x14ac:dyDescent="0.25">
      <c r="A77" s="617"/>
      <c r="B77" s="619" t="s">
        <v>603</v>
      </c>
      <c r="C77" s="620" t="s">
        <v>234</v>
      </c>
      <c r="D77" s="619" t="s">
        <v>602</v>
      </c>
      <c r="E77" s="619" t="s">
        <v>236</v>
      </c>
      <c r="F77" s="598"/>
      <c r="G77" s="598"/>
      <c r="H77" s="598"/>
      <c r="I77" s="598"/>
      <c r="J77" s="619" t="s">
        <v>353</v>
      </c>
      <c r="K77" s="626" t="s">
        <v>601</v>
      </c>
      <c r="L77" s="627" t="s">
        <v>600</v>
      </c>
      <c r="M77" s="627" t="str">
        <f t="shared" si="62"/>
        <v>Posibilidad de pérdida Reputacional por declaratoria de inaplicación de la regulación expedida por la entidad debido a que se identifica la ilegalidad del acto por parte de un ente judicial.</v>
      </c>
      <c r="N77" s="619"/>
      <c r="O77" s="618">
        <v>12</v>
      </c>
      <c r="P77" s="624"/>
      <c r="Q77" s="612"/>
      <c r="R77" s="625"/>
      <c r="S77" s="624"/>
      <c r="T77" s="612"/>
      <c r="U77" s="625"/>
      <c r="V77" s="624"/>
      <c r="W77" s="612"/>
      <c r="X77" s="613"/>
      <c r="Y77" s="612"/>
      <c r="Z77" s="613"/>
      <c r="AA77" s="618"/>
      <c r="AB77" s="404"/>
      <c r="AC77" s="416"/>
      <c r="AD77" s="138"/>
      <c r="AE77" s="331"/>
      <c r="AF77" s="330"/>
      <c r="AG77" s="331" t="str">
        <f t="shared" si="84"/>
        <v/>
      </c>
      <c r="AH77" s="332"/>
      <c r="AI77" s="332"/>
      <c r="AJ77" s="333" t="str">
        <f t="shared" si="76"/>
        <v/>
      </c>
      <c r="AK77" s="332"/>
      <c r="AL77" s="332"/>
      <c r="AM77" s="332"/>
      <c r="AN77" s="124"/>
      <c r="AO77" s="410" t="str">
        <f t="shared" si="80"/>
        <v/>
      </c>
      <c r="AP77" s="125"/>
      <c r="AQ77" s="410" t="str">
        <f t="shared" si="81"/>
        <v/>
      </c>
      <c r="AR77" s="125" t="str">
        <f t="shared" si="82"/>
        <v/>
      </c>
      <c r="AS77" s="402" t="str">
        <f t="shared" si="83"/>
        <v/>
      </c>
      <c r="AT77" s="402"/>
      <c r="AU77" s="402"/>
      <c r="AV77" s="409"/>
      <c r="AW77" s="319"/>
      <c r="AX77" s="319"/>
      <c r="AY77" s="139"/>
      <c r="AZ77" s="136"/>
      <c r="BA77" s="136"/>
      <c r="BB77" s="136"/>
      <c r="BC77" s="136"/>
      <c r="BJ77" s="329"/>
      <c r="BK77" s="329"/>
      <c r="BL77" s="329"/>
      <c r="BM77" s="329"/>
      <c r="BN77" s="329"/>
      <c r="BO77" s="329"/>
      <c r="BP77" s="329"/>
      <c r="BQ77" s="329"/>
      <c r="BR77" s="329"/>
      <c r="BS77" s="329"/>
      <c r="BT77" s="329"/>
      <c r="BU77" s="329"/>
      <c r="BV77" s="329"/>
      <c r="BW77" s="329"/>
      <c r="BX77" s="329"/>
      <c r="BY77" s="329"/>
      <c r="BZ77" s="329"/>
      <c r="CA77" s="329"/>
      <c r="CB77" s="329"/>
      <c r="CC77" s="329"/>
      <c r="CD77" s="329"/>
      <c r="CE77" s="329"/>
      <c r="CF77" s="329"/>
      <c r="CG77" s="329"/>
      <c r="CH77" s="329"/>
      <c r="CL77" s="329"/>
    </row>
    <row r="78" spans="1:90" s="1" customFormat="1" ht="152.4" customHeight="1" x14ac:dyDescent="0.25">
      <c r="A78" s="617" t="s">
        <v>599</v>
      </c>
      <c r="B78" s="619" t="s">
        <v>870</v>
      </c>
      <c r="C78" s="620" t="s">
        <v>237</v>
      </c>
      <c r="D78" s="619" t="s">
        <v>597</v>
      </c>
      <c r="E78" s="619" t="s">
        <v>240</v>
      </c>
      <c r="F78" s="598" t="s">
        <v>761</v>
      </c>
      <c r="G78" s="598" t="s">
        <v>774</v>
      </c>
      <c r="H78" s="598" t="s">
        <v>778</v>
      </c>
      <c r="I78" s="598" t="s">
        <v>781</v>
      </c>
      <c r="J78" s="619" t="s">
        <v>419</v>
      </c>
      <c r="K78" s="626" t="s">
        <v>596</v>
      </c>
      <c r="L78" s="627" t="s">
        <v>595</v>
      </c>
      <c r="M78" s="627" t="str">
        <f t="shared" si="62"/>
        <v>Posibilidad de pérdida Económica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78" s="619" t="s">
        <v>116</v>
      </c>
      <c r="O78" s="618">
        <v>2</v>
      </c>
      <c r="P78" s="624" t="str">
        <f t="shared" ref="P78" si="85">IF(O78&lt;=0,"",IF(O78&lt;=2,"Muy Baja",IF(O78&lt;=24,"Baja",IF(O78&lt;=500,"Media",IF(O78&lt;=5000,"Alta","Muy Alta")))))</f>
        <v>Muy Baja</v>
      </c>
      <c r="Q78" s="612">
        <f t="shared" si="14"/>
        <v>0.2</v>
      </c>
      <c r="R78" s="625" t="s">
        <v>134</v>
      </c>
      <c r="S78" s="624" t="str">
        <f>IF(OR(R78='Tabla Impacto'!$C$11,R78='Tabla Impacto'!$D$11),"Leve",IF(OR(R78='Tabla Impacto'!$C$12,R78='Tabla Impacto'!$D$12),"Menor",IF(OR(R78='Tabla Impacto'!$C$13,R78='Tabla Impacto'!$D$13),"Moderado",IF(OR(R78='Tabla Impacto'!$C$14,R78='Tabla Impacto'!$D$14),"Mayor",IF(OR(R78='Tabla Impacto'!$C$15,R78='Tabla Impacto'!$D$15),"Catastrófico","")))))</f>
        <v>Catastrófico</v>
      </c>
      <c r="T78" s="612">
        <f t="shared" ref="T78" si="86">IF(S78="","",IF(S78="Leve",0.2,IF(S78="Menor",0.4,IF(S78="Moderado",0.6,IF(S78="Mayor",0.8,IF(S78="Catastrófico",1,))))))</f>
        <v>1</v>
      </c>
      <c r="U78" s="625"/>
      <c r="V78" s="624" t="str">
        <f>IF(OR(U78='Tabla Impacto'!$C$11,U78='Tabla Impacto'!$D$11),"Leve",IF(OR(U78='Tabla Impacto'!$C$12,U78='Tabla Impacto'!$D$12),"Menor",IF(OR(U78='Tabla Impacto'!$C$13,U78='Tabla Impacto'!$D$13),"Moderado",IF(OR(U78='Tabla Impacto'!$C$14,U78='Tabla Impacto'!$D$14),"Mayor",IF(OR(U78='Tabla Impacto'!$C$15,U78='Tabla Impacto'!$D$15),"Catastrófico","")))))</f>
        <v/>
      </c>
      <c r="W78" s="612" t="str">
        <f t="shared" ref="W78" si="87">IF(V78="","",IF(V78="Leve",0.2,IF(V78="Menor",0.4,IF(V78="Moderado",0.6,IF(V78="Mayor",0.8,IF(V78="Catastrófico",1,))))))</f>
        <v/>
      </c>
      <c r="X78" s="613" t="str">
        <f>IF(Y78="","",IF(Y78='Tabla Impacto'!$G$4,'Tabla Impacto'!$F$4,IF(Y78='Tabla Impacto'!$G$5,'Tabla Impacto'!$F$5,IF(Y78='Tabla Impacto'!$G$6,'Tabla Impacto'!$F$6,IF(Y78='Tabla Impacto'!$G$7,'Tabla Impacto'!$F$7,IF(Y78='Tabla Impacto'!$G$8,'Tabla Impacto'!$F$8))))))</f>
        <v>Catastrófico</v>
      </c>
      <c r="Y78" s="612">
        <f t="shared" ref="Y78" si="88">+IF(T78="",W78,IF(W78="",T78,IF(T78&gt;W78,T78,W78)))</f>
        <v>1</v>
      </c>
      <c r="Z78" s="613" t="str">
        <f t="shared" ref="Z78" si="89">IF(OR(AND(P78="Muy Baja",X78="Leve"),AND(P78="Muy Baja",X78="Menor"),AND(P78="Baja",X78="Leve")),"Bajo",IF(OR(AND(P78="Muy baja",X78="Moderado"),AND(P78="Baja",X78="Menor"),AND(P78="Baja",X78="Moderado"),AND(P78="Media",X78="Leve"),AND(P78="Media",X78="Menor"),AND(P78="Media",X78="Moderado"),AND(P78="Alta",X78="Leve"),AND(P78="Alta",X78="Menor")),"Moderado",IF(OR(AND(P78="Muy Baja",X78="Mayor"),AND(P78="Baja",X78="Mayor"),AND(P78="Media",X78="Mayor"),AND(P78="Alta",X78="Moderado"),AND(P78="Alta",X78="Mayor"),AND(P78="Muy Alta",X78="Leve"),AND(P78="Muy Alta",X78="Menor"),AND(P78="Muy Alta",X78="Moderado"),AND(P78="Muy Alta",X78="Mayor")),"Alto",IF(OR(AND(P78="Muy Baja",X78="Catastrófico"),AND(P78="Baja",X78="Catastrófico"),AND(P78="Media",X78="Catastrófico"),AND(P78="Alta",X78="Catastrófico"),AND(P78="Muy Alta",X78="Catastrófico")),"Extremo",""))))</f>
        <v>Extremo</v>
      </c>
      <c r="AA78" s="618"/>
      <c r="AB78" s="404">
        <v>1</v>
      </c>
      <c r="AC78" s="416" t="s">
        <v>594</v>
      </c>
      <c r="AD78" s="138"/>
      <c r="AE78" s="331" t="s">
        <v>223</v>
      </c>
      <c r="AF78" s="330" t="s">
        <v>676</v>
      </c>
      <c r="AG78" s="331" t="str">
        <f t="shared" si="84"/>
        <v>Probabilidad</v>
      </c>
      <c r="AH78" s="332" t="s">
        <v>12</v>
      </c>
      <c r="AI78" s="332" t="s">
        <v>8</v>
      </c>
      <c r="AJ78" s="333" t="str">
        <f t="shared" si="76"/>
        <v>40%</v>
      </c>
      <c r="AK78" s="332" t="s">
        <v>17</v>
      </c>
      <c r="AL78" s="332" t="s">
        <v>20</v>
      </c>
      <c r="AM78" s="332" t="s">
        <v>111</v>
      </c>
      <c r="AN78" s="309">
        <f>IFERROR(IF(AG78="Probabilidad",(Q78-(+Q78*AJ78)),IF(AG78="Impacto",Q78,"")),"")</f>
        <v>0.12</v>
      </c>
      <c r="AO78" s="410" t="str">
        <f t="shared" si="80"/>
        <v>Muy Baja</v>
      </c>
      <c r="AP78" s="125">
        <f t="shared" ref="AP78" si="90">+AN78</f>
        <v>0.12</v>
      </c>
      <c r="AQ78" s="410" t="str">
        <f t="shared" si="81"/>
        <v>Catastrófico</v>
      </c>
      <c r="AR78" s="125">
        <f>IFERROR(IF(AG78="Impacto",(Y78-(+Y78*AJ78)),IF(AG78="Probabilidad",Y78,"")),"")</f>
        <v>1</v>
      </c>
      <c r="AS78" s="402" t="str">
        <f t="shared" si="83"/>
        <v>Extremo</v>
      </c>
      <c r="AT78" s="412">
        <f>+AP78</f>
        <v>0.12</v>
      </c>
      <c r="AU78" s="412">
        <f>+AR78</f>
        <v>1</v>
      </c>
      <c r="AV78" s="602" t="s">
        <v>122</v>
      </c>
      <c r="AW78" s="319"/>
      <c r="AX78" s="319"/>
      <c r="AY78" s="335">
        <v>0</v>
      </c>
      <c r="AZ78" s="336">
        <v>0</v>
      </c>
      <c r="BA78" s="336">
        <v>0</v>
      </c>
      <c r="BB78" s="336">
        <v>0</v>
      </c>
      <c r="BC78" s="336">
        <v>0</v>
      </c>
      <c r="BJ78" s="329"/>
      <c r="BK78" s="329"/>
      <c r="BL78" s="329"/>
      <c r="BM78" s="329"/>
      <c r="BN78" s="329"/>
      <c r="BO78" s="329"/>
      <c r="BP78" s="329"/>
      <c r="BQ78" s="329"/>
      <c r="BR78" s="329"/>
      <c r="BS78" s="329"/>
      <c r="BT78" s="329"/>
      <c r="BU78" s="329"/>
      <c r="BV78" s="329"/>
      <c r="BW78" s="329"/>
      <c r="BX78" s="329"/>
      <c r="BY78" s="329"/>
      <c r="BZ78" s="329"/>
      <c r="CA78" s="329"/>
      <c r="CB78" s="329"/>
      <c r="CC78" s="329"/>
      <c r="CD78" s="329"/>
      <c r="CE78" s="329"/>
      <c r="CF78" s="329"/>
      <c r="CG78" s="329"/>
      <c r="CH78" s="329"/>
      <c r="CL78" s="329"/>
    </row>
    <row r="79" spans="1:90" s="1" customFormat="1" ht="13.8" hidden="1" customHeight="1" x14ac:dyDescent="0.25">
      <c r="A79" s="617"/>
      <c r="B79" s="619" t="s">
        <v>598</v>
      </c>
      <c r="C79" s="620" t="s">
        <v>237</v>
      </c>
      <c r="D79" s="619" t="s">
        <v>597</v>
      </c>
      <c r="E79" s="619" t="s">
        <v>240</v>
      </c>
      <c r="F79" s="598"/>
      <c r="G79" s="598"/>
      <c r="H79" s="598"/>
      <c r="I79" s="598"/>
      <c r="J79" s="619" t="s">
        <v>397</v>
      </c>
      <c r="K79" s="626" t="s">
        <v>596</v>
      </c>
      <c r="L79" s="627" t="s">
        <v>595</v>
      </c>
      <c r="M79" s="627"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79" s="619"/>
      <c r="O79" s="618">
        <v>2</v>
      </c>
      <c r="P79" s="624"/>
      <c r="Q79" s="612"/>
      <c r="R79" s="625"/>
      <c r="S79" s="624"/>
      <c r="T79" s="612"/>
      <c r="U79" s="625"/>
      <c r="V79" s="624"/>
      <c r="W79" s="612"/>
      <c r="X79" s="613"/>
      <c r="Y79" s="612"/>
      <c r="Z79" s="613"/>
      <c r="AA79" s="618"/>
      <c r="AB79" s="404"/>
      <c r="AC79" s="416"/>
      <c r="AD79" s="138"/>
      <c r="AE79" s="331"/>
      <c r="AF79" s="330"/>
      <c r="AG79" s="331" t="str">
        <f t="shared" si="84"/>
        <v/>
      </c>
      <c r="AH79" s="332"/>
      <c r="AI79" s="332"/>
      <c r="AJ79" s="333" t="str">
        <f t="shared" si="76"/>
        <v/>
      </c>
      <c r="AK79" s="332"/>
      <c r="AL79" s="332"/>
      <c r="AM79" s="332"/>
      <c r="AN79" s="124"/>
      <c r="AO79" s="410" t="str">
        <f t="shared" si="80"/>
        <v/>
      </c>
      <c r="AP79" s="125"/>
      <c r="AQ79" s="410" t="str">
        <f t="shared" si="81"/>
        <v/>
      </c>
      <c r="AR79" s="125" t="str">
        <f t="shared" si="82"/>
        <v/>
      </c>
      <c r="AS79" s="402" t="str">
        <f t="shared" si="83"/>
        <v/>
      </c>
      <c r="AT79" s="412"/>
      <c r="AU79" s="412"/>
      <c r="AV79" s="602"/>
      <c r="AW79" s="319"/>
      <c r="AX79" s="319"/>
      <c r="AY79" s="139"/>
      <c r="AZ79" s="136"/>
      <c r="BA79" s="136"/>
      <c r="BB79" s="136"/>
      <c r="BC79" s="136"/>
      <c r="BJ79" s="329"/>
      <c r="BK79" s="329"/>
      <c r="BL79" s="329"/>
      <c r="BM79" s="329"/>
      <c r="BN79" s="329"/>
      <c r="BO79" s="329"/>
      <c r="BP79" s="329"/>
      <c r="BQ79" s="329"/>
      <c r="BR79" s="329"/>
      <c r="BS79" s="329"/>
      <c r="BT79" s="329"/>
      <c r="BU79" s="329"/>
      <c r="BV79" s="329"/>
      <c r="BW79" s="329"/>
      <c r="BX79" s="329"/>
      <c r="BY79" s="329"/>
      <c r="BZ79" s="329"/>
      <c r="CA79" s="329"/>
      <c r="CB79" s="329"/>
      <c r="CC79" s="329"/>
      <c r="CD79" s="329"/>
      <c r="CE79" s="329"/>
      <c r="CF79" s="329"/>
      <c r="CG79" s="329"/>
      <c r="CH79" s="329"/>
      <c r="CL79" s="329"/>
    </row>
    <row r="80" spans="1:90" s="1" customFormat="1" ht="13.8" hidden="1" customHeight="1" x14ac:dyDescent="0.25">
      <c r="A80" s="617"/>
      <c r="B80" s="619" t="s">
        <v>598</v>
      </c>
      <c r="C80" s="620" t="s">
        <v>237</v>
      </c>
      <c r="D80" s="619" t="s">
        <v>597</v>
      </c>
      <c r="E80" s="619" t="s">
        <v>240</v>
      </c>
      <c r="F80" s="598"/>
      <c r="G80" s="598"/>
      <c r="H80" s="598"/>
      <c r="I80" s="598"/>
      <c r="J80" s="619" t="s">
        <v>397</v>
      </c>
      <c r="K80" s="626" t="s">
        <v>596</v>
      </c>
      <c r="L80" s="627" t="s">
        <v>595</v>
      </c>
      <c r="M80" s="627"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80" s="619"/>
      <c r="O80" s="618">
        <v>2</v>
      </c>
      <c r="P80" s="624"/>
      <c r="Q80" s="612"/>
      <c r="R80" s="625"/>
      <c r="S80" s="624"/>
      <c r="T80" s="612"/>
      <c r="U80" s="625"/>
      <c r="V80" s="624"/>
      <c r="W80" s="612"/>
      <c r="X80" s="613"/>
      <c r="Y80" s="612"/>
      <c r="Z80" s="613"/>
      <c r="AA80" s="618"/>
      <c r="AB80" s="404"/>
      <c r="AC80" s="416"/>
      <c r="AD80" s="138"/>
      <c r="AE80" s="331"/>
      <c r="AF80" s="330"/>
      <c r="AG80" s="331" t="str">
        <f t="shared" si="84"/>
        <v/>
      </c>
      <c r="AH80" s="332"/>
      <c r="AI80" s="332"/>
      <c r="AJ80" s="333" t="str">
        <f t="shared" si="76"/>
        <v/>
      </c>
      <c r="AK80" s="332"/>
      <c r="AL80" s="332"/>
      <c r="AM80" s="332"/>
      <c r="AN80" s="124"/>
      <c r="AO80" s="410" t="str">
        <f t="shared" si="80"/>
        <v/>
      </c>
      <c r="AP80" s="125"/>
      <c r="AQ80" s="410" t="str">
        <f t="shared" si="81"/>
        <v/>
      </c>
      <c r="AR80" s="125" t="str">
        <f t="shared" si="82"/>
        <v/>
      </c>
      <c r="AS80" s="402" t="str">
        <f t="shared" si="83"/>
        <v/>
      </c>
      <c r="AT80" s="402"/>
      <c r="AU80" s="402"/>
      <c r="AV80" s="409"/>
      <c r="AW80" s="319"/>
      <c r="AX80" s="319"/>
      <c r="AY80" s="139"/>
      <c r="AZ80" s="136"/>
      <c r="BA80" s="136"/>
      <c r="BB80" s="136"/>
      <c r="BC80" s="136"/>
      <c r="BJ80" s="329"/>
      <c r="BK80" s="329"/>
      <c r="BL80" s="329"/>
      <c r="BM80" s="329"/>
      <c r="BN80" s="329"/>
      <c r="BO80" s="329"/>
      <c r="BP80" s="329"/>
      <c r="BQ80" s="329"/>
      <c r="BR80" s="329"/>
      <c r="BS80" s="329"/>
      <c r="BT80" s="329"/>
      <c r="BU80" s="329"/>
      <c r="BV80" s="329"/>
      <c r="BW80" s="329"/>
      <c r="BX80" s="329"/>
      <c r="BY80" s="329"/>
      <c r="BZ80" s="329"/>
      <c r="CA80" s="329"/>
      <c r="CB80" s="329"/>
      <c r="CC80" s="329"/>
      <c r="CD80" s="329"/>
      <c r="CE80" s="329"/>
      <c r="CF80" s="329"/>
      <c r="CG80" s="329"/>
      <c r="CH80" s="329"/>
      <c r="CL80" s="329"/>
    </row>
    <row r="81" spans="1:90" s="1" customFormat="1" ht="13.8" hidden="1" customHeight="1" x14ac:dyDescent="0.25">
      <c r="A81" s="617"/>
      <c r="B81" s="619" t="s">
        <v>598</v>
      </c>
      <c r="C81" s="620" t="s">
        <v>237</v>
      </c>
      <c r="D81" s="619" t="s">
        <v>597</v>
      </c>
      <c r="E81" s="619" t="s">
        <v>240</v>
      </c>
      <c r="F81" s="598"/>
      <c r="G81" s="598"/>
      <c r="H81" s="598"/>
      <c r="I81" s="598"/>
      <c r="J81" s="619" t="s">
        <v>397</v>
      </c>
      <c r="K81" s="626" t="s">
        <v>596</v>
      </c>
      <c r="L81" s="627" t="s">
        <v>595</v>
      </c>
      <c r="M81" s="627"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81" s="619"/>
      <c r="O81" s="618">
        <v>2</v>
      </c>
      <c r="P81" s="624"/>
      <c r="Q81" s="612"/>
      <c r="R81" s="625"/>
      <c r="S81" s="624"/>
      <c r="T81" s="612"/>
      <c r="U81" s="625"/>
      <c r="V81" s="624"/>
      <c r="W81" s="612"/>
      <c r="X81" s="613"/>
      <c r="Y81" s="612"/>
      <c r="Z81" s="613"/>
      <c r="AA81" s="618"/>
      <c r="AB81" s="404"/>
      <c r="AC81" s="416"/>
      <c r="AD81" s="138"/>
      <c r="AE81" s="331"/>
      <c r="AF81" s="330"/>
      <c r="AG81" s="331" t="str">
        <f t="shared" si="84"/>
        <v/>
      </c>
      <c r="AH81" s="332"/>
      <c r="AI81" s="332"/>
      <c r="AJ81" s="333" t="str">
        <f t="shared" si="76"/>
        <v/>
      </c>
      <c r="AK81" s="332"/>
      <c r="AL81" s="332"/>
      <c r="AM81" s="332"/>
      <c r="AN81" s="124"/>
      <c r="AO81" s="410" t="str">
        <f t="shared" si="80"/>
        <v/>
      </c>
      <c r="AP81" s="125"/>
      <c r="AQ81" s="410" t="str">
        <f t="shared" si="81"/>
        <v/>
      </c>
      <c r="AR81" s="125" t="str">
        <f t="shared" si="82"/>
        <v/>
      </c>
      <c r="AS81" s="402" t="str">
        <f t="shared" si="83"/>
        <v/>
      </c>
      <c r="AT81" s="402"/>
      <c r="AU81" s="402"/>
      <c r="AV81" s="409"/>
      <c r="AW81" s="319"/>
      <c r="AX81" s="319"/>
      <c r="AY81" s="139"/>
      <c r="AZ81" s="136"/>
      <c r="BA81" s="136"/>
      <c r="BB81" s="136"/>
      <c r="BC81" s="136"/>
      <c r="BJ81" s="329"/>
      <c r="BK81" s="329"/>
      <c r="BL81" s="329"/>
      <c r="BM81" s="329"/>
      <c r="BN81" s="329"/>
      <c r="BO81" s="329"/>
      <c r="BP81" s="329"/>
      <c r="BQ81" s="329"/>
      <c r="BR81" s="329"/>
      <c r="BS81" s="329"/>
      <c r="BT81" s="329"/>
      <c r="BU81" s="329"/>
      <c r="BV81" s="329"/>
      <c r="BW81" s="329"/>
      <c r="BX81" s="329"/>
      <c r="BY81" s="329"/>
      <c r="BZ81" s="329"/>
      <c r="CA81" s="329"/>
      <c r="CB81" s="329"/>
      <c r="CC81" s="329"/>
      <c r="CD81" s="329"/>
      <c r="CE81" s="329"/>
      <c r="CF81" s="329"/>
      <c r="CG81" s="329"/>
      <c r="CH81" s="329"/>
      <c r="CL81" s="329"/>
    </row>
    <row r="82" spans="1:90" s="1" customFormat="1" ht="13.8" hidden="1" customHeight="1" x14ac:dyDescent="0.25">
      <c r="A82" s="617"/>
      <c r="B82" s="619" t="s">
        <v>598</v>
      </c>
      <c r="C82" s="620" t="s">
        <v>237</v>
      </c>
      <c r="D82" s="619" t="s">
        <v>597</v>
      </c>
      <c r="E82" s="619" t="s">
        <v>240</v>
      </c>
      <c r="F82" s="598"/>
      <c r="G82" s="598"/>
      <c r="H82" s="598"/>
      <c r="I82" s="598"/>
      <c r="J82" s="619" t="s">
        <v>397</v>
      </c>
      <c r="K82" s="626" t="s">
        <v>596</v>
      </c>
      <c r="L82" s="627" t="s">
        <v>595</v>
      </c>
      <c r="M82" s="627"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82" s="619"/>
      <c r="O82" s="618">
        <v>2</v>
      </c>
      <c r="P82" s="624"/>
      <c r="Q82" s="612"/>
      <c r="R82" s="625"/>
      <c r="S82" s="624"/>
      <c r="T82" s="612"/>
      <c r="U82" s="625"/>
      <c r="V82" s="624"/>
      <c r="W82" s="612"/>
      <c r="X82" s="613"/>
      <c r="Y82" s="612"/>
      <c r="Z82" s="613"/>
      <c r="AA82" s="618"/>
      <c r="AB82" s="404"/>
      <c r="AC82" s="416"/>
      <c r="AD82" s="138"/>
      <c r="AE82" s="331"/>
      <c r="AF82" s="330"/>
      <c r="AG82" s="331" t="str">
        <f t="shared" si="84"/>
        <v/>
      </c>
      <c r="AH82" s="332"/>
      <c r="AI82" s="332"/>
      <c r="AJ82" s="333" t="str">
        <f t="shared" si="76"/>
        <v/>
      </c>
      <c r="AK82" s="332"/>
      <c r="AL82" s="332"/>
      <c r="AM82" s="332"/>
      <c r="AN82" s="124"/>
      <c r="AO82" s="410" t="str">
        <f t="shared" si="80"/>
        <v/>
      </c>
      <c r="AP82" s="125"/>
      <c r="AQ82" s="410" t="str">
        <f t="shared" si="81"/>
        <v/>
      </c>
      <c r="AR82" s="125" t="str">
        <f t="shared" si="82"/>
        <v/>
      </c>
      <c r="AS82" s="402" t="str">
        <f t="shared" si="83"/>
        <v/>
      </c>
      <c r="AT82" s="402"/>
      <c r="AU82" s="402"/>
      <c r="AV82" s="409"/>
      <c r="AW82" s="319"/>
      <c r="AX82" s="319"/>
      <c r="AY82" s="139"/>
      <c r="AZ82" s="136"/>
      <c r="BA82" s="136"/>
      <c r="BB82" s="136"/>
      <c r="BC82" s="136"/>
      <c r="BJ82" s="329"/>
      <c r="BK82" s="329"/>
      <c r="BL82" s="329"/>
      <c r="BM82" s="329"/>
      <c r="BN82" s="329"/>
      <c r="BO82" s="329"/>
      <c r="BP82" s="329"/>
      <c r="BQ82" s="329"/>
      <c r="BR82" s="329"/>
      <c r="BS82" s="329"/>
      <c r="BT82" s="329"/>
      <c r="BU82" s="329"/>
      <c r="BV82" s="329"/>
      <c r="BW82" s="329"/>
      <c r="BX82" s="329"/>
      <c r="BY82" s="329"/>
      <c r="BZ82" s="329"/>
      <c r="CA82" s="329"/>
      <c r="CB82" s="329"/>
      <c r="CC82" s="329"/>
      <c r="CD82" s="329"/>
      <c r="CE82" s="329"/>
      <c r="CF82" s="329"/>
      <c r="CG82" s="329"/>
      <c r="CH82" s="329"/>
      <c r="CL82" s="329"/>
    </row>
    <row r="83" spans="1:90" s="1" customFormat="1" ht="13.8" hidden="1" customHeight="1" x14ac:dyDescent="0.25">
      <c r="A83" s="617"/>
      <c r="B83" s="619" t="s">
        <v>598</v>
      </c>
      <c r="C83" s="620" t="s">
        <v>237</v>
      </c>
      <c r="D83" s="619" t="s">
        <v>597</v>
      </c>
      <c r="E83" s="619" t="s">
        <v>240</v>
      </c>
      <c r="F83" s="598"/>
      <c r="G83" s="598"/>
      <c r="H83" s="598"/>
      <c r="I83" s="598"/>
      <c r="J83" s="619" t="s">
        <v>397</v>
      </c>
      <c r="K83" s="626" t="s">
        <v>596</v>
      </c>
      <c r="L83" s="627" t="s">
        <v>595</v>
      </c>
      <c r="M83" s="627"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83" s="619"/>
      <c r="O83" s="618">
        <v>2</v>
      </c>
      <c r="P83" s="624"/>
      <c r="Q83" s="612"/>
      <c r="R83" s="625"/>
      <c r="S83" s="624"/>
      <c r="T83" s="612"/>
      <c r="U83" s="625"/>
      <c r="V83" s="624"/>
      <c r="W83" s="612"/>
      <c r="X83" s="613"/>
      <c r="Y83" s="612"/>
      <c r="Z83" s="613"/>
      <c r="AA83" s="618"/>
      <c r="AB83" s="404"/>
      <c r="AC83" s="416"/>
      <c r="AD83" s="138"/>
      <c r="AE83" s="331"/>
      <c r="AF83" s="330"/>
      <c r="AG83" s="331" t="str">
        <f t="shared" si="84"/>
        <v/>
      </c>
      <c r="AH83" s="332"/>
      <c r="AI83" s="332"/>
      <c r="AJ83" s="333" t="str">
        <f t="shared" si="76"/>
        <v/>
      </c>
      <c r="AK83" s="332"/>
      <c r="AL83" s="332"/>
      <c r="AM83" s="332"/>
      <c r="AN83" s="124"/>
      <c r="AO83" s="410" t="str">
        <f t="shared" si="80"/>
        <v/>
      </c>
      <c r="AP83" s="125"/>
      <c r="AQ83" s="410" t="str">
        <f t="shared" si="81"/>
        <v/>
      </c>
      <c r="AR83" s="125" t="str">
        <f t="shared" si="82"/>
        <v/>
      </c>
      <c r="AS83" s="402" t="str">
        <f t="shared" si="83"/>
        <v/>
      </c>
      <c r="AT83" s="402"/>
      <c r="AU83" s="402"/>
      <c r="AV83" s="409"/>
      <c r="AW83" s="319"/>
      <c r="AX83" s="319"/>
      <c r="AY83" s="139"/>
      <c r="AZ83" s="136"/>
      <c r="BA83" s="136"/>
      <c r="BB83" s="136"/>
      <c r="BC83" s="136"/>
      <c r="BJ83" s="329"/>
      <c r="BK83" s="329"/>
      <c r="BL83" s="329"/>
      <c r="BM83" s="329"/>
      <c r="BN83" s="329"/>
      <c r="BO83" s="329"/>
      <c r="BP83" s="329"/>
      <c r="BQ83" s="329"/>
      <c r="BR83" s="329"/>
      <c r="BS83" s="329"/>
      <c r="BT83" s="329"/>
      <c r="BU83" s="329"/>
      <c r="BV83" s="329"/>
      <c r="BW83" s="329"/>
      <c r="BX83" s="329"/>
      <c r="BY83" s="329"/>
      <c r="BZ83" s="329"/>
      <c r="CA83" s="329"/>
      <c r="CB83" s="329"/>
      <c r="CC83" s="329"/>
      <c r="CD83" s="329"/>
      <c r="CE83" s="329"/>
      <c r="CF83" s="329"/>
      <c r="CG83" s="329"/>
      <c r="CH83" s="329"/>
      <c r="CL83" s="329"/>
    </row>
    <row r="84" spans="1:90" s="1" customFormat="1" ht="151.80000000000001" x14ac:dyDescent="0.25">
      <c r="A84" s="617" t="s">
        <v>593</v>
      </c>
      <c r="B84" s="619" t="s">
        <v>592</v>
      </c>
      <c r="C84" s="620" t="s">
        <v>237</v>
      </c>
      <c r="D84" s="619" t="s">
        <v>591</v>
      </c>
      <c r="E84" s="619" t="s">
        <v>240</v>
      </c>
      <c r="F84" s="598" t="s">
        <v>761</v>
      </c>
      <c r="G84" s="598" t="s">
        <v>774</v>
      </c>
      <c r="H84" s="598" t="s">
        <v>778</v>
      </c>
      <c r="I84" s="598" t="s">
        <v>781</v>
      </c>
      <c r="J84" s="619" t="s">
        <v>353</v>
      </c>
      <c r="K84" s="626" t="s">
        <v>798</v>
      </c>
      <c r="L84" s="627" t="s">
        <v>590</v>
      </c>
      <c r="M84" s="627"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4" s="619" t="s">
        <v>116</v>
      </c>
      <c r="O84" s="618">
        <v>25</v>
      </c>
      <c r="P84" s="624" t="str">
        <f t="shared" ref="P84" si="91">IF(O84&lt;=0,"",IF(O84&lt;=2,"Muy Baja",IF(O84&lt;=24,"Baja",IF(O84&lt;=500,"Media",IF(O84&lt;=5000,"Alta","Muy Alta")))))</f>
        <v>Media</v>
      </c>
      <c r="Q84" s="612">
        <f t="shared" ref="Q84:Q144" si="92">IF(P84="","",IF(P84="Muy Baja",0.2,IF(P84="Baja",0.4,IF(P84="Media",0.6,IF(P84="Alta",0.8,IF(P84="Muy Alta",1,))))))</f>
        <v>0.6</v>
      </c>
      <c r="R84" s="625"/>
      <c r="S84" s="624" t="str">
        <f>IF(OR(R84='Tabla Impacto'!$C$11,R84='Tabla Impacto'!$D$11),"Leve",IF(OR(R84='Tabla Impacto'!$C$12,R84='Tabla Impacto'!$D$12),"Menor",IF(OR(R84='Tabla Impacto'!$C$13,R84='Tabla Impacto'!$D$13),"Moderado",IF(OR(R84='Tabla Impacto'!$C$14,R84='Tabla Impacto'!$D$14),"Mayor",IF(OR(R84='Tabla Impacto'!$C$15,R84='Tabla Impacto'!$D$15),"Catastrófico","")))))</f>
        <v/>
      </c>
      <c r="T84" s="612" t="str">
        <f t="shared" ref="T84" si="93">IF(S84="","",IF(S84="Leve",0.2,IF(S84="Menor",0.4,IF(S84="Moderado",0.6,IF(S84="Mayor",0.8,IF(S84="Catastrófico",1,))))))</f>
        <v/>
      </c>
      <c r="U84" s="625" t="s">
        <v>138</v>
      </c>
      <c r="V84" s="624" t="str">
        <f>IF(OR(U84='Tabla Impacto'!$C$11,U84='Tabla Impacto'!$D$11),"Leve",IF(OR(U84='Tabla Impacto'!$C$12,U84='Tabla Impacto'!$D$12),"Menor",IF(OR(U84='Tabla Impacto'!$C$13,U84='Tabla Impacto'!$D$13),"Moderado",IF(OR(U84='Tabla Impacto'!$C$14,U84='Tabla Impacto'!$D$14),"Mayor",IF(OR(U84='Tabla Impacto'!$C$15,U84='Tabla Impacto'!$D$15),"Catastrófico","")))))</f>
        <v>Catastrófico</v>
      </c>
      <c r="W84" s="612">
        <f t="shared" ref="W84" si="94">IF(V84="","",IF(V84="Leve",0.2,IF(V84="Menor",0.4,IF(V84="Moderado",0.6,IF(V84="Mayor",0.8,IF(V84="Catastrófico",1,))))))</f>
        <v>1</v>
      </c>
      <c r="X84" s="613" t="str">
        <f>IF(Y84="","",IF(Y84='Tabla Impacto'!$G$4,'Tabla Impacto'!$F$4,IF(Y84='Tabla Impacto'!$G$5,'Tabla Impacto'!$F$5,IF(Y84='Tabla Impacto'!$G$6,'Tabla Impacto'!$F$6,IF(Y84='Tabla Impacto'!$G$7,'Tabla Impacto'!$F$7,IF(Y84='Tabla Impacto'!$G$8,'Tabla Impacto'!$F$8))))))</f>
        <v>Catastrófico</v>
      </c>
      <c r="Y84" s="612">
        <f t="shared" ref="Y84" si="95">+IF(T84="",W84,IF(W84="",T84,IF(T84&gt;W84,T84,W84)))</f>
        <v>1</v>
      </c>
      <c r="Z84" s="613" t="str">
        <f t="shared" ref="Z84" si="96">IF(OR(AND(P84="Muy Baja",X84="Leve"),AND(P84="Muy Baja",X84="Menor"),AND(P84="Baja",X84="Leve")),"Bajo",IF(OR(AND(P84="Muy baja",X84="Moderado"),AND(P84="Baja",X84="Menor"),AND(P84="Baja",X84="Moderado"),AND(P84="Media",X84="Leve"),AND(P84="Media",X84="Menor"),AND(P84="Media",X84="Moderado"),AND(P84="Alta",X84="Leve"),AND(P84="Alta",X84="Menor")),"Moderado",IF(OR(AND(P84="Muy Baja",X84="Mayor"),AND(P84="Baja",X84="Mayor"),AND(P84="Media",X84="Mayor"),AND(P84="Alta",X84="Moderado"),AND(P84="Alta",X84="Mayor"),AND(P84="Muy Alta",X84="Leve"),AND(P84="Muy Alta",X84="Menor"),AND(P84="Muy Alta",X84="Moderado"),AND(P84="Muy Alta",X84="Mayor")),"Alto",IF(OR(AND(P84="Muy Baja",X84="Catastrófico"),AND(P84="Baja",X84="Catastrófico"),AND(P84="Media",X84="Catastrófico"),AND(P84="Alta",X84="Catastrófico"),AND(P84="Muy Alta",X84="Catastrófico")),"Extremo",""))))</f>
        <v>Extremo</v>
      </c>
      <c r="AA84" s="618"/>
      <c r="AB84" s="404">
        <v>1</v>
      </c>
      <c r="AC84" s="419" t="s">
        <v>817</v>
      </c>
      <c r="AD84" s="138"/>
      <c r="AE84" s="331" t="s">
        <v>223</v>
      </c>
      <c r="AF84" s="330" t="s">
        <v>677</v>
      </c>
      <c r="AG84" s="331" t="str">
        <f t="shared" si="84"/>
        <v>Probabilidad</v>
      </c>
      <c r="AH84" s="332" t="s">
        <v>12</v>
      </c>
      <c r="AI84" s="332" t="s">
        <v>8</v>
      </c>
      <c r="AJ84" s="333" t="str">
        <f t="shared" si="76"/>
        <v>40%</v>
      </c>
      <c r="AK84" s="332" t="s">
        <v>17</v>
      </c>
      <c r="AL84" s="332" t="s">
        <v>20</v>
      </c>
      <c r="AM84" s="332" t="s">
        <v>111</v>
      </c>
      <c r="AN84" s="309">
        <f>IFERROR(IF(AG84="Probabilidad",(Q84-(+Q84*AJ84)),IF(AG84="Impacto",Q84,"")),"")</f>
        <v>0.36</v>
      </c>
      <c r="AO84" s="410" t="str">
        <f t="shared" ref="AO84:AO85" si="97">IFERROR(IF(AN84="","",IF(AN84&lt;=0.2,"Muy Baja",IF(AN84&lt;=0.4,"Baja",IF(AN84&lt;=0.6,"Media",IF(AN84&lt;=0.8,"Alta","Muy Alta"))))),"")</f>
        <v>Baja</v>
      </c>
      <c r="AP84" s="125">
        <f t="shared" ref="AP84" si="98">+AN84</f>
        <v>0.36</v>
      </c>
      <c r="AQ84" s="410" t="str">
        <f t="shared" ref="AQ84:AQ85" si="99">IFERROR(IF(AR84="","",IF(AR84&lt;=0.2,"Leve",IF(AR84&lt;=0.4,"Menor",IF(AR84&lt;=0.6,"Moderado",IF(AR84&lt;=0.8,"Mayor","Catastrófico"))))),"")</f>
        <v>Catastrófico</v>
      </c>
      <c r="AR84" s="125">
        <f>IFERROR(IF(AG84="Impacto",(Y84-(+Y84*AJ84)),IF(AG84="Probabilidad",Y84,"")),"")</f>
        <v>1</v>
      </c>
      <c r="AS84" s="402" t="str">
        <f t="shared" ref="AS84:AS85" si="100">IFERROR(IF(OR(AND(AO84="Muy Baja",AQ84="Leve"),AND(AO84="Muy Baja",AQ84="Menor"),AND(AO84="Baja",AQ84="Leve")),"Bajo",IF(OR(AND(AO84="Muy baja",AQ84="Moderado"),AND(AO84="Baja",AQ84="Menor"),AND(AO84="Baja",AQ84="Moderado"),AND(AO84="Media",AQ84="Leve"),AND(AO84="Media",AQ84="Menor"),AND(AO84="Media",AQ84="Moderado"),AND(AO84="Alta",AQ84="Leve"),AND(AO84="Alta",AQ84="Menor")),"Moderado",IF(OR(AND(AO84="Muy Baja",AQ84="Mayor"),AND(AO84="Baja",AQ84="Mayor"),AND(AO84="Media",AQ84="Mayor"),AND(AO84="Alta",AQ84="Moderado"),AND(AO84="Alta",AQ84="Mayor"),AND(AO84="Muy Alta",AQ84="Leve"),AND(AO84="Muy Alta",AQ84="Menor"),AND(AO84="Muy Alta",AQ84="Moderado"),AND(AO84="Muy Alta",AQ84="Mayor")),"Alto",IF(OR(AND(AO84="Muy Baja",AQ84="Catastrófico"),AND(AO84="Baja",AQ84="Catastrófico"),AND(AO84="Media",AQ84="Catastrófico"),AND(AO84="Alta",AQ84="Catastrófico"),AND(AO84="Muy Alta",AQ84="Catastrófico")),"Extremo","")))),"")</f>
        <v>Extremo</v>
      </c>
      <c r="AT84" s="601">
        <f>+AP85</f>
        <v>0.216</v>
      </c>
      <c r="AU84" s="601">
        <f>+AR85</f>
        <v>1</v>
      </c>
      <c r="AV84" s="602" t="s">
        <v>122</v>
      </c>
      <c r="AW84" s="319"/>
      <c r="AX84" s="319"/>
      <c r="AY84" s="335">
        <v>0</v>
      </c>
      <c r="AZ84" s="336">
        <v>0</v>
      </c>
      <c r="BA84" s="336">
        <v>0</v>
      </c>
      <c r="BB84" s="336">
        <v>0</v>
      </c>
      <c r="BC84" s="336">
        <v>0</v>
      </c>
      <c r="BJ84" s="329"/>
      <c r="BK84" s="329"/>
      <c r="BL84" s="329"/>
      <c r="BM84" s="329"/>
      <c r="BN84" s="329"/>
      <c r="BO84" s="329"/>
      <c r="BP84" s="329"/>
      <c r="BQ84" s="329"/>
      <c r="BR84" s="329"/>
      <c r="BS84" s="329"/>
      <c r="BT84" s="329"/>
      <c r="BU84" s="329"/>
      <c r="BV84" s="329"/>
      <c r="BW84" s="329"/>
      <c r="BX84" s="329"/>
      <c r="BY84" s="329"/>
      <c r="BZ84" s="329"/>
      <c r="CA84" s="329"/>
      <c r="CB84" s="329"/>
      <c r="CC84" s="329"/>
      <c r="CD84" s="329"/>
      <c r="CE84" s="329"/>
      <c r="CF84" s="329"/>
      <c r="CG84" s="329"/>
      <c r="CH84" s="329"/>
      <c r="CL84" s="329"/>
    </row>
    <row r="85" spans="1:90" s="1" customFormat="1" ht="141.6" customHeight="1" x14ac:dyDescent="0.25">
      <c r="A85" s="617"/>
      <c r="B85" s="619" t="s">
        <v>592</v>
      </c>
      <c r="C85" s="620" t="s">
        <v>237</v>
      </c>
      <c r="D85" s="619" t="s">
        <v>591</v>
      </c>
      <c r="E85" s="619" t="s">
        <v>240</v>
      </c>
      <c r="F85" s="598"/>
      <c r="G85" s="598"/>
      <c r="H85" s="598"/>
      <c r="I85" s="598"/>
      <c r="J85" s="619" t="s">
        <v>353</v>
      </c>
      <c r="K85" s="626" t="s">
        <v>798</v>
      </c>
      <c r="L85" s="627" t="s">
        <v>590</v>
      </c>
      <c r="M85" s="627"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5" s="619"/>
      <c r="O85" s="618">
        <v>25</v>
      </c>
      <c r="P85" s="624"/>
      <c r="Q85" s="612"/>
      <c r="R85" s="625"/>
      <c r="S85" s="624"/>
      <c r="T85" s="612"/>
      <c r="U85" s="625"/>
      <c r="V85" s="624"/>
      <c r="W85" s="612"/>
      <c r="X85" s="613"/>
      <c r="Y85" s="612"/>
      <c r="Z85" s="613"/>
      <c r="AA85" s="618"/>
      <c r="AB85" s="404">
        <v>2</v>
      </c>
      <c r="AC85" s="419" t="s">
        <v>589</v>
      </c>
      <c r="AD85" s="138"/>
      <c r="AE85" s="331" t="s">
        <v>223</v>
      </c>
      <c r="AF85" s="330" t="s">
        <v>678</v>
      </c>
      <c r="AG85" s="331" t="str">
        <f t="shared" si="84"/>
        <v>Probabilidad</v>
      </c>
      <c r="AH85" s="332" t="s">
        <v>12</v>
      </c>
      <c r="AI85" s="332" t="s">
        <v>8</v>
      </c>
      <c r="AJ85" s="333" t="str">
        <f t="shared" si="76"/>
        <v>40%</v>
      </c>
      <c r="AK85" s="332" t="s">
        <v>17</v>
      </c>
      <c r="AL85" s="332" t="s">
        <v>20</v>
      </c>
      <c r="AM85" s="332" t="s">
        <v>111</v>
      </c>
      <c r="AN85" s="308">
        <f>IFERROR(IF(AND(AG84="Probabilidad",AG85="Probabilidad"),(AP84-(+AP84*AJ85)),IF(AG85="Probabilidad",(Q84-(+Q84*AJ85)),IF(AG85="Impacto",AP84,""))),"")</f>
        <v>0.216</v>
      </c>
      <c r="AO85" s="410" t="str">
        <f t="shared" si="97"/>
        <v>Baja</v>
      </c>
      <c r="AP85" s="125">
        <f>+AN85</f>
        <v>0.216</v>
      </c>
      <c r="AQ85" s="410" t="str">
        <f t="shared" si="99"/>
        <v>Catastrófico</v>
      </c>
      <c r="AR85" s="125">
        <f>IFERROR(IF(AND(AG84="Impacto",AG85="Impacto"),(AR84-(+AR84*AJ85)),IF(AG85="Impacto",(Y84-(+Y84*AJ85)),IF(AG85="Probabilidad",AR84,""))),"")</f>
        <v>1</v>
      </c>
      <c r="AS85" s="402" t="str">
        <f t="shared" si="100"/>
        <v>Extremo</v>
      </c>
      <c r="AT85" s="601"/>
      <c r="AU85" s="601"/>
      <c r="AV85" s="602"/>
      <c r="AW85" s="319"/>
      <c r="AX85" s="319"/>
      <c r="AY85" s="335">
        <v>0</v>
      </c>
      <c r="AZ85" s="336">
        <v>0</v>
      </c>
      <c r="BA85" s="336">
        <v>0</v>
      </c>
      <c r="BB85" s="336">
        <v>0</v>
      </c>
      <c r="BC85" s="336">
        <v>0</v>
      </c>
      <c r="BJ85" s="329"/>
      <c r="BK85" s="329"/>
      <c r="BL85" s="329"/>
      <c r="BM85" s="329"/>
      <c r="BN85" s="329"/>
      <c r="BO85" s="329"/>
      <c r="BP85" s="329"/>
      <c r="BQ85" s="329"/>
      <c r="BR85" s="329"/>
      <c r="BS85" s="329"/>
      <c r="BT85" s="329"/>
      <c r="BU85" s="329"/>
      <c r="BV85" s="329"/>
      <c r="BW85" s="329"/>
      <c r="BX85" s="329"/>
      <c r="BY85" s="329"/>
      <c r="BZ85" s="329"/>
      <c r="CA85" s="329"/>
      <c r="CB85" s="329"/>
      <c r="CC85" s="329"/>
      <c r="CD85" s="329"/>
      <c r="CE85" s="329"/>
      <c r="CF85" s="329"/>
      <c r="CG85" s="329"/>
      <c r="CH85" s="329"/>
      <c r="CL85" s="329"/>
    </row>
    <row r="86" spans="1:90" s="1" customFormat="1" ht="13.8" hidden="1" customHeight="1" x14ac:dyDescent="0.25">
      <c r="A86" s="617"/>
      <c r="B86" s="619" t="s">
        <v>592</v>
      </c>
      <c r="C86" s="620" t="s">
        <v>237</v>
      </c>
      <c r="D86" s="619" t="s">
        <v>591</v>
      </c>
      <c r="E86" s="619" t="s">
        <v>240</v>
      </c>
      <c r="F86" s="598"/>
      <c r="G86" s="598"/>
      <c r="H86" s="598"/>
      <c r="I86" s="598"/>
      <c r="J86" s="619" t="s">
        <v>353</v>
      </c>
      <c r="K86" s="626" t="s">
        <v>798</v>
      </c>
      <c r="L86" s="627" t="s">
        <v>590</v>
      </c>
      <c r="M86" s="627"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6" s="619"/>
      <c r="O86" s="618">
        <v>25</v>
      </c>
      <c r="P86" s="624"/>
      <c r="Q86" s="612"/>
      <c r="R86" s="625"/>
      <c r="S86" s="624"/>
      <c r="T86" s="612"/>
      <c r="U86" s="625"/>
      <c r="V86" s="624"/>
      <c r="W86" s="612"/>
      <c r="X86" s="613"/>
      <c r="Y86" s="612"/>
      <c r="Z86" s="613"/>
      <c r="AA86" s="618"/>
      <c r="AB86" s="404"/>
      <c r="AC86" s="416"/>
      <c r="AD86" s="138"/>
      <c r="AE86" s="331"/>
      <c r="AF86" s="330"/>
      <c r="AG86" s="331" t="str">
        <f t="shared" si="84"/>
        <v/>
      </c>
      <c r="AH86" s="332"/>
      <c r="AI86" s="332"/>
      <c r="AJ86" s="333" t="str">
        <f t="shared" si="76"/>
        <v/>
      </c>
      <c r="AK86" s="332"/>
      <c r="AL86" s="332"/>
      <c r="AM86" s="332"/>
      <c r="AN86" s="124"/>
      <c r="AO86" s="410" t="str">
        <f t="shared" si="80"/>
        <v/>
      </c>
      <c r="AP86" s="125"/>
      <c r="AQ86" s="410" t="str">
        <f t="shared" si="81"/>
        <v/>
      </c>
      <c r="AR86" s="125" t="str">
        <f t="shared" si="82"/>
        <v/>
      </c>
      <c r="AS86" s="402" t="str">
        <f t="shared" si="83"/>
        <v/>
      </c>
      <c r="AT86" s="402"/>
      <c r="AU86" s="402"/>
      <c r="AV86" s="409"/>
      <c r="AW86" s="319"/>
      <c r="AX86" s="319"/>
      <c r="AY86" s="139"/>
      <c r="AZ86" s="136"/>
      <c r="BA86" s="136"/>
      <c r="BB86" s="136"/>
      <c r="BC86" s="136"/>
      <c r="BJ86" s="329"/>
      <c r="BK86" s="329"/>
      <c r="BL86" s="329"/>
      <c r="BM86" s="329"/>
      <c r="BN86" s="329"/>
      <c r="BO86" s="329"/>
      <c r="BP86" s="329"/>
      <c r="BQ86" s="329"/>
      <c r="BR86" s="329"/>
      <c r="BS86" s="329"/>
      <c r="BT86" s="329"/>
      <c r="BU86" s="329"/>
      <c r="BV86" s="329"/>
      <c r="BW86" s="329"/>
      <c r="BX86" s="329"/>
      <c r="BY86" s="329"/>
      <c r="BZ86" s="329"/>
      <c r="CA86" s="329"/>
      <c r="CB86" s="329"/>
      <c r="CC86" s="329"/>
      <c r="CD86" s="329"/>
      <c r="CE86" s="329"/>
      <c r="CF86" s="329"/>
      <c r="CG86" s="329"/>
      <c r="CH86" s="329"/>
      <c r="CL86" s="329"/>
    </row>
    <row r="87" spans="1:90" s="1" customFormat="1" ht="13.8" hidden="1" customHeight="1" x14ac:dyDescent="0.25">
      <c r="A87" s="617"/>
      <c r="B87" s="619" t="s">
        <v>592</v>
      </c>
      <c r="C87" s="620" t="s">
        <v>237</v>
      </c>
      <c r="D87" s="619" t="s">
        <v>591</v>
      </c>
      <c r="E87" s="619" t="s">
        <v>240</v>
      </c>
      <c r="F87" s="598"/>
      <c r="G87" s="598"/>
      <c r="H87" s="598"/>
      <c r="I87" s="598"/>
      <c r="J87" s="619" t="s">
        <v>353</v>
      </c>
      <c r="K87" s="626" t="s">
        <v>798</v>
      </c>
      <c r="L87" s="627" t="s">
        <v>590</v>
      </c>
      <c r="M87" s="627"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7" s="619"/>
      <c r="O87" s="618">
        <v>25</v>
      </c>
      <c r="P87" s="624"/>
      <c r="Q87" s="612"/>
      <c r="R87" s="625"/>
      <c r="S87" s="624"/>
      <c r="T87" s="612"/>
      <c r="U87" s="625"/>
      <c r="V87" s="624"/>
      <c r="W87" s="612"/>
      <c r="X87" s="613"/>
      <c r="Y87" s="612"/>
      <c r="Z87" s="613"/>
      <c r="AA87" s="618"/>
      <c r="AB87" s="404"/>
      <c r="AC87" s="416"/>
      <c r="AD87" s="138"/>
      <c r="AE87" s="331"/>
      <c r="AF87" s="330"/>
      <c r="AG87" s="331" t="str">
        <f t="shared" si="84"/>
        <v/>
      </c>
      <c r="AH87" s="332"/>
      <c r="AI87" s="332"/>
      <c r="AJ87" s="333" t="str">
        <f t="shared" si="76"/>
        <v/>
      </c>
      <c r="AK87" s="332"/>
      <c r="AL87" s="332"/>
      <c r="AM87" s="332"/>
      <c r="AN87" s="124"/>
      <c r="AO87" s="410" t="str">
        <f t="shared" si="80"/>
        <v/>
      </c>
      <c r="AP87" s="125"/>
      <c r="AQ87" s="410" t="str">
        <f t="shared" si="81"/>
        <v/>
      </c>
      <c r="AR87" s="125" t="str">
        <f t="shared" si="82"/>
        <v/>
      </c>
      <c r="AS87" s="402" t="str">
        <f t="shared" si="83"/>
        <v/>
      </c>
      <c r="AT87" s="402"/>
      <c r="AU87" s="402"/>
      <c r="AV87" s="409"/>
      <c r="AW87" s="319"/>
      <c r="AX87" s="319"/>
      <c r="AY87" s="139"/>
      <c r="AZ87" s="136"/>
      <c r="BA87" s="136"/>
      <c r="BB87" s="136"/>
      <c r="BC87" s="136"/>
      <c r="BJ87" s="329"/>
      <c r="BK87" s="329"/>
      <c r="BL87" s="329"/>
      <c r="BM87" s="329"/>
      <c r="BN87" s="329"/>
      <c r="BO87" s="329"/>
      <c r="BP87" s="329"/>
      <c r="BQ87" s="329"/>
      <c r="BR87" s="329"/>
      <c r="BS87" s="329"/>
      <c r="BT87" s="329"/>
      <c r="BU87" s="329"/>
      <c r="BV87" s="329"/>
      <c r="BW87" s="329"/>
      <c r="BX87" s="329"/>
      <c r="BY87" s="329"/>
      <c r="BZ87" s="329"/>
      <c r="CA87" s="329"/>
      <c r="CB87" s="329"/>
      <c r="CC87" s="329"/>
      <c r="CD87" s="329"/>
      <c r="CE87" s="329"/>
      <c r="CF87" s="329"/>
      <c r="CG87" s="329"/>
      <c r="CH87" s="329"/>
      <c r="CL87" s="329"/>
    </row>
    <row r="88" spans="1:90" s="1" customFormat="1" ht="13.8" hidden="1" customHeight="1" x14ac:dyDescent="0.25">
      <c r="A88" s="617"/>
      <c r="B88" s="619" t="s">
        <v>592</v>
      </c>
      <c r="C88" s="620" t="s">
        <v>237</v>
      </c>
      <c r="D88" s="619" t="s">
        <v>591</v>
      </c>
      <c r="E88" s="619" t="s">
        <v>240</v>
      </c>
      <c r="F88" s="598"/>
      <c r="G88" s="598"/>
      <c r="H88" s="598"/>
      <c r="I88" s="598"/>
      <c r="J88" s="619" t="s">
        <v>353</v>
      </c>
      <c r="K88" s="626" t="s">
        <v>798</v>
      </c>
      <c r="L88" s="627" t="s">
        <v>590</v>
      </c>
      <c r="M88" s="627"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8" s="619"/>
      <c r="O88" s="618">
        <v>25</v>
      </c>
      <c r="P88" s="624"/>
      <c r="Q88" s="612"/>
      <c r="R88" s="625"/>
      <c r="S88" s="624"/>
      <c r="T88" s="612"/>
      <c r="U88" s="625"/>
      <c r="V88" s="624"/>
      <c r="W88" s="612"/>
      <c r="X88" s="613"/>
      <c r="Y88" s="612"/>
      <c r="Z88" s="613"/>
      <c r="AA88" s="618"/>
      <c r="AB88" s="404"/>
      <c r="AC88" s="416"/>
      <c r="AD88" s="138"/>
      <c r="AE88" s="331"/>
      <c r="AF88" s="330"/>
      <c r="AG88" s="331" t="str">
        <f t="shared" si="84"/>
        <v/>
      </c>
      <c r="AH88" s="332"/>
      <c r="AI88" s="332"/>
      <c r="AJ88" s="333" t="str">
        <f t="shared" si="76"/>
        <v/>
      </c>
      <c r="AK88" s="332"/>
      <c r="AL88" s="332"/>
      <c r="AM88" s="332"/>
      <c r="AN88" s="124"/>
      <c r="AO88" s="410" t="str">
        <f t="shared" si="80"/>
        <v/>
      </c>
      <c r="AP88" s="125"/>
      <c r="AQ88" s="410" t="str">
        <f t="shared" si="81"/>
        <v/>
      </c>
      <c r="AR88" s="125" t="str">
        <f t="shared" si="82"/>
        <v/>
      </c>
      <c r="AS88" s="402" t="str">
        <f t="shared" si="83"/>
        <v/>
      </c>
      <c r="AT88" s="402"/>
      <c r="AU88" s="402"/>
      <c r="AV88" s="409"/>
      <c r="AW88" s="319"/>
      <c r="AX88" s="319"/>
      <c r="AY88" s="139"/>
      <c r="AZ88" s="136"/>
      <c r="BA88" s="136"/>
      <c r="BB88" s="136"/>
      <c r="BC88" s="136"/>
      <c r="BJ88" s="329"/>
      <c r="BK88" s="329"/>
      <c r="BL88" s="329"/>
      <c r="BM88" s="329"/>
      <c r="BN88" s="329"/>
      <c r="BO88" s="329"/>
      <c r="BP88" s="329"/>
      <c r="BQ88" s="329"/>
      <c r="BR88" s="329"/>
      <c r="BS88" s="329"/>
      <c r="BT88" s="329"/>
      <c r="BU88" s="329"/>
      <c r="BV88" s="329"/>
      <c r="BW88" s="329"/>
      <c r="BX88" s="329"/>
      <c r="BY88" s="329"/>
      <c r="BZ88" s="329"/>
      <c r="CA88" s="329"/>
      <c r="CB88" s="329"/>
      <c r="CC88" s="329"/>
      <c r="CD88" s="329"/>
      <c r="CE88" s="329"/>
      <c r="CF88" s="329"/>
      <c r="CG88" s="329"/>
      <c r="CH88" s="329"/>
      <c r="CL88" s="329"/>
    </row>
    <row r="89" spans="1:90" s="1" customFormat="1" ht="13.8" hidden="1" customHeight="1" x14ac:dyDescent="0.25">
      <c r="A89" s="617"/>
      <c r="B89" s="619" t="s">
        <v>592</v>
      </c>
      <c r="C89" s="620" t="s">
        <v>237</v>
      </c>
      <c r="D89" s="619" t="s">
        <v>591</v>
      </c>
      <c r="E89" s="619" t="s">
        <v>240</v>
      </c>
      <c r="F89" s="598"/>
      <c r="G89" s="598"/>
      <c r="H89" s="598"/>
      <c r="I89" s="598"/>
      <c r="J89" s="619" t="s">
        <v>353</v>
      </c>
      <c r="K89" s="626" t="s">
        <v>798</v>
      </c>
      <c r="L89" s="627" t="s">
        <v>590</v>
      </c>
      <c r="M89" s="627"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9" s="619"/>
      <c r="O89" s="618">
        <v>25</v>
      </c>
      <c r="P89" s="624"/>
      <c r="Q89" s="612"/>
      <c r="R89" s="625"/>
      <c r="S89" s="624"/>
      <c r="T89" s="612"/>
      <c r="U89" s="625"/>
      <c r="V89" s="624"/>
      <c r="W89" s="612"/>
      <c r="X89" s="613"/>
      <c r="Y89" s="612"/>
      <c r="Z89" s="613"/>
      <c r="AA89" s="618"/>
      <c r="AB89" s="404"/>
      <c r="AC89" s="416"/>
      <c r="AD89" s="138"/>
      <c r="AE89" s="331"/>
      <c r="AF89" s="330"/>
      <c r="AG89" s="331" t="str">
        <f t="shared" si="84"/>
        <v/>
      </c>
      <c r="AH89" s="332"/>
      <c r="AI89" s="332"/>
      <c r="AJ89" s="333" t="str">
        <f t="shared" si="76"/>
        <v/>
      </c>
      <c r="AK89" s="332"/>
      <c r="AL89" s="332"/>
      <c r="AM89" s="332"/>
      <c r="AN89" s="124"/>
      <c r="AO89" s="410" t="str">
        <f t="shared" si="80"/>
        <v/>
      </c>
      <c r="AP89" s="125"/>
      <c r="AQ89" s="410" t="str">
        <f t="shared" si="81"/>
        <v/>
      </c>
      <c r="AR89" s="125" t="str">
        <f t="shared" si="82"/>
        <v/>
      </c>
      <c r="AS89" s="402" t="str">
        <f t="shared" si="83"/>
        <v/>
      </c>
      <c r="AT89" s="402"/>
      <c r="AU89" s="402"/>
      <c r="AV89" s="409"/>
      <c r="AW89" s="319"/>
      <c r="AX89" s="319"/>
      <c r="AY89" s="139"/>
      <c r="AZ89" s="136"/>
      <c r="BA89" s="136"/>
      <c r="BB89" s="136"/>
      <c r="BC89" s="136"/>
      <c r="BJ89" s="329"/>
      <c r="BK89" s="329"/>
      <c r="BL89" s="329"/>
      <c r="BM89" s="329"/>
      <c r="BN89" s="329"/>
      <c r="BO89" s="329"/>
      <c r="BP89" s="329"/>
      <c r="BQ89" s="329"/>
      <c r="BR89" s="329"/>
      <c r="BS89" s="329"/>
      <c r="BT89" s="329"/>
      <c r="BU89" s="329"/>
      <c r="BV89" s="329"/>
      <c r="BW89" s="329"/>
      <c r="BX89" s="329"/>
      <c r="BY89" s="329"/>
      <c r="BZ89" s="329"/>
      <c r="CA89" s="329"/>
      <c r="CB89" s="329"/>
      <c r="CC89" s="329"/>
      <c r="CD89" s="329"/>
      <c r="CE89" s="329"/>
      <c r="CF89" s="329"/>
      <c r="CG89" s="329"/>
      <c r="CH89" s="329"/>
      <c r="CL89" s="329"/>
    </row>
    <row r="90" spans="1:90" s="1" customFormat="1" ht="114.6" customHeight="1" x14ac:dyDescent="0.25">
      <c r="A90" s="617" t="s">
        <v>588</v>
      </c>
      <c r="B90" s="619" t="s">
        <v>587</v>
      </c>
      <c r="C90" s="620" t="s">
        <v>237</v>
      </c>
      <c r="D90" s="619" t="s">
        <v>586</v>
      </c>
      <c r="E90" s="619" t="s">
        <v>240</v>
      </c>
      <c r="F90" s="598" t="s">
        <v>766</v>
      </c>
      <c r="G90" s="598" t="s">
        <v>777</v>
      </c>
      <c r="H90" s="598" t="s">
        <v>754</v>
      </c>
      <c r="I90" s="598" t="s">
        <v>782</v>
      </c>
      <c r="J90" s="619" t="s">
        <v>353</v>
      </c>
      <c r="K90" s="626" t="s">
        <v>585</v>
      </c>
      <c r="L90" s="627" t="s">
        <v>584</v>
      </c>
      <c r="M90" s="627"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0" s="619" t="s">
        <v>213</v>
      </c>
      <c r="O90" s="618">
        <v>25</v>
      </c>
      <c r="P90" s="624" t="str">
        <f t="shared" ref="P90" si="101">IF(O90&lt;=0,"",IF(O90&lt;=2,"Muy Baja",IF(O90&lt;=24,"Baja",IF(O90&lt;=500,"Media",IF(O90&lt;=5000,"Alta","Muy Alta")))))</f>
        <v>Media</v>
      </c>
      <c r="Q90" s="612">
        <f t="shared" si="92"/>
        <v>0.6</v>
      </c>
      <c r="R90" s="625"/>
      <c r="S90" s="624" t="str">
        <f>IF(OR(R90='Tabla Impacto'!$C$11,R90='Tabla Impacto'!$D$11),"Leve",IF(OR(R90='Tabla Impacto'!$C$12,R90='Tabla Impacto'!$D$12),"Menor",IF(OR(R90='Tabla Impacto'!$C$13,R90='Tabla Impacto'!$D$13),"Moderado",IF(OR(R90='Tabla Impacto'!$C$14,R90='Tabla Impacto'!$D$14),"Mayor",IF(OR(R90='Tabla Impacto'!$C$15,R90='Tabla Impacto'!$D$15),"Catastrófico","")))))</f>
        <v/>
      </c>
      <c r="T90" s="612" t="str">
        <f t="shared" ref="T90" si="102">IF(S90="","",IF(S90="Leve",0.2,IF(S90="Menor",0.4,IF(S90="Moderado",0.6,IF(S90="Mayor",0.8,IF(S90="Catastrófico",1,))))))</f>
        <v/>
      </c>
      <c r="U90" s="625" t="s">
        <v>138</v>
      </c>
      <c r="V90" s="624" t="str">
        <f>IF(OR(U90='Tabla Impacto'!$C$11,U90='Tabla Impacto'!$D$11),"Leve",IF(OR(U90='Tabla Impacto'!$C$12,U90='Tabla Impacto'!$D$12),"Menor",IF(OR(U90='Tabla Impacto'!$C$13,U90='Tabla Impacto'!$D$13),"Moderado",IF(OR(U90='Tabla Impacto'!$C$14,U90='Tabla Impacto'!$D$14),"Mayor",IF(OR(U90='Tabla Impacto'!$C$15,U90='Tabla Impacto'!$D$15),"Catastrófico","")))))</f>
        <v>Catastrófico</v>
      </c>
      <c r="W90" s="612">
        <f t="shared" ref="W90" si="103">IF(V90="","",IF(V90="Leve",0.2,IF(V90="Menor",0.4,IF(V90="Moderado",0.6,IF(V90="Mayor",0.8,IF(V90="Catastrófico",1,))))))</f>
        <v>1</v>
      </c>
      <c r="X90" s="613" t="str">
        <f>IF(Y90="","",IF(Y90='Tabla Impacto'!$G$4,'Tabla Impacto'!$F$4,IF(Y90='Tabla Impacto'!$G$5,'Tabla Impacto'!$F$5,IF(Y90='Tabla Impacto'!$G$6,'Tabla Impacto'!$F$6,IF(Y90='Tabla Impacto'!$G$7,'Tabla Impacto'!$F$7,IF(Y90='Tabla Impacto'!$G$8,'Tabla Impacto'!$F$8))))))</f>
        <v>Catastrófico</v>
      </c>
      <c r="Y90" s="612">
        <f t="shared" ref="Y90" si="104">+IF(T90="",W90,IF(W90="",T90,IF(T90&gt;W90,T90,W90)))</f>
        <v>1</v>
      </c>
      <c r="Z90" s="613" t="str">
        <f t="shared" ref="Z90" si="105">IF(OR(AND(P90="Muy Baja",X90="Leve"),AND(P90="Muy Baja",X90="Menor"),AND(P90="Baja",X90="Leve")),"Bajo",IF(OR(AND(P90="Muy baja",X90="Moderado"),AND(P90="Baja",X90="Menor"),AND(P90="Baja",X90="Moderado"),AND(P90="Media",X90="Leve"),AND(P90="Media",X90="Menor"),AND(P90="Media",X90="Moderado"),AND(P90="Alta",X90="Leve"),AND(P90="Alta",X90="Menor")),"Moderado",IF(OR(AND(P90="Muy Baja",X90="Mayor"),AND(P90="Baja",X90="Mayor"),AND(P90="Media",X90="Mayor"),AND(P90="Alta",X90="Moderado"),AND(P90="Alta",X90="Mayor"),AND(P90="Muy Alta",X90="Leve"),AND(P90="Muy Alta",X90="Menor"),AND(P90="Muy Alta",X90="Moderado"),AND(P90="Muy Alta",X90="Mayor")),"Alto",IF(OR(AND(P90="Muy Baja",X90="Catastrófico"),AND(P90="Baja",X90="Catastrófico"),AND(P90="Media",X90="Catastrófico"),AND(P90="Alta",X90="Catastrófico"),AND(P90="Muy Alta",X90="Catastrófico")),"Extremo",""))))</f>
        <v>Extremo</v>
      </c>
      <c r="AA90" s="618"/>
      <c r="AB90" s="404">
        <v>1</v>
      </c>
      <c r="AC90" s="416" t="s">
        <v>583</v>
      </c>
      <c r="AD90" s="138"/>
      <c r="AE90" s="331" t="s">
        <v>223</v>
      </c>
      <c r="AF90" s="330" t="s">
        <v>679</v>
      </c>
      <c r="AG90" s="331" t="str">
        <f t="shared" si="84"/>
        <v>Probabilidad</v>
      </c>
      <c r="AH90" s="332" t="s">
        <v>12</v>
      </c>
      <c r="AI90" s="332" t="s">
        <v>8</v>
      </c>
      <c r="AJ90" s="333" t="str">
        <f t="shared" si="76"/>
        <v>40%</v>
      </c>
      <c r="AK90" s="332" t="s">
        <v>17</v>
      </c>
      <c r="AL90" s="332" t="s">
        <v>20</v>
      </c>
      <c r="AM90" s="332" t="s">
        <v>111</v>
      </c>
      <c r="AN90" s="309">
        <f>IFERROR(IF(AG90="Probabilidad",(Q90-(+Q90*AJ90)),IF(AG90="Impacto",Q90,"")),"")</f>
        <v>0.36</v>
      </c>
      <c r="AO90" s="410" t="str">
        <f t="shared" si="80"/>
        <v>Baja</v>
      </c>
      <c r="AP90" s="125">
        <f t="shared" ref="AP90" si="106">+AN90</f>
        <v>0.36</v>
      </c>
      <c r="AQ90" s="410" t="str">
        <f t="shared" si="81"/>
        <v>Catastrófico</v>
      </c>
      <c r="AR90" s="125">
        <f>IFERROR(IF(AG90="Impacto",(Y90-(+Y90*AJ90)),IF(AG90="Probabilidad",Y90,"")),"")</f>
        <v>1</v>
      </c>
      <c r="AS90" s="402" t="str">
        <f t="shared" si="83"/>
        <v>Extremo</v>
      </c>
      <c r="AT90" s="601">
        <f>+AP91</f>
        <v>0.216</v>
      </c>
      <c r="AU90" s="601">
        <f>+AR91</f>
        <v>1</v>
      </c>
      <c r="AV90" s="611" t="s">
        <v>122</v>
      </c>
      <c r="AW90" s="319"/>
      <c r="AX90" s="319"/>
      <c r="AY90" s="335">
        <v>0</v>
      </c>
      <c r="AZ90" s="336">
        <v>0</v>
      </c>
      <c r="BA90" s="336">
        <v>0</v>
      </c>
      <c r="BB90" s="336">
        <v>0</v>
      </c>
      <c r="BC90" s="336">
        <v>0</v>
      </c>
      <c r="BJ90" s="329"/>
      <c r="BK90" s="329"/>
      <c r="BL90" s="329"/>
      <c r="BM90" s="329"/>
      <c r="BN90" s="329"/>
      <c r="BO90" s="329"/>
      <c r="BP90" s="329"/>
      <c r="BQ90" s="329"/>
      <c r="BR90" s="329"/>
      <c r="BS90" s="329"/>
      <c r="BT90" s="329"/>
      <c r="BU90" s="329"/>
      <c r="BV90" s="329"/>
      <c r="BW90" s="329"/>
      <c r="BX90" s="329"/>
      <c r="BY90" s="329"/>
      <c r="BZ90" s="329"/>
      <c r="CA90" s="329"/>
      <c r="CB90" s="329"/>
      <c r="CC90" s="329"/>
      <c r="CD90" s="329"/>
      <c r="CE90" s="329"/>
      <c r="CF90" s="329"/>
      <c r="CG90" s="329"/>
      <c r="CH90" s="329"/>
      <c r="CL90" s="329"/>
    </row>
    <row r="91" spans="1:90" s="1" customFormat="1" ht="110.4" x14ac:dyDescent="0.25">
      <c r="A91" s="617"/>
      <c r="B91" s="619" t="s">
        <v>587</v>
      </c>
      <c r="C91" s="620" t="s">
        <v>237</v>
      </c>
      <c r="D91" s="619" t="s">
        <v>586</v>
      </c>
      <c r="E91" s="619" t="s">
        <v>240</v>
      </c>
      <c r="F91" s="598"/>
      <c r="G91" s="598"/>
      <c r="H91" s="598"/>
      <c r="I91" s="598"/>
      <c r="J91" s="619" t="s">
        <v>353</v>
      </c>
      <c r="K91" s="626" t="s">
        <v>585</v>
      </c>
      <c r="L91" s="627" t="s">
        <v>584</v>
      </c>
      <c r="M91" s="627"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1" s="619"/>
      <c r="O91" s="618">
        <v>25</v>
      </c>
      <c r="P91" s="624"/>
      <c r="Q91" s="612"/>
      <c r="R91" s="625"/>
      <c r="S91" s="624"/>
      <c r="T91" s="612"/>
      <c r="U91" s="625"/>
      <c r="V91" s="624"/>
      <c r="W91" s="612"/>
      <c r="X91" s="613"/>
      <c r="Y91" s="612"/>
      <c r="Z91" s="613"/>
      <c r="AA91" s="618"/>
      <c r="AB91" s="404">
        <v>2</v>
      </c>
      <c r="AC91" s="416" t="s">
        <v>839</v>
      </c>
      <c r="AD91" s="138"/>
      <c r="AE91" s="331" t="s">
        <v>223</v>
      </c>
      <c r="AF91" s="330" t="s">
        <v>680</v>
      </c>
      <c r="AG91" s="331" t="str">
        <f t="shared" si="84"/>
        <v>Probabilidad</v>
      </c>
      <c r="AH91" s="332" t="s">
        <v>12</v>
      </c>
      <c r="AI91" s="332" t="s">
        <v>8</v>
      </c>
      <c r="AJ91" s="333" t="str">
        <f t="shared" si="76"/>
        <v>40%</v>
      </c>
      <c r="AK91" s="332" t="s">
        <v>17</v>
      </c>
      <c r="AL91" s="332" t="s">
        <v>20</v>
      </c>
      <c r="AM91" s="332" t="s">
        <v>111</v>
      </c>
      <c r="AN91" s="308">
        <f>IFERROR(IF(AND(AG90="Probabilidad",AG91="Probabilidad"),(AP90-(+AP90*AJ91)),IF(AG91="Probabilidad",(Q90-(+Q90*AJ91)),IF(AG91="Impacto",AP90,""))),"")</f>
        <v>0.216</v>
      </c>
      <c r="AO91" s="410" t="str">
        <f t="shared" si="80"/>
        <v>Baja</v>
      </c>
      <c r="AP91" s="125">
        <f>+AN91</f>
        <v>0.216</v>
      </c>
      <c r="AQ91" s="410" t="str">
        <f t="shared" si="81"/>
        <v>Catastrófico</v>
      </c>
      <c r="AR91" s="125">
        <f>IFERROR(IF(AND(AG90="Impacto",AG91="Impacto"),(AR90-(+AR90*AJ91)),IF(AG91="Impacto",(Y90-(+Y90*AJ91)),IF(AG91="Probabilidad",AR90,""))),"")</f>
        <v>1</v>
      </c>
      <c r="AS91" s="402" t="str">
        <f t="shared" si="83"/>
        <v>Extremo</v>
      </c>
      <c r="AT91" s="601"/>
      <c r="AU91" s="601"/>
      <c r="AV91" s="611"/>
      <c r="AW91" s="319"/>
      <c r="AX91" s="319"/>
      <c r="AY91" s="335">
        <v>0</v>
      </c>
      <c r="AZ91" s="336">
        <v>0</v>
      </c>
      <c r="BA91" s="336">
        <v>0</v>
      </c>
      <c r="BB91" s="336">
        <v>0</v>
      </c>
      <c r="BC91" s="336">
        <v>0</v>
      </c>
      <c r="BJ91" s="329"/>
      <c r="BK91" s="329"/>
      <c r="BL91" s="329"/>
      <c r="BM91" s="329"/>
      <c r="BN91" s="329"/>
      <c r="BO91" s="329"/>
      <c r="BP91" s="329"/>
      <c r="BQ91" s="329"/>
      <c r="BR91" s="329"/>
      <c r="BS91" s="329"/>
      <c r="BT91" s="329"/>
      <c r="BU91" s="329"/>
      <c r="BV91" s="329"/>
      <c r="BW91" s="329"/>
      <c r="BX91" s="329"/>
      <c r="BY91" s="329"/>
      <c r="BZ91" s="329"/>
      <c r="CA91" s="329"/>
      <c r="CB91" s="329"/>
      <c r="CC91" s="329"/>
      <c r="CD91" s="329"/>
      <c r="CE91" s="329"/>
      <c r="CF91" s="329"/>
      <c r="CG91" s="329"/>
      <c r="CH91" s="329"/>
      <c r="CL91" s="329"/>
    </row>
    <row r="92" spans="1:90" s="1" customFormat="1" ht="13.8" hidden="1" customHeight="1" x14ac:dyDescent="0.25">
      <c r="A92" s="617"/>
      <c r="B92" s="619" t="s">
        <v>587</v>
      </c>
      <c r="C92" s="620" t="s">
        <v>237</v>
      </c>
      <c r="D92" s="619" t="s">
        <v>586</v>
      </c>
      <c r="E92" s="619" t="s">
        <v>240</v>
      </c>
      <c r="F92" s="598"/>
      <c r="G92" s="598"/>
      <c r="H92" s="598"/>
      <c r="I92" s="598"/>
      <c r="J92" s="619" t="s">
        <v>353</v>
      </c>
      <c r="K92" s="626" t="s">
        <v>585</v>
      </c>
      <c r="L92" s="627" t="s">
        <v>584</v>
      </c>
      <c r="M92" s="627"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2" s="619"/>
      <c r="O92" s="618">
        <v>25</v>
      </c>
      <c r="P92" s="624"/>
      <c r="Q92" s="612"/>
      <c r="R92" s="625"/>
      <c r="S92" s="624"/>
      <c r="T92" s="612"/>
      <c r="U92" s="625"/>
      <c r="V92" s="624"/>
      <c r="W92" s="612"/>
      <c r="X92" s="613"/>
      <c r="Y92" s="612"/>
      <c r="Z92" s="613"/>
      <c r="AA92" s="618"/>
      <c r="AB92" s="404"/>
      <c r="AC92" s="416"/>
      <c r="AD92" s="138"/>
      <c r="AE92" s="331"/>
      <c r="AF92" s="330"/>
      <c r="AG92" s="331" t="str">
        <f t="shared" si="84"/>
        <v/>
      </c>
      <c r="AH92" s="332"/>
      <c r="AI92" s="332"/>
      <c r="AJ92" s="333" t="str">
        <f t="shared" si="76"/>
        <v/>
      </c>
      <c r="AK92" s="332"/>
      <c r="AL92" s="332"/>
      <c r="AM92" s="332"/>
      <c r="AN92" s="124"/>
      <c r="AO92" s="410" t="str">
        <f t="shared" si="80"/>
        <v/>
      </c>
      <c r="AP92" s="125"/>
      <c r="AQ92" s="410" t="str">
        <f t="shared" si="81"/>
        <v/>
      </c>
      <c r="AR92" s="125" t="str">
        <f t="shared" si="82"/>
        <v/>
      </c>
      <c r="AS92" s="402" t="str">
        <f t="shared" si="83"/>
        <v/>
      </c>
      <c r="AT92" s="402"/>
      <c r="AU92" s="402"/>
      <c r="AV92" s="409"/>
      <c r="AW92" s="319"/>
      <c r="AX92" s="319"/>
      <c r="AY92" s="139"/>
      <c r="AZ92" s="136"/>
      <c r="BA92" s="136"/>
      <c r="BB92" s="136"/>
      <c r="BC92" s="136"/>
      <c r="BJ92" s="329"/>
      <c r="BK92" s="329"/>
      <c r="BL92" s="329"/>
      <c r="BM92" s="329"/>
      <c r="BN92" s="329"/>
      <c r="BO92" s="329"/>
      <c r="BP92" s="329"/>
      <c r="BQ92" s="329"/>
      <c r="BR92" s="329"/>
      <c r="BS92" s="329"/>
      <c r="BT92" s="329"/>
      <c r="BU92" s="329"/>
      <c r="BV92" s="329"/>
      <c r="BW92" s="329"/>
      <c r="BX92" s="329"/>
      <c r="BY92" s="329"/>
      <c r="BZ92" s="329"/>
      <c r="CA92" s="329"/>
      <c r="CB92" s="329"/>
      <c r="CC92" s="329"/>
      <c r="CD92" s="329"/>
      <c r="CE92" s="329"/>
      <c r="CF92" s="329"/>
      <c r="CG92" s="329"/>
      <c r="CH92" s="329"/>
      <c r="CL92" s="329"/>
    </row>
    <row r="93" spans="1:90" s="1" customFormat="1" ht="13.8" hidden="1" customHeight="1" x14ac:dyDescent="0.25">
      <c r="A93" s="617"/>
      <c r="B93" s="619" t="s">
        <v>587</v>
      </c>
      <c r="C93" s="620" t="s">
        <v>237</v>
      </c>
      <c r="D93" s="619" t="s">
        <v>586</v>
      </c>
      <c r="E93" s="619" t="s">
        <v>240</v>
      </c>
      <c r="F93" s="598"/>
      <c r="G93" s="598"/>
      <c r="H93" s="598"/>
      <c r="I93" s="598"/>
      <c r="J93" s="619" t="s">
        <v>353</v>
      </c>
      <c r="K93" s="626" t="s">
        <v>585</v>
      </c>
      <c r="L93" s="627" t="s">
        <v>584</v>
      </c>
      <c r="M93" s="627"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3" s="619"/>
      <c r="O93" s="618">
        <v>25</v>
      </c>
      <c r="P93" s="624"/>
      <c r="Q93" s="612"/>
      <c r="R93" s="625"/>
      <c r="S93" s="624"/>
      <c r="T93" s="612"/>
      <c r="U93" s="625"/>
      <c r="V93" s="624"/>
      <c r="W93" s="612"/>
      <c r="X93" s="613"/>
      <c r="Y93" s="612"/>
      <c r="Z93" s="613"/>
      <c r="AA93" s="618"/>
      <c r="AB93" s="404"/>
      <c r="AC93" s="416"/>
      <c r="AD93" s="138"/>
      <c r="AE93" s="331"/>
      <c r="AF93" s="330"/>
      <c r="AG93" s="331" t="str">
        <f t="shared" si="84"/>
        <v/>
      </c>
      <c r="AH93" s="332"/>
      <c r="AI93" s="332"/>
      <c r="AJ93" s="333" t="str">
        <f t="shared" si="76"/>
        <v/>
      </c>
      <c r="AK93" s="332"/>
      <c r="AL93" s="332"/>
      <c r="AM93" s="332"/>
      <c r="AN93" s="124"/>
      <c r="AO93" s="410" t="str">
        <f t="shared" si="80"/>
        <v/>
      </c>
      <c r="AP93" s="125"/>
      <c r="AQ93" s="410" t="str">
        <f t="shared" si="81"/>
        <v/>
      </c>
      <c r="AR93" s="125" t="str">
        <f t="shared" si="82"/>
        <v/>
      </c>
      <c r="AS93" s="402" t="str">
        <f t="shared" si="83"/>
        <v/>
      </c>
      <c r="AT93" s="402"/>
      <c r="AU93" s="402"/>
      <c r="AV93" s="409"/>
      <c r="AW93" s="319"/>
      <c r="AX93" s="319"/>
      <c r="AY93" s="139"/>
      <c r="AZ93" s="136"/>
      <c r="BA93" s="136"/>
      <c r="BB93" s="136"/>
      <c r="BC93" s="136"/>
      <c r="BJ93" s="329"/>
      <c r="BK93" s="329"/>
      <c r="BL93" s="329"/>
      <c r="BM93" s="329"/>
      <c r="BN93" s="329"/>
      <c r="BO93" s="329"/>
      <c r="BP93" s="329"/>
      <c r="BQ93" s="329"/>
      <c r="BR93" s="329"/>
      <c r="BS93" s="329"/>
      <c r="BT93" s="329"/>
      <c r="BU93" s="329"/>
      <c r="BV93" s="329"/>
      <c r="BW93" s="329"/>
      <c r="BX93" s="329"/>
      <c r="BY93" s="329"/>
      <c r="BZ93" s="329"/>
      <c r="CA93" s="329"/>
      <c r="CB93" s="329"/>
      <c r="CC93" s="329"/>
      <c r="CD93" s="329"/>
      <c r="CE93" s="329"/>
      <c r="CF93" s="329"/>
      <c r="CG93" s="329"/>
      <c r="CH93" s="329"/>
      <c r="CL93" s="329"/>
    </row>
    <row r="94" spans="1:90" s="1" customFormat="1" ht="13.8" hidden="1" customHeight="1" x14ac:dyDescent="0.25">
      <c r="A94" s="617"/>
      <c r="B94" s="619" t="s">
        <v>587</v>
      </c>
      <c r="C94" s="620" t="s">
        <v>237</v>
      </c>
      <c r="D94" s="619" t="s">
        <v>586</v>
      </c>
      <c r="E94" s="619" t="s">
        <v>240</v>
      </c>
      <c r="F94" s="598"/>
      <c r="G94" s="598"/>
      <c r="H94" s="598"/>
      <c r="I94" s="598"/>
      <c r="J94" s="619" t="s">
        <v>353</v>
      </c>
      <c r="K94" s="626" t="s">
        <v>585</v>
      </c>
      <c r="L94" s="627" t="s">
        <v>584</v>
      </c>
      <c r="M94" s="627"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4" s="619"/>
      <c r="O94" s="618">
        <v>25</v>
      </c>
      <c r="P94" s="624"/>
      <c r="Q94" s="612"/>
      <c r="R94" s="625"/>
      <c r="S94" s="624"/>
      <c r="T94" s="612"/>
      <c r="U94" s="625"/>
      <c r="V94" s="624"/>
      <c r="W94" s="612"/>
      <c r="X94" s="613"/>
      <c r="Y94" s="612"/>
      <c r="Z94" s="613"/>
      <c r="AA94" s="618"/>
      <c r="AB94" s="404"/>
      <c r="AC94" s="416"/>
      <c r="AD94" s="138"/>
      <c r="AE94" s="331"/>
      <c r="AF94" s="330"/>
      <c r="AG94" s="331" t="str">
        <f t="shared" si="84"/>
        <v/>
      </c>
      <c r="AH94" s="332"/>
      <c r="AI94" s="332"/>
      <c r="AJ94" s="333" t="str">
        <f t="shared" si="76"/>
        <v/>
      </c>
      <c r="AK94" s="332"/>
      <c r="AL94" s="332"/>
      <c r="AM94" s="332"/>
      <c r="AN94" s="124"/>
      <c r="AO94" s="410" t="str">
        <f t="shared" si="80"/>
        <v/>
      </c>
      <c r="AP94" s="125"/>
      <c r="AQ94" s="410" t="str">
        <f t="shared" si="81"/>
        <v/>
      </c>
      <c r="AR94" s="125" t="str">
        <f t="shared" si="82"/>
        <v/>
      </c>
      <c r="AS94" s="402" t="str">
        <f t="shared" si="83"/>
        <v/>
      </c>
      <c r="AT94" s="402"/>
      <c r="AU94" s="402"/>
      <c r="AV94" s="409"/>
      <c r="AW94" s="319"/>
      <c r="AX94" s="319"/>
      <c r="AY94" s="139"/>
      <c r="AZ94" s="136"/>
      <c r="BA94" s="136"/>
      <c r="BB94" s="136"/>
      <c r="BC94" s="136"/>
      <c r="BJ94" s="329"/>
      <c r="BK94" s="329"/>
      <c r="BL94" s="329"/>
      <c r="BM94" s="329"/>
      <c r="BN94" s="329"/>
      <c r="BO94" s="329"/>
      <c r="BP94" s="329"/>
      <c r="BQ94" s="329"/>
      <c r="BR94" s="329"/>
      <c r="BS94" s="329"/>
      <c r="BT94" s="329"/>
      <c r="BU94" s="329"/>
      <c r="BV94" s="329"/>
      <c r="BW94" s="329"/>
      <c r="BX94" s="329"/>
      <c r="BY94" s="329"/>
      <c r="BZ94" s="329"/>
      <c r="CA94" s="329"/>
      <c r="CB94" s="329"/>
      <c r="CC94" s="329"/>
      <c r="CD94" s="329"/>
      <c r="CE94" s="329"/>
      <c r="CF94" s="329"/>
      <c r="CG94" s="329"/>
      <c r="CH94" s="329"/>
      <c r="CL94" s="329"/>
    </row>
    <row r="95" spans="1:90" s="1" customFormat="1" ht="13.8" hidden="1" customHeight="1" x14ac:dyDescent="0.25">
      <c r="A95" s="617"/>
      <c r="B95" s="619" t="s">
        <v>587</v>
      </c>
      <c r="C95" s="620" t="s">
        <v>237</v>
      </c>
      <c r="D95" s="619" t="s">
        <v>586</v>
      </c>
      <c r="E95" s="619" t="s">
        <v>240</v>
      </c>
      <c r="F95" s="598"/>
      <c r="G95" s="598"/>
      <c r="H95" s="598"/>
      <c r="I95" s="598"/>
      <c r="J95" s="619" t="s">
        <v>353</v>
      </c>
      <c r="K95" s="626" t="s">
        <v>585</v>
      </c>
      <c r="L95" s="627" t="s">
        <v>584</v>
      </c>
      <c r="M95" s="627"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5" s="619"/>
      <c r="O95" s="618">
        <v>25</v>
      </c>
      <c r="P95" s="624"/>
      <c r="Q95" s="612"/>
      <c r="R95" s="625"/>
      <c r="S95" s="624"/>
      <c r="T95" s="612"/>
      <c r="U95" s="625"/>
      <c r="V95" s="624"/>
      <c r="W95" s="612"/>
      <c r="X95" s="613"/>
      <c r="Y95" s="612"/>
      <c r="Z95" s="613"/>
      <c r="AA95" s="618"/>
      <c r="AB95" s="404"/>
      <c r="AC95" s="416"/>
      <c r="AD95" s="138"/>
      <c r="AE95" s="331"/>
      <c r="AF95" s="330"/>
      <c r="AG95" s="331" t="str">
        <f t="shared" si="84"/>
        <v/>
      </c>
      <c r="AH95" s="332"/>
      <c r="AI95" s="332"/>
      <c r="AJ95" s="333" t="str">
        <f t="shared" si="76"/>
        <v/>
      </c>
      <c r="AK95" s="332"/>
      <c r="AL95" s="332"/>
      <c r="AM95" s="332"/>
      <c r="AN95" s="124"/>
      <c r="AO95" s="410" t="str">
        <f t="shared" si="80"/>
        <v/>
      </c>
      <c r="AP95" s="125"/>
      <c r="AQ95" s="410" t="str">
        <f t="shared" si="81"/>
        <v/>
      </c>
      <c r="AR95" s="125" t="str">
        <f t="shared" si="82"/>
        <v/>
      </c>
      <c r="AS95" s="402" t="str">
        <f t="shared" si="83"/>
        <v/>
      </c>
      <c r="AT95" s="402"/>
      <c r="AU95" s="402"/>
      <c r="AV95" s="409"/>
      <c r="AW95" s="319"/>
      <c r="AX95" s="319"/>
      <c r="AY95" s="139"/>
      <c r="AZ95" s="136"/>
      <c r="BA95" s="136"/>
      <c r="BB95" s="136"/>
      <c r="BC95" s="136"/>
      <c r="BJ95" s="329"/>
      <c r="BK95" s="329"/>
      <c r="BL95" s="329"/>
      <c r="BM95" s="329"/>
      <c r="BN95" s="329"/>
      <c r="BO95" s="329"/>
      <c r="BP95" s="329"/>
      <c r="BQ95" s="329"/>
      <c r="BR95" s="329"/>
      <c r="BS95" s="329"/>
      <c r="BT95" s="329"/>
      <c r="BU95" s="329"/>
      <c r="BV95" s="329"/>
      <c r="BW95" s="329"/>
      <c r="BX95" s="329"/>
      <c r="BY95" s="329"/>
      <c r="BZ95" s="329"/>
      <c r="CA95" s="329"/>
      <c r="CB95" s="329"/>
      <c r="CC95" s="329"/>
      <c r="CD95" s="329"/>
      <c r="CE95" s="329"/>
      <c r="CF95" s="329"/>
      <c r="CG95" s="329"/>
      <c r="CH95" s="329"/>
      <c r="CL95" s="329"/>
    </row>
    <row r="96" spans="1:90" s="1" customFormat="1" ht="165" customHeight="1" x14ac:dyDescent="0.25">
      <c r="A96" s="617" t="s">
        <v>582</v>
      </c>
      <c r="B96" s="619" t="s">
        <v>581</v>
      </c>
      <c r="C96" s="620" t="s">
        <v>237</v>
      </c>
      <c r="D96" s="619" t="s">
        <v>580</v>
      </c>
      <c r="E96" s="619" t="s">
        <v>240</v>
      </c>
      <c r="F96" s="598" t="s">
        <v>766</v>
      </c>
      <c r="G96" s="598" t="s">
        <v>777</v>
      </c>
      <c r="H96" s="598" t="s">
        <v>779</v>
      </c>
      <c r="I96" s="598" t="s">
        <v>772</v>
      </c>
      <c r="J96" s="619" t="s">
        <v>353</v>
      </c>
      <c r="K96" s="626" t="s">
        <v>579</v>
      </c>
      <c r="L96" s="627" t="s">
        <v>578</v>
      </c>
      <c r="M96" s="627" t="str">
        <f t="shared" si="62"/>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96" s="619" t="s">
        <v>213</v>
      </c>
      <c r="O96" s="618">
        <v>12</v>
      </c>
      <c r="P96" s="624" t="str">
        <f t="shared" ref="P96:P156" si="107">IF(O96&lt;=0,"",IF(O96&lt;=2,"Muy Baja",IF(O96&lt;=24,"Baja",IF(O96&lt;=500,"Media",IF(O96&lt;=5000,"Alta","Muy Alta")))))</f>
        <v>Baja</v>
      </c>
      <c r="Q96" s="612">
        <f t="shared" si="92"/>
        <v>0.4</v>
      </c>
      <c r="R96" s="625"/>
      <c r="S96" s="624" t="str">
        <f>IF(OR(R96='Tabla Impacto'!$C$11,R96='Tabla Impacto'!$D$11),"Leve",IF(OR(R96='Tabla Impacto'!$C$12,R96='Tabla Impacto'!$D$12),"Menor",IF(OR(R96='Tabla Impacto'!$C$13,R96='Tabla Impacto'!$D$13),"Moderado",IF(OR(R96='Tabla Impacto'!$C$14,R96='Tabla Impacto'!$D$14),"Mayor",IF(OR(R96='Tabla Impacto'!$C$15,R96='Tabla Impacto'!$D$15),"Catastrófico","")))))</f>
        <v/>
      </c>
      <c r="T96" s="612" t="str">
        <f t="shared" ref="T96" si="108">IF(S96="","",IF(S96="Leve",0.2,IF(S96="Menor",0.4,IF(S96="Moderado",0.6,IF(S96="Mayor",0.8,IF(S96="Catastrófico",1,))))))</f>
        <v/>
      </c>
      <c r="U96" s="625" t="s">
        <v>137</v>
      </c>
      <c r="V96" s="624" t="str">
        <f>IF(OR(U96='Tabla Impacto'!$C$11,U96='Tabla Impacto'!$D$11),"Leve",IF(OR(U96='Tabla Impacto'!$C$12,U96='Tabla Impacto'!$D$12),"Menor",IF(OR(U96='Tabla Impacto'!$C$13,U96='Tabla Impacto'!$D$13),"Moderado",IF(OR(U96='Tabla Impacto'!$C$14,U96='Tabla Impacto'!$D$14),"Mayor",IF(OR(U96='Tabla Impacto'!$C$15,U96='Tabla Impacto'!$D$15),"Catastrófico","")))))</f>
        <v>Mayor</v>
      </c>
      <c r="W96" s="612">
        <f t="shared" ref="W96" si="109">IF(V96="","",IF(V96="Leve",0.2,IF(V96="Menor",0.4,IF(V96="Moderado",0.6,IF(V96="Mayor",0.8,IF(V96="Catastrófico",1,))))))</f>
        <v>0.8</v>
      </c>
      <c r="X96" s="613" t="str">
        <f>IF(Y96="","",IF(Y96='Tabla Impacto'!$G$4,'Tabla Impacto'!$F$4,IF(Y96='Tabla Impacto'!$G$5,'Tabla Impacto'!$F$5,IF(Y96='Tabla Impacto'!$G$6,'Tabla Impacto'!$F$6,IF(Y96='Tabla Impacto'!$G$7,'Tabla Impacto'!$F$7,IF(Y96='Tabla Impacto'!$G$8,'Tabla Impacto'!$F$8))))))</f>
        <v>Mayor</v>
      </c>
      <c r="Y96" s="612">
        <f t="shared" ref="Y96" si="110">+IF(T96="",W96,IF(W96="",T96,IF(T96&gt;W96,T96,W96)))</f>
        <v>0.8</v>
      </c>
      <c r="Z96" s="613" t="str">
        <f t="shared" ref="Z96" si="111">IF(OR(AND(P96="Muy Baja",X96="Leve"),AND(P96="Muy Baja",X96="Menor"),AND(P96="Baja",X96="Leve")),"Bajo",IF(OR(AND(P96="Muy baja",X96="Moderado"),AND(P96="Baja",X96="Menor"),AND(P96="Baja",X96="Moderado"),AND(P96="Media",X96="Leve"),AND(P96="Media",X96="Menor"),AND(P96="Media",X96="Moderado"),AND(P96="Alta",X96="Leve"),AND(P96="Alta",X96="Menor")),"Moderado",IF(OR(AND(P96="Muy Baja",X96="Mayor"),AND(P96="Baja",X96="Mayor"),AND(P96="Media",X96="Mayor"),AND(P96="Alta",X96="Moderado"),AND(P96="Alta",X96="Mayor"),AND(P96="Muy Alta",X96="Leve"),AND(P96="Muy Alta",X96="Menor"),AND(P96="Muy Alta",X96="Moderado"),AND(P96="Muy Alta",X96="Mayor")),"Alto",IF(OR(AND(P96="Muy Baja",X96="Catastrófico"),AND(P96="Baja",X96="Catastrófico"),AND(P96="Media",X96="Catastrófico"),AND(P96="Alta",X96="Catastrófico"),AND(P96="Muy Alta",X96="Catastrófico")),"Extremo",""))))</f>
        <v>Alto</v>
      </c>
      <c r="AA96" s="618"/>
      <c r="AB96" s="404">
        <v>1</v>
      </c>
      <c r="AC96" s="416" t="s">
        <v>659</v>
      </c>
      <c r="AD96" s="138"/>
      <c r="AE96" s="331" t="s">
        <v>223</v>
      </c>
      <c r="AF96" s="330" t="s">
        <v>681</v>
      </c>
      <c r="AG96" s="331" t="str">
        <f t="shared" si="84"/>
        <v>Probabilidad</v>
      </c>
      <c r="AH96" s="332" t="s">
        <v>12</v>
      </c>
      <c r="AI96" s="332" t="s">
        <v>8</v>
      </c>
      <c r="AJ96" s="333" t="str">
        <f t="shared" si="76"/>
        <v>40%</v>
      </c>
      <c r="AK96" s="332" t="s">
        <v>17</v>
      </c>
      <c r="AL96" s="332" t="s">
        <v>20</v>
      </c>
      <c r="AM96" s="332" t="s">
        <v>111</v>
      </c>
      <c r="AN96" s="309">
        <f>IFERROR(IF(AG96="Probabilidad",(Q96-(+Q96*AJ96)),IF(AG96="Impacto",Q96,"")),"")</f>
        <v>0.24</v>
      </c>
      <c r="AO96" s="410" t="str">
        <f t="shared" ref="AO96:AO97" si="112">IFERROR(IF(AN96="","",IF(AN96&lt;=0.2,"Muy Baja",IF(AN96&lt;=0.4,"Baja",IF(AN96&lt;=0.6,"Media",IF(AN96&lt;=0.8,"Alta","Muy Alta"))))),"")</f>
        <v>Baja</v>
      </c>
      <c r="AP96" s="125">
        <f t="shared" ref="AP96" si="113">+AN96</f>
        <v>0.24</v>
      </c>
      <c r="AQ96" s="410" t="str">
        <f t="shared" ref="AQ96:AQ97" si="114">IFERROR(IF(AR96="","",IF(AR96&lt;=0.2,"Leve",IF(AR96&lt;=0.4,"Menor",IF(AR96&lt;=0.6,"Moderado",IF(AR96&lt;=0.8,"Mayor","Catastrófico"))))),"")</f>
        <v>Mayor</v>
      </c>
      <c r="AR96" s="125">
        <f>IFERROR(IF(AG96="Impacto",(Y96-(+Y96*AJ96)),IF(AG96="Probabilidad",Y96,"")),"")</f>
        <v>0.8</v>
      </c>
      <c r="AS96" s="402" t="str">
        <f t="shared" ref="AS96:AS97" si="115">IFERROR(IF(OR(AND(AO96="Muy Baja",AQ96="Leve"),AND(AO96="Muy Baja",AQ96="Menor"),AND(AO96="Baja",AQ96="Leve")),"Bajo",IF(OR(AND(AO96="Muy baja",AQ96="Moderado"),AND(AO96="Baja",AQ96="Menor"),AND(AO96="Baja",AQ96="Moderado"),AND(AO96="Media",AQ96="Leve"),AND(AO96="Media",AQ96="Menor"),AND(AO96="Media",AQ96="Moderado"),AND(AO96="Alta",AQ96="Leve"),AND(AO96="Alta",AQ96="Menor")),"Moderado",IF(OR(AND(AO96="Muy Baja",AQ96="Mayor"),AND(AO96="Baja",AQ96="Mayor"),AND(AO96="Media",AQ96="Mayor"),AND(AO96="Alta",AQ96="Moderado"),AND(AO96="Alta",AQ96="Mayor"),AND(AO96="Muy Alta",AQ96="Leve"),AND(AO96="Muy Alta",AQ96="Menor"),AND(AO96="Muy Alta",AQ96="Moderado"),AND(AO96="Muy Alta",AQ96="Mayor")),"Alto",IF(OR(AND(AO96="Muy Baja",AQ96="Catastrófico"),AND(AO96="Baja",AQ96="Catastrófico"),AND(AO96="Media",AQ96="Catastrófico"),AND(AO96="Alta",AQ96="Catastrófico"),AND(AO96="Muy Alta",AQ96="Catastrófico")),"Extremo","")))),"")</f>
        <v>Alto</v>
      </c>
      <c r="AT96" s="601">
        <f>+AP97</f>
        <v>0.14399999999999999</v>
      </c>
      <c r="AU96" s="601">
        <f>+AR97</f>
        <v>0.8</v>
      </c>
      <c r="AV96" s="611" t="s">
        <v>122</v>
      </c>
      <c r="AW96" s="319"/>
      <c r="AX96" s="319"/>
      <c r="AY96" s="335">
        <v>12</v>
      </c>
      <c r="AZ96" s="336">
        <v>3</v>
      </c>
      <c r="BA96" s="336">
        <v>3</v>
      </c>
      <c r="BB96" s="336">
        <v>3</v>
      </c>
      <c r="BC96" s="336">
        <v>3</v>
      </c>
      <c r="BJ96" s="329"/>
      <c r="BK96" s="329"/>
      <c r="BL96" s="329"/>
      <c r="BM96" s="329"/>
      <c r="BN96" s="329"/>
      <c r="BO96" s="329"/>
      <c r="BP96" s="329"/>
      <c r="BQ96" s="329"/>
      <c r="BR96" s="329"/>
      <c r="BS96" s="329"/>
      <c r="BT96" s="329"/>
      <c r="BU96" s="329"/>
      <c r="BV96" s="329"/>
      <c r="BW96" s="329"/>
      <c r="BX96" s="329"/>
      <c r="BY96" s="329"/>
      <c r="BZ96" s="329"/>
      <c r="CA96" s="329"/>
      <c r="CB96" s="329"/>
      <c r="CC96" s="329"/>
      <c r="CD96" s="329"/>
      <c r="CE96" s="329"/>
      <c r="CF96" s="329"/>
      <c r="CG96" s="329"/>
      <c r="CH96" s="329"/>
      <c r="CL96" s="329"/>
    </row>
    <row r="97" spans="1:90" s="1" customFormat="1" ht="173.4" customHeight="1" x14ac:dyDescent="0.25">
      <c r="A97" s="617"/>
      <c r="B97" s="619" t="s">
        <v>581</v>
      </c>
      <c r="C97" s="620" t="s">
        <v>237</v>
      </c>
      <c r="D97" s="619" t="s">
        <v>580</v>
      </c>
      <c r="E97" s="619" t="s">
        <v>240</v>
      </c>
      <c r="F97" s="598"/>
      <c r="G97" s="598"/>
      <c r="H97" s="598"/>
      <c r="I97" s="598"/>
      <c r="J97" s="619" t="s">
        <v>353</v>
      </c>
      <c r="K97" s="626" t="s">
        <v>579</v>
      </c>
      <c r="L97" s="627" t="s">
        <v>578</v>
      </c>
      <c r="M97" s="627" t="str">
        <f t="shared" si="62"/>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97" s="619"/>
      <c r="O97" s="618">
        <v>12</v>
      </c>
      <c r="P97" s="624"/>
      <c r="Q97" s="612"/>
      <c r="R97" s="625"/>
      <c r="S97" s="624"/>
      <c r="T97" s="612"/>
      <c r="U97" s="625"/>
      <c r="V97" s="624"/>
      <c r="W97" s="612"/>
      <c r="X97" s="613"/>
      <c r="Y97" s="612"/>
      <c r="Z97" s="613"/>
      <c r="AA97" s="618"/>
      <c r="AB97" s="404">
        <v>2</v>
      </c>
      <c r="AC97" s="416" t="s">
        <v>840</v>
      </c>
      <c r="AD97" s="138"/>
      <c r="AE97" s="331" t="s">
        <v>223</v>
      </c>
      <c r="AF97" s="330" t="s">
        <v>682</v>
      </c>
      <c r="AG97" s="331" t="str">
        <f t="shared" si="84"/>
        <v>Probabilidad</v>
      </c>
      <c r="AH97" s="332" t="s">
        <v>12</v>
      </c>
      <c r="AI97" s="332" t="s">
        <v>8</v>
      </c>
      <c r="AJ97" s="333" t="str">
        <f t="shared" si="76"/>
        <v>40%</v>
      </c>
      <c r="AK97" s="332" t="s">
        <v>17</v>
      </c>
      <c r="AL97" s="332" t="s">
        <v>20</v>
      </c>
      <c r="AM97" s="332" t="s">
        <v>111</v>
      </c>
      <c r="AN97" s="308">
        <f>IFERROR(IF(AND(AG96="Probabilidad",AG97="Probabilidad"),(AP96-(+AP96*AJ97)),IF(AG97="Probabilidad",(Q96-(+Q96*AJ97)),IF(AG97="Impacto",AP96,""))),"")</f>
        <v>0.14399999999999999</v>
      </c>
      <c r="AO97" s="410" t="str">
        <f t="shared" si="112"/>
        <v>Muy Baja</v>
      </c>
      <c r="AP97" s="125">
        <f>+AN97</f>
        <v>0.14399999999999999</v>
      </c>
      <c r="AQ97" s="410" t="str">
        <f t="shared" si="114"/>
        <v>Mayor</v>
      </c>
      <c r="AR97" s="125">
        <f>IFERROR(IF(AND(AG96="Impacto",AG97="Impacto"),(AR96-(+AR96*AJ97)),IF(AG97="Impacto",(Y96-(+Y96*AJ97)),IF(AG97="Probabilidad",AR96,""))),"")</f>
        <v>0.8</v>
      </c>
      <c r="AS97" s="402" t="str">
        <f t="shared" si="115"/>
        <v>Alto</v>
      </c>
      <c r="AT97" s="601"/>
      <c r="AU97" s="601"/>
      <c r="AV97" s="602"/>
      <c r="AW97" s="319"/>
      <c r="AX97" s="319"/>
      <c r="AY97" s="335">
        <v>0</v>
      </c>
      <c r="AZ97" s="336">
        <v>0</v>
      </c>
      <c r="BA97" s="336">
        <v>0</v>
      </c>
      <c r="BB97" s="336">
        <v>0</v>
      </c>
      <c r="BC97" s="336">
        <v>0</v>
      </c>
      <c r="BJ97" s="329"/>
      <c r="BK97" s="329"/>
      <c r="BL97" s="329"/>
      <c r="BM97" s="329"/>
      <c r="BN97" s="329"/>
      <c r="BO97" s="329"/>
      <c r="BP97" s="329"/>
      <c r="BQ97" s="329"/>
      <c r="BR97" s="329"/>
      <c r="BS97" s="329"/>
      <c r="BT97" s="329"/>
      <c r="BU97" s="329"/>
      <c r="BV97" s="329"/>
      <c r="BW97" s="329"/>
      <c r="BX97" s="329"/>
      <c r="BY97" s="329"/>
      <c r="BZ97" s="329"/>
      <c r="CA97" s="329"/>
      <c r="CB97" s="329"/>
      <c r="CC97" s="329"/>
      <c r="CD97" s="329"/>
      <c r="CE97" s="329"/>
      <c r="CF97" s="329"/>
      <c r="CG97" s="329"/>
      <c r="CH97" s="329"/>
      <c r="CL97" s="329"/>
    </row>
    <row r="98" spans="1:90" s="1" customFormat="1" ht="13.8" hidden="1" customHeight="1" x14ac:dyDescent="0.25">
      <c r="A98" s="617"/>
      <c r="B98" s="619" t="s">
        <v>581</v>
      </c>
      <c r="C98" s="620" t="s">
        <v>237</v>
      </c>
      <c r="D98" s="619" t="s">
        <v>580</v>
      </c>
      <c r="E98" s="619" t="s">
        <v>240</v>
      </c>
      <c r="F98" s="598"/>
      <c r="G98" s="598"/>
      <c r="H98" s="598"/>
      <c r="I98" s="598"/>
      <c r="J98" s="619" t="s">
        <v>353</v>
      </c>
      <c r="K98" s="626" t="s">
        <v>579</v>
      </c>
      <c r="L98" s="627" t="s">
        <v>578</v>
      </c>
      <c r="M98" s="627" t="str">
        <f t="shared" ref="M98:M129" si="116">+CONCATENATE(J98," ",K98," ",L98)</f>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98" s="619"/>
      <c r="O98" s="618">
        <v>12</v>
      </c>
      <c r="P98" s="624"/>
      <c r="Q98" s="612"/>
      <c r="R98" s="625"/>
      <c r="S98" s="624"/>
      <c r="T98" s="612"/>
      <c r="U98" s="625"/>
      <c r="V98" s="624"/>
      <c r="W98" s="612"/>
      <c r="X98" s="613"/>
      <c r="Y98" s="612"/>
      <c r="Z98" s="613"/>
      <c r="AA98" s="618"/>
      <c r="AB98" s="404"/>
      <c r="AC98" s="416"/>
      <c r="AD98" s="138"/>
      <c r="AE98" s="331"/>
      <c r="AF98" s="330"/>
      <c r="AG98" s="331" t="str">
        <f t="shared" si="84"/>
        <v/>
      </c>
      <c r="AH98" s="332"/>
      <c r="AI98" s="332"/>
      <c r="AJ98" s="333" t="str">
        <f t="shared" si="76"/>
        <v/>
      </c>
      <c r="AK98" s="332"/>
      <c r="AL98" s="332"/>
      <c r="AM98" s="332"/>
      <c r="AN98" s="124"/>
      <c r="AO98" s="410" t="str">
        <f t="shared" si="80"/>
        <v/>
      </c>
      <c r="AP98" s="125"/>
      <c r="AQ98" s="410" t="str">
        <f t="shared" si="81"/>
        <v/>
      </c>
      <c r="AR98" s="125" t="str">
        <f t="shared" si="82"/>
        <v/>
      </c>
      <c r="AS98" s="402" t="str">
        <f t="shared" si="83"/>
        <v/>
      </c>
      <c r="AT98" s="402"/>
      <c r="AU98" s="402"/>
      <c r="AV98" s="409"/>
      <c r="AW98" s="319"/>
      <c r="AX98" s="319"/>
      <c r="AY98" s="139"/>
      <c r="AZ98" s="136"/>
      <c r="BA98" s="136"/>
      <c r="BB98" s="136"/>
      <c r="BC98" s="136"/>
      <c r="BJ98" s="329"/>
      <c r="BK98" s="329"/>
      <c r="BL98" s="329"/>
      <c r="BM98" s="329"/>
      <c r="BN98" s="329"/>
      <c r="BO98" s="329"/>
      <c r="BP98" s="329"/>
      <c r="BQ98" s="329"/>
      <c r="BR98" s="329"/>
      <c r="BS98" s="329"/>
      <c r="BT98" s="329"/>
      <c r="BU98" s="329"/>
      <c r="BV98" s="329"/>
      <c r="BW98" s="329"/>
      <c r="BX98" s="329"/>
      <c r="BY98" s="329"/>
      <c r="BZ98" s="329"/>
      <c r="CA98" s="329"/>
      <c r="CB98" s="329"/>
      <c r="CC98" s="329"/>
      <c r="CD98" s="329"/>
      <c r="CE98" s="329"/>
      <c r="CF98" s="329"/>
      <c r="CG98" s="329"/>
      <c r="CH98" s="329"/>
      <c r="CL98" s="329"/>
    </row>
    <row r="99" spans="1:90" s="1" customFormat="1" ht="13.8" hidden="1" customHeight="1" x14ac:dyDescent="0.25">
      <c r="A99" s="617"/>
      <c r="B99" s="619" t="s">
        <v>581</v>
      </c>
      <c r="C99" s="620" t="s">
        <v>237</v>
      </c>
      <c r="D99" s="619" t="s">
        <v>580</v>
      </c>
      <c r="E99" s="619" t="s">
        <v>240</v>
      </c>
      <c r="F99" s="598"/>
      <c r="G99" s="598"/>
      <c r="H99" s="598"/>
      <c r="I99" s="598"/>
      <c r="J99" s="619" t="s">
        <v>353</v>
      </c>
      <c r="K99" s="626" t="s">
        <v>579</v>
      </c>
      <c r="L99" s="627" t="s">
        <v>578</v>
      </c>
      <c r="M99" s="627" t="str">
        <f t="shared" si="116"/>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99" s="619"/>
      <c r="O99" s="618">
        <v>12</v>
      </c>
      <c r="P99" s="624"/>
      <c r="Q99" s="612"/>
      <c r="R99" s="625"/>
      <c r="S99" s="624"/>
      <c r="T99" s="612"/>
      <c r="U99" s="625"/>
      <c r="V99" s="624"/>
      <c r="W99" s="612"/>
      <c r="X99" s="613"/>
      <c r="Y99" s="612"/>
      <c r="Z99" s="613"/>
      <c r="AA99" s="618"/>
      <c r="AB99" s="404"/>
      <c r="AC99" s="416"/>
      <c r="AD99" s="138"/>
      <c r="AE99" s="331"/>
      <c r="AF99" s="330"/>
      <c r="AG99" s="331" t="str">
        <f t="shared" si="84"/>
        <v/>
      </c>
      <c r="AH99" s="332"/>
      <c r="AI99" s="332"/>
      <c r="AJ99" s="333" t="str">
        <f t="shared" si="76"/>
        <v/>
      </c>
      <c r="AK99" s="332"/>
      <c r="AL99" s="332"/>
      <c r="AM99" s="332"/>
      <c r="AN99" s="124"/>
      <c r="AO99" s="410" t="str">
        <f t="shared" si="80"/>
        <v/>
      </c>
      <c r="AP99" s="125"/>
      <c r="AQ99" s="410" t="str">
        <f t="shared" si="81"/>
        <v/>
      </c>
      <c r="AR99" s="125" t="str">
        <f t="shared" si="82"/>
        <v/>
      </c>
      <c r="AS99" s="402" t="str">
        <f t="shared" si="83"/>
        <v/>
      </c>
      <c r="AT99" s="402"/>
      <c r="AU99" s="402"/>
      <c r="AV99" s="409"/>
      <c r="AW99" s="319"/>
      <c r="AX99" s="319"/>
      <c r="AY99" s="139"/>
      <c r="AZ99" s="136"/>
      <c r="BA99" s="136"/>
      <c r="BB99" s="136"/>
      <c r="BC99" s="136"/>
      <c r="BJ99" s="329"/>
      <c r="BK99" s="329"/>
      <c r="BL99" s="329"/>
      <c r="BM99" s="329"/>
      <c r="BN99" s="329"/>
      <c r="BO99" s="329"/>
      <c r="BP99" s="329"/>
      <c r="BQ99" s="329"/>
      <c r="BR99" s="329"/>
      <c r="BS99" s="329"/>
      <c r="BT99" s="329"/>
      <c r="BU99" s="329"/>
      <c r="BV99" s="329"/>
      <c r="BW99" s="329"/>
      <c r="BX99" s="329"/>
      <c r="BY99" s="329"/>
      <c r="BZ99" s="329"/>
      <c r="CA99" s="329"/>
      <c r="CB99" s="329"/>
      <c r="CC99" s="329"/>
      <c r="CD99" s="329"/>
      <c r="CE99" s="329"/>
      <c r="CF99" s="329"/>
      <c r="CG99" s="329"/>
      <c r="CH99" s="329"/>
      <c r="CL99" s="329"/>
    </row>
    <row r="100" spans="1:90" s="1" customFormat="1" ht="13.8" hidden="1" customHeight="1" x14ac:dyDescent="0.25">
      <c r="A100" s="617"/>
      <c r="B100" s="619" t="s">
        <v>581</v>
      </c>
      <c r="C100" s="620" t="s">
        <v>237</v>
      </c>
      <c r="D100" s="619" t="s">
        <v>580</v>
      </c>
      <c r="E100" s="619" t="s">
        <v>240</v>
      </c>
      <c r="F100" s="598"/>
      <c r="G100" s="598"/>
      <c r="H100" s="598"/>
      <c r="I100" s="598"/>
      <c r="J100" s="619" t="s">
        <v>353</v>
      </c>
      <c r="K100" s="626" t="s">
        <v>579</v>
      </c>
      <c r="L100" s="627" t="s">
        <v>578</v>
      </c>
      <c r="M100" s="627" t="str">
        <f t="shared" si="116"/>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100" s="619"/>
      <c r="O100" s="618">
        <v>12</v>
      </c>
      <c r="P100" s="624"/>
      <c r="Q100" s="612"/>
      <c r="R100" s="625"/>
      <c r="S100" s="624"/>
      <c r="T100" s="612"/>
      <c r="U100" s="625"/>
      <c r="V100" s="624"/>
      <c r="W100" s="612"/>
      <c r="X100" s="613"/>
      <c r="Y100" s="612"/>
      <c r="Z100" s="613"/>
      <c r="AA100" s="618"/>
      <c r="AB100" s="404"/>
      <c r="AC100" s="416"/>
      <c r="AD100" s="138"/>
      <c r="AE100" s="331"/>
      <c r="AF100" s="330"/>
      <c r="AG100" s="331" t="str">
        <f t="shared" si="84"/>
        <v/>
      </c>
      <c r="AH100" s="332"/>
      <c r="AI100" s="332"/>
      <c r="AJ100" s="333" t="str">
        <f t="shared" si="76"/>
        <v/>
      </c>
      <c r="AK100" s="332"/>
      <c r="AL100" s="332"/>
      <c r="AM100" s="332"/>
      <c r="AN100" s="124"/>
      <c r="AO100" s="410" t="str">
        <f t="shared" si="80"/>
        <v/>
      </c>
      <c r="AP100" s="125"/>
      <c r="AQ100" s="410" t="str">
        <f t="shared" si="81"/>
        <v/>
      </c>
      <c r="AR100" s="125" t="str">
        <f t="shared" si="82"/>
        <v/>
      </c>
      <c r="AS100" s="402" t="str">
        <f t="shared" si="83"/>
        <v/>
      </c>
      <c r="AT100" s="402"/>
      <c r="AU100" s="402"/>
      <c r="AV100" s="409"/>
      <c r="AW100" s="319"/>
      <c r="AX100" s="319"/>
      <c r="AY100" s="139"/>
      <c r="AZ100" s="136"/>
      <c r="BA100" s="136"/>
      <c r="BB100" s="136"/>
      <c r="BC100" s="136"/>
      <c r="BJ100" s="329"/>
      <c r="BK100" s="329"/>
      <c r="BL100" s="329"/>
      <c r="BM100" s="329"/>
      <c r="BN100" s="329"/>
      <c r="BO100" s="329"/>
      <c r="BP100" s="329"/>
      <c r="BQ100" s="329"/>
      <c r="BR100" s="329"/>
      <c r="BS100" s="329"/>
      <c r="BT100" s="329"/>
      <c r="BU100" s="329"/>
      <c r="BV100" s="329"/>
      <c r="BW100" s="329"/>
      <c r="BX100" s="329"/>
      <c r="BY100" s="329"/>
      <c r="BZ100" s="329"/>
      <c r="CA100" s="329"/>
      <c r="CB100" s="329"/>
      <c r="CC100" s="329"/>
      <c r="CD100" s="329"/>
      <c r="CE100" s="329"/>
      <c r="CF100" s="329"/>
      <c r="CG100" s="329"/>
      <c r="CH100" s="329"/>
      <c r="CL100" s="329"/>
    </row>
    <row r="101" spans="1:90" s="1" customFormat="1" ht="13.8" hidden="1" customHeight="1" x14ac:dyDescent="0.25">
      <c r="A101" s="617"/>
      <c r="B101" s="619" t="s">
        <v>581</v>
      </c>
      <c r="C101" s="620" t="s">
        <v>237</v>
      </c>
      <c r="D101" s="619" t="s">
        <v>580</v>
      </c>
      <c r="E101" s="619" t="s">
        <v>240</v>
      </c>
      <c r="F101" s="598"/>
      <c r="G101" s="598"/>
      <c r="H101" s="598"/>
      <c r="I101" s="598"/>
      <c r="J101" s="619" t="s">
        <v>353</v>
      </c>
      <c r="K101" s="626" t="s">
        <v>579</v>
      </c>
      <c r="L101" s="627" t="s">
        <v>578</v>
      </c>
      <c r="M101" s="627" t="str">
        <f t="shared" si="116"/>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101" s="619"/>
      <c r="O101" s="618">
        <v>12</v>
      </c>
      <c r="P101" s="624"/>
      <c r="Q101" s="612"/>
      <c r="R101" s="625"/>
      <c r="S101" s="624"/>
      <c r="T101" s="612"/>
      <c r="U101" s="625"/>
      <c r="V101" s="624"/>
      <c r="W101" s="612"/>
      <c r="X101" s="613"/>
      <c r="Y101" s="612"/>
      <c r="Z101" s="613"/>
      <c r="AA101" s="618"/>
      <c r="AB101" s="404"/>
      <c r="AC101" s="416"/>
      <c r="AD101" s="138"/>
      <c r="AE101" s="331"/>
      <c r="AF101" s="330"/>
      <c r="AG101" s="331" t="str">
        <f t="shared" si="84"/>
        <v/>
      </c>
      <c r="AH101" s="332"/>
      <c r="AI101" s="332"/>
      <c r="AJ101" s="333" t="str">
        <f t="shared" si="76"/>
        <v/>
      </c>
      <c r="AK101" s="332"/>
      <c r="AL101" s="332"/>
      <c r="AM101" s="332"/>
      <c r="AN101" s="124"/>
      <c r="AO101" s="410" t="str">
        <f t="shared" si="80"/>
        <v/>
      </c>
      <c r="AP101" s="125"/>
      <c r="AQ101" s="410" t="str">
        <f t="shared" si="81"/>
        <v/>
      </c>
      <c r="AR101" s="125" t="str">
        <f t="shared" si="82"/>
        <v/>
      </c>
      <c r="AS101" s="402" t="str">
        <f t="shared" si="83"/>
        <v/>
      </c>
      <c r="AT101" s="402"/>
      <c r="AU101" s="402"/>
      <c r="AV101" s="409"/>
      <c r="AW101" s="319"/>
      <c r="AX101" s="319"/>
      <c r="AY101" s="139"/>
      <c r="AZ101" s="136"/>
      <c r="BA101" s="136"/>
      <c r="BB101" s="136"/>
      <c r="BC101" s="136"/>
      <c r="BJ101" s="329"/>
      <c r="BK101" s="329"/>
      <c r="BL101" s="329"/>
      <c r="BM101" s="329"/>
      <c r="BN101" s="329"/>
      <c r="BO101" s="329"/>
      <c r="BP101" s="329"/>
      <c r="BQ101" s="329"/>
      <c r="BR101" s="329"/>
      <c r="BS101" s="329"/>
      <c r="BT101" s="329"/>
      <c r="BU101" s="329"/>
      <c r="BV101" s="329"/>
      <c r="BW101" s="329"/>
      <c r="BX101" s="329"/>
      <c r="BY101" s="329"/>
      <c r="BZ101" s="329"/>
      <c r="CA101" s="329"/>
      <c r="CB101" s="329"/>
      <c r="CC101" s="329"/>
      <c r="CD101" s="329"/>
      <c r="CE101" s="329"/>
      <c r="CF101" s="329"/>
      <c r="CG101" s="329"/>
      <c r="CH101" s="329"/>
      <c r="CL101" s="329"/>
    </row>
    <row r="102" spans="1:90" s="1" customFormat="1" ht="124.2" x14ac:dyDescent="0.25">
      <c r="A102" s="617" t="s">
        <v>577</v>
      </c>
      <c r="B102" s="619" t="s">
        <v>569</v>
      </c>
      <c r="C102" s="620" t="s">
        <v>237</v>
      </c>
      <c r="D102" s="619" t="s">
        <v>568</v>
      </c>
      <c r="E102" s="619" t="s">
        <v>239</v>
      </c>
      <c r="F102" s="598" t="s">
        <v>762</v>
      </c>
      <c r="G102" s="598" t="s">
        <v>775</v>
      </c>
      <c r="H102" s="598" t="s">
        <v>778</v>
      </c>
      <c r="I102" s="598" t="s">
        <v>785</v>
      </c>
      <c r="J102" s="619" t="s">
        <v>353</v>
      </c>
      <c r="K102" s="626" t="s">
        <v>575</v>
      </c>
      <c r="L102" s="627" t="s">
        <v>574</v>
      </c>
      <c r="M102" s="627" t="str">
        <f t="shared" si="116"/>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
      <c r="N102" s="619" t="s">
        <v>213</v>
      </c>
      <c r="O102" s="618">
        <v>12</v>
      </c>
      <c r="P102" s="624" t="str">
        <f t="shared" si="107"/>
        <v>Baja</v>
      </c>
      <c r="Q102" s="612">
        <f t="shared" si="92"/>
        <v>0.4</v>
      </c>
      <c r="R102" s="625"/>
      <c r="S102" s="624" t="str">
        <f>IF(OR(R102='Tabla Impacto'!$C$11,R102='Tabla Impacto'!$D$11),"Leve",IF(OR(R102='Tabla Impacto'!$C$12,R102='Tabla Impacto'!$D$12),"Menor",IF(OR(R102='Tabla Impacto'!$C$13,R102='Tabla Impacto'!$D$13),"Moderado",IF(OR(R102='Tabla Impacto'!$C$14,R102='Tabla Impacto'!$D$14),"Mayor",IF(OR(R102='Tabla Impacto'!$C$15,R102='Tabla Impacto'!$D$15),"Catastrófico","")))))</f>
        <v/>
      </c>
      <c r="T102" s="612" t="str">
        <f t="shared" ref="T102" si="117">IF(S102="","",IF(S102="Leve",0.2,IF(S102="Menor",0.4,IF(S102="Moderado",0.6,IF(S102="Mayor",0.8,IF(S102="Catastrófico",1,))))))</f>
        <v/>
      </c>
      <c r="U102" s="625" t="s">
        <v>137</v>
      </c>
      <c r="V102" s="624" t="str">
        <f>IF(OR(U102='Tabla Impacto'!$C$11,U102='Tabla Impacto'!$D$11),"Leve",IF(OR(U102='Tabla Impacto'!$C$12,U102='Tabla Impacto'!$D$12),"Menor",IF(OR(U102='Tabla Impacto'!$C$13,U102='Tabla Impacto'!$D$13),"Moderado",IF(OR(U102='Tabla Impacto'!$C$14,U102='Tabla Impacto'!$D$14),"Mayor",IF(OR(U102='Tabla Impacto'!$C$15,U102='Tabla Impacto'!$D$15),"Catastrófico","")))))</f>
        <v>Mayor</v>
      </c>
      <c r="W102" s="612">
        <f t="shared" ref="W102" si="118">IF(V102="","",IF(V102="Leve",0.2,IF(V102="Menor",0.4,IF(V102="Moderado",0.6,IF(V102="Mayor",0.8,IF(V102="Catastrófico",1,))))))</f>
        <v>0.8</v>
      </c>
      <c r="X102" s="613" t="str">
        <f>IF(Y102="","",IF(Y102='Tabla Impacto'!$G$4,'Tabla Impacto'!$F$4,IF(Y102='Tabla Impacto'!$G$5,'Tabla Impacto'!$F$5,IF(Y102='Tabla Impacto'!$G$6,'Tabla Impacto'!$F$6,IF(Y102='Tabla Impacto'!$G$7,'Tabla Impacto'!$F$7,IF(Y102='Tabla Impacto'!$G$8,'Tabla Impacto'!$F$8))))))</f>
        <v>Mayor</v>
      </c>
      <c r="Y102" s="612">
        <f t="shared" ref="Y102" si="119">+IF(T102="",W102,IF(W102="",T102,IF(T102&gt;W102,T102,W102)))</f>
        <v>0.8</v>
      </c>
      <c r="Z102" s="613" t="str">
        <f t="shared" ref="Z102" si="120">IF(OR(AND(P102="Muy Baja",X102="Leve"),AND(P102="Muy Baja",X102="Menor"),AND(P102="Baja",X102="Leve")),"Bajo",IF(OR(AND(P102="Muy baja",X102="Moderado"),AND(P102="Baja",X102="Menor"),AND(P102="Baja",X102="Moderado"),AND(P102="Media",X102="Leve"),AND(P102="Media",X102="Menor"),AND(P102="Media",X102="Moderado"),AND(P102="Alta",X102="Leve"),AND(P102="Alta",X102="Menor")),"Moderado",IF(OR(AND(P102="Muy Baja",X102="Mayor"),AND(P102="Baja",X102="Mayor"),AND(P102="Media",X102="Mayor"),AND(P102="Alta",X102="Moderado"),AND(P102="Alta",X102="Mayor"),AND(P102="Muy Alta",X102="Leve"),AND(P102="Muy Alta",X102="Menor"),AND(P102="Muy Alta",X102="Moderado"),AND(P102="Muy Alta",X102="Mayor")),"Alto",IF(OR(AND(P102="Muy Baja",X102="Catastrófico"),AND(P102="Baja",X102="Catastrófico"),AND(P102="Media",X102="Catastrófico"),AND(P102="Alta",X102="Catastrófico"),AND(P102="Muy Alta",X102="Catastrófico")),"Extremo",""))))</f>
        <v>Alto</v>
      </c>
      <c r="AA102" s="618"/>
      <c r="AB102" s="404">
        <v>1</v>
      </c>
      <c r="AC102" s="416" t="s">
        <v>573</v>
      </c>
      <c r="AD102" s="138"/>
      <c r="AE102" s="331" t="s">
        <v>223</v>
      </c>
      <c r="AF102" s="330" t="s">
        <v>683</v>
      </c>
      <c r="AG102" s="331" t="str">
        <f t="shared" si="84"/>
        <v>Probabilidad</v>
      </c>
      <c r="AH102" s="332" t="s">
        <v>12</v>
      </c>
      <c r="AI102" s="332" t="s">
        <v>8</v>
      </c>
      <c r="AJ102" s="333" t="str">
        <f t="shared" si="76"/>
        <v>40%</v>
      </c>
      <c r="AK102" s="332" t="s">
        <v>17</v>
      </c>
      <c r="AL102" s="332" t="s">
        <v>20</v>
      </c>
      <c r="AM102" s="332" t="s">
        <v>111</v>
      </c>
      <c r="AN102" s="309">
        <f>IFERROR(IF(AG102="Probabilidad",(Q102-(+Q102*AJ102)),IF(AG102="Impacto",Q102,"")),"")</f>
        <v>0.24</v>
      </c>
      <c r="AO102" s="410" t="str">
        <f t="shared" si="80"/>
        <v>Baja</v>
      </c>
      <c r="AP102" s="125">
        <f t="shared" ref="AP102" si="121">+AN102</f>
        <v>0.24</v>
      </c>
      <c r="AQ102" s="410" t="str">
        <f t="shared" si="81"/>
        <v>Mayor</v>
      </c>
      <c r="AR102" s="125">
        <f>IFERROR(IF(AG102="Impacto",(Y102-(+Y102*AJ102)),IF(AG102="Probabilidad",Y102,"")),"")</f>
        <v>0.8</v>
      </c>
      <c r="AS102" s="402" t="str">
        <f t="shared" si="83"/>
        <v>Alto</v>
      </c>
      <c r="AT102" s="601">
        <f>+AP104</f>
        <v>8.6399999999999991E-2</v>
      </c>
      <c r="AU102" s="601">
        <f>+AR104</f>
        <v>0.8</v>
      </c>
      <c r="AV102" s="611" t="s">
        <v>122</v>
      </c>
      <c r="AW102" s="319"/>
      <c r="AX102" s="319"/>
      <c r="AY102" s="139">
        <v>360</v>
      </c>
      <c r="AZ102" s="136">
        <v>90</v>
      </c>
      <c r="BA102" s="136">
        <v>90</v>
      </c>
      <c r="BB102" s="136">
        <v>90</v>
      </c>
      <c r="BC102" s="136">
        <v>90</v>
      </c>
      <c r="BJ102" s="329"/>
      <c r="BK102" s="329"/>
      <c r="BL102" s="329"/>
      <c r="BM102" s="329"/>
      <c r="BN102" s="329"/>
      <c r="BO102" s="329"/>
      <c r="BP102" s="329"/>
      <c r="BQ102" s="329"/>
      <c r="BR102" s="329"/>
      <c r="BS102" s="329"/>
      <c r="BT102" s="329"/>
      <c r="BU102" s="329"/>
      <c r="BV102" s="329"/>
      <c r="BW102" s="329"/>
      <c r="BX102" s="329"/>
      <c r="BY102" s="329"/>
      <c r="BZ102" s="329"/>
      <c r="CA102" s="329"/>
      <c r="CB102" s="329"/>
      <c r="CC102" s="329"/>
      <c r="CD102" s="329"/>
      <c r="CE102" s="329"/>
      <c r="CF102" s="329"/>
      <c r="CG102" s="329"/>
      <c r="CH102" s="329"/>
      <c r="CL102" s="329"/>
    </row>
    <row r="103" spans="1:90" s="1" customFormat="1" ht="124.2" x14ac:dyDescent="0.25">
      <c r="A103" s="617"/>
      <c r="B103" s="619" t="s">
        <v>569</v>
      </c>
      <c r="C103" s="620" t="s">
        <v>237</v>
      </c>
      <c r="D103" s="619" t="s">
        <v>576</v>
      </c>
      <c r="E103" s="619" t="s">
        <v>239</v>
      </c>
      <c r="F103" s="598"/>
      <c r="G103" s="598"/>
      <c r="H103" s="598"/>
      <c r="I103" s="598"/>
      <c r="J103" s="619" t="s">
        <v>353</v>
      </c>
      <c r="K103" s="626" t="s">
        <v>575</v>
      </c>
      <c r="L103" s="627" t="s">
        <v>574</v>
      </c>
      <c r="M103" s="627" t="str">
        <f t="shared" si="116"/>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
      <c r="N103" s="619"/>
      <c r="O103" s="618">
        <v>12</v>
      </c>
      <c r="P103" s="624"/>
      <c r="Q103" s="612"/>
      <c r="R103" s="625"/>
      <c r="S103" s="624"/>
      <c r="T103" s="612"/>
      <c r="U103" s="625"/>
      <c r="V103" s="624"/>
      <c r="W103" s="612"/>
      <c r="X103" s="613"/>
      <c r="Y103" s="612"/>
      <c r="Z103" s="613"/>
      <c r="AA103" s="618"/>
      <c r="AB103" s="404">
        <v>2</v>
      </c>
      <c r="AC103" s="416" t="s">
        <v>572</v>
      </c>
      <c r="AD103" s="138"/>
      <c r="AE103" s="331" t="s">
        <v>223</v>
      </c>
      <c r="AF103" s="330" t="s">
        <v>684</v>
      </c>
      <c r="AG103" s="331" t="str">
        <f t="shared" si="84"/>
        <v>Probabilidad</v>
      </c>
      <c r="AH103" s="332" t="s">
        <v>12</v>
      </c>
      <c r="AI103" s="332" t="s">
        <v>8</v>
      </c>
      <c r="AJ103" s="333" t="str">
        <f t="shared" si="76"/>
        <v>40%</v>
      </c>
      <c r="AK103" s="332" t="s">
        <v>17</v>
      </c>
      <c r="AL103" s="332" t="s">
        <v>20</v>
      </c>
      <c r="AM103" s="332" t="s">
        <v>111</v>
      </c>
      <c r="AN103" s="308">
        <f>IFERROR(IF(AND(AG102="Probabilidad",AG103="Probabilidad"),(AP102-(+AP102*AJ103)),IF(AG103="Probabilidad",(Q102-(+Q102*AJ103)),IF(AG103="Impacto",AP102,""))),"")</f>
        <v>0.14399999999999999</v>
      </c>
      <c r="AO103" s="410" t="str">
        <f t="shared" si="80"/>
        <v>Muy Baja</v>
      </c>
      <c r="AP103" s="125">
        <f>+AN103</f>
        <v>0.14399999999999999</v>
      </c>
      <c r="AQ103" s="410" t="str">
        <f t="shared" si="81"/>
        <v>Mayor</v>
      </c>
      <c r="AR103" s="125">
        <f>IFERROR(IF(AND(AG102="Impacto",AG103="Impacto"),(AR102-(+AR102*AJ103)),IF(AG103="Impacto",(Y102-(+Y102*AJ103)),IF(AG103="Probabilidad",AR102,""))),"")</f>
        <v>0.8</v>
      </c>
      <c r="AS103" s="402" t="str">
        <f t="shared" si="83"/>
        <v>Alto</v>
      </c>
      <c r="AT103" s="601"/>
      <c r="AU103" s="601"/>
      <c r="AV103" s="602"/>
      <c r="AW103" s="319"/>
      <c r="AX103" s="319"/>
      <c r="AY103" s="139">
        <v>24</v>
      </c>
      <c r="AZ103" s="136">
        <v>6</v>
      </c>
      <c r="BA103" s="136">
        <v>6</v>
      </c>
      <c r="BB103" s="136">
        <v>6</v>
      </c>
      <c r="BC103" s="136">
        <v>6</v>
      </c>
      <c r="BJ103" s="329"/>
      <c r="BK103" s="329"/>
      <c r="BL103" s="329"/>
      <c r="BM103" s="329"/>
      <c r="BN103" s="329"/>
      <c r="BO103" s="329"/>
      <c r="BP103" s="329"/>
      <c r="BQ103" s="329"/>
      <c r="BR103" s="329"/>
      <c r="BS103" s="329"/>
      <c r="BT103" s="329"/>
      <c r="BU103" s="329"/>
      <c r="BV103" s="329"/>
      <c r="BW103" s="329"/>
      <c r="BX103" s="329"/>
      <c r="BY103" s="329"/>
      <c r="BZ103" s="329"/>
      <c r="CA103" s="329"/>
      <c r="CB103" s="329"/>
      <c r="CC103" s="329"/>
      <c r="CD103" s="329"/>
      <c r="CE103" s="329"/>
      <c r="CF103" s="329"/>
      <c r="CG103" s="329"/>
      <c r="CH103" s="329"/>
      <c r="CL103" s="329"/>
    </row>
    <row r="104" spans="1:90" s="1" customFormat="1" ht="165.6" x14ac:dyDescent="0.25">
      <c r="A104" s="617"/>
      <c r="B104" s="619" t="s">
        <v>569</v>
      </c>
      <c r="C104" s="620" t="s">
        <v>237</v>
      </c>
      <c r="D104" s="619" t="s">
        <v>576</v>
      </c>
      <c r="E104" s="619" t="s">
        <v>239</v>
      </c>
      <c r="F104" s="598"/>
      <c r="G104" s="598"/>
      <c r="H104" s="598"/>
      <c r="I104" s="598"/>
      <c r="J104" s="619" t="s">
        <v>353</v>
      </c>
      <c r="K104" s="626" t="s">
        <v>575</v>
      </c>
      <c r="L104" s="627" t="s">
        <v>574</v>
      </c>
      <c r="M104" s="627" t="str">
        <f t="shared" si="116"/>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
      <c r="N104" s="619"/>
      <c r="O104" s="618">
        <v>12</v>
      </c>
      <c r="P104" s="624"/>
      <c r="Q104" s="612"/>
      <c r="R104" s="625"/>
      <c r="S104" s="624"/>
      <c r="T104" s="612"/>
      <c r="U104" s="625"/>
      <c r="V104" s="624"/>
      <c r="W104" s="612"/>
      <c r="X104" s="613"/>
      <c r="Y104" s="612"/>
      <c r="Z104" s="613"/>
      <c r="AA104" s="618"/>
      <c r="AB104" s="404">
        <v>3</v>
      </c>
      <c r="AC104" s="416" t="s">
        <v>571</v>
      </c>
      <c r="AD104" s="138"/>
      <c r="AE104" s="331" t="s">
        <v>223</v>
      </c>
      <c r="AF104" s="330" t="s">
        <v>685</v>
      </c>
      <c r="AG104" s="331" t="str">
        <f t="shared" si="84"/>
        <v>Probabilidad</v>
      </c>
      <c r="AH104" s="332" t="s">
        <v>12</v>
      </c>
      <c r="AI104" s="332" t="s">
        <v>8</v>
      </c>
      <c r="AJ104" s="333" t="str">
        <f t="shared" si="76"/>
        <v>40%</v>
      </c>
      <c r="AK104" s="332" t="s">
        <v>17</v>
      </c>
      <c r="AL104" s="332" t="s">
        <v>20</v>
      </c>
      <c r="AM104" s="332" t="s">
        <v>111</v>
      </c>
      <c r="AN104" s="308">
        <f>IFERROR(IF(AND(AG103="Probabilidad",AG104="Probabilidad"),(AP103-(+AP103*AJ104)),IF(AG104="Probabilidad",(Q103-(+Q103*AJ104)),IF(AG104="Impacto",AP103,""))),"")</f>
        <v>8.6399999999999991E-2</v>
      </c>
      <c r="AO104" s="410" t="str">
        <f t="shared" si="80"/>
        <v>Muy Baja</v>
      </c>
      <c r="AP104" s="125">
        <f>+AN104</f>
        <v>8.6399999999999991E-2</v>
      </c>
      <c r="AQ104" s="410" t="str">
        <f t="shared" si="81"/>
        <v>Mayor</v>
      </c>
      <c r="AR104" s="125">
        <f>IFERROR(IF(AND(AG103="Impacto",AG104="Impacto"),(AR103-(+AR103*AJ104)),IF(AG104="Impacto",(Y103-(+Y103*AJ104)),IF(AG104="Probabilidad",AR103,""))),"")</f>
        <v>0.8</v>
      </c>
      <c r="AS104" s="402" t="str">
        <f t="shared" si="83"/>
        <v>Alto</v>
      </c>
      <c r="AT104" s="601"/>
      <c r="AU104" s="601"/>
      <c r="AV104" s="602"/>
      <c r="AW104" s="319"/>
      <c r="AX104" s="319"/>
      <c r="AY104" s="139">
        <v>360</v>
      </c>
      <c r="AZ104" s="136">
        <v>90</v>
      </c>
      <c r="BA104" s="136">
        <v>90</v>
      </c>
      <c r="BB104" s="136">
        <v>90</v>
      </c>
      <c r="BC104" s="136">
        <v>90</v>
      </c>
      <c r="BJ104" s="329"/>
      <c r="BK104" s="329"/>
      <c r="BL104" s="329"/>
      <c r="BM104" s="329"/>
      <c r="BN104" s="329"/>
      <c r="BO104" s="329"/>
      <c r="BP104" s="329"/>
      <c r="BQ104" s="329"/>
      <c r="BR104" s="329"/>
      <c r="BS104" s="329"/>
      <c r="BT104" s="329"/>
      <c r="BU104" s="329"/>
      <c r="BV104" s="329"/>
      <c r="BW104" s="329"/>
      <c r="BX104" s="329"/>
      <c r="BY104" s="329"/>
      <c r="BZ104" s="329"/>
      <c r="CA104" s="329"/>
      <c r="CB104" s="329"/>
      <c r="CC104" s="329"/>
      <c r="CD104" s="329"/>
      <c r="CE104" s="329"/>
      <c r="CF104" s="329"/>
      <c r="CG104" s="329"/>
      <c r="CH104" s="329"/>
      <c r="CL104" s="329"/>
    </row>
    <row r="105" spans="1:90" s="1" customFormat="1" ht="13.8" hidden="1" customHeight="1" x14ac:dyDescent="0.25">
      <c r="A105" s="617"/>
      <c r="B105" s="619" t="s">
        <v>569</v>
      </c>
      <c r="C105" s="620" t="s">
        <v>237</v>
      </c>
      <c r="D105" s="619" t="s">
        <v>576</v>
      </c>
      <c r="E105" s="619" t="s">
        <v>239</v>
      </c>
      <c r="F105" s="598"/>
      <c r="G105" s="598"/>
      <c r="H105" s="598"/>
      <c r="I105" s="598"/>
      <c r="J105" s="619" t="s">
        <v>353</v>
      </c>
      <c r="K105" s="626" t="s">
        <v>575</v>
      </c>
      <c r="L105" s="627" t="s">
        <v>574</v>
      </c>
      <c r="M105" s="627" t="str">
        <f t="shared" si="116"/>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
      <c r="N105" s="619"/>
      <c r="O105" s="618">
        <v>12</v>
      </c>
      <c r="P105" s="624"/>
      <c r="Q105" s="612"/>
      <c r="R105" s="625"/>
      <c r="S105" s="624"/>
      <c r="T105" s="612"/>
      <c r="U105" s="625"/>
      <c r="V105" s="624"/>
      <c r="W105" s="612"/>
      <c r="X105" s="613"/>
      <c r="Y105" s="612"/>
      <c r="Z105" s="613"/>
      <c r="AA105" s="618"/>
      <c r="AB105" s="404"/>
      <c r="AC105" s="416"/>
      <c r="AD105" s="138"/>
      <c r="AE105" s="331"/>
      <c r="AF105" s="330"/>
      <c r="AG105" s="331" t="str">
        <f t="shared" si="84"/>
        <v/>
      </c>
      <c r="AH105" s="332"/>
      <c r="AI105" s="332"/>
      <c r="AJ105" s="333" t="str">
        <f t="shared" si="76"/>
        <v/>
      </c>
      <c r="AK105" s="332"/>
      <c r="AL105" s="332"/>
      <c r="AM105" s="332"/>
      <c r="AN105" s="124"/>
      <c r="AO105" s="410" t="str">
        <f t="shared" si="80"/>
        <v/>
      </c>
      <c r="AP105" s="125"/>
      <c r="AQ105" s="410" t="str">
        <f t="shared" si="81"/>
        <v/>
      </c>
      <c r="AR105" s="125" t="str">
        <f t="shared" si="82"/>
        <v/>
      </c>
      <c r="AS105" s="402" t="str">
        <f t="shared" si="83"/>
        <v/>
      </c>
      <c r="AT105" s="402"/>
      <c r="AU105" s="402"/>
      <c r="AV105" s="409"/>
      <c r="AW105" s="319"/>
      <c r="AX105" s="319"/>
      <c r="AY105" s="139"/>
      <c r="AZ105" s="136"/>
      <c r="BA105" s="136"/>
      <c r="BB105" s="136"/>
      <c r="BC105" s="136"/>
      <c r="BJ105" s="329"/>
      <c r="BK105" s="329"/>
      <c r="BL105" s="329"/>
      <c r="BM105" s="329"/>
      <c r="BN105" s="329"/>
      <c r="BO105" s="329"/>
      <c r="BP105" s="329"/>
      <c r="BQ105" s="329"/>
      <c r="BR105" s="329"/>
      <c r="BS105" s="329"/>
      <c r="BT105" s="329"/>
      <c r="BU105" s="329"/>
      <c r="BV105" s="329"/>
      <c r="BW105" s="329"/>
      <c r="BX105" s="329"/>
      <c r="BY105" s="329"/>
      <c r="BZ105" s="329"/>
      <c r="CA105" s="329"/>
      <c r="CB105" s="329"/>
      <c r="CC105" s="329"/>
      <c r="CD105" s="329"/>
      <c r="CE105" s="329"/>
      <c r="CF105" s="329"/>
      <c r="CG105" s="329"/>
      <c r="CH105" s="329"/>
      <c r="CL105" s="329"/>
    </row>
    <row r="106" spans="1:90" s="1" customFormat="1" ht="13.8" hidden="1" customHeight="1" x14ac:dyDescent="0.25">
      <c r="A106" s="617"/>
      <c r="B106" s="619" t="s">
        <v>569</v>
      </c>
      <c r="C106" s="620" t="s">
        <v>237</v>
      </c>
      <c r="D106" s="619" t="s">
        <v>576</v>
      </c>
      <c r="E106" s="619" t="s">
        <v>239</v>
      </c>
      <c r="F106" s="598"/>
      <c r="G106" s="598"/>
      <c r="H106" s="598"/>
      <c r="I106" s="598"/>
      <c r="J106" s="619" t="s">
        <v>353</v>
      </c>
      <c r="K106" s="626" t="s">
        <v>575</v>
      </c>
      <c r="L106" s="627" t="s">
        <v>574</v>
      </c>
      <c r="M106" s="627" t="str">
        <f t="shared" si="116"/>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
      <c r="N106" s="619"/>
      <c r="O106" s="618">
        <v>12</v>
      </c>
      <c r="P106" s="624"/>
      <c r="Q106" s="612"/>
      <c r="R106" s="625"/>
      <c r="S106" s="624"/>
      <c r="T106" s="612"/>
      <c r="U106" s="625"/>
      <c r="V106" s="624"/>
      <c r="W106" s="612"/>
      <c r="X106" s="613"/>
      <c r="Y106" s="612"/>
      <c r="Z106" s="613"/>
      <c r="AA106" s="618"/>
      <c r="AB106" s="404"/>
      <c r="AC106" s="416"/>
      <c r="AD106" s="138"/>
      <c r="AE106" s="331"/>
      <c r="AF106" s="330"/>
      <c r="AG106" s="331" t="str">
        <f t="shared" si="84"/>
        <v/>
      </c>
      <c r="AH106" s="332"/>
      <c r="AI106" s="332"/>
      <c r="AJ106" s="333" t="str">
        <f t="shared" si="76"/>
        <v/>
      </c>
      <c r="AK106" s="332"/>
      <c r="AL106" s="332"/>
      <c r="AM106" s="332"/>
      <c r="AN106" s="124"/>
      <c r="AO106" s="410" t="str">
        <f t="shared" si="80"/>
        <v/>
      </c>
      <c r="AP106" s="125"/>
      <c r="AQ106" s="410" t="str">
        <f t="shared" si="81"/>
        <v/>
      </c>
      <c r="AR106" s="125" t="str">
        <f t="shared" si="82"/>
        <v/>
      </c>
      <c r="AS106" s="402" t="str">
        <f t="shared" si="83"/>
        <v/>
      </c>
      <c r="AT106" s="402"/>
      <c r="AU106" s="402"/>
      <c r="AV106" s="409"/>
      <c r="AW106" s="319"/>
      <c r="AX106" s="319"/>
      <c r="AY106" s="139"/>
      <c r="AZ106" s="136"/>
      <c r="BA106" s="136"/>
      <c r="BB106" s="136"/>
      <c r="BC106" s="136"/>
      <c r="BJ106" s="329"/>
      <c r="BK106" s="329"/>
      <c r="BL106" s="329"/>
      <c r="BM106" s="329"/>
      <c r="BN106" s="329"/>
      <c r="BO106" s="329"/>
      <c r="BP106" s="329"/>
      <c r="BQ106" s="329"/>
      <c r="BR106" s="329"/>
      <c r="BS106" s="329"/>
      <c r="BT106" s="329"/>
      <c r="BU106" s="329"/>
      <c r="BV106" s="329"/>
      <c r="BW106" s="329"/>
      <c r="BX106" s="329"/>
      <c r="BY106" s="329"/>
      <c r="BZ106" s="329"/>
      <c r="CA106" s="329"/>
      <c r="CB106" s="329"/>
      <c r="CC106" s="329"/>
      <c r="CD106" s="329"/>
      <c r="CE106" s="329"/>
      <c r="CF106" s="329"/>
      <c r="CG106" s="329"/>
      <c r="CH106" s="329"/>
      <c r="CL106" s="329"/>
    </row>
    <row r="107" spans="1:90" s="1" customFormat="1" ht="13.8" hidden="1" customHeight="1" x14ac:dyDescent="0.25">
      <c r="A107" s="617"/>
      <c r="B107" s="619" t="s">
        <v>569</v>
      </c>
      <c r="C107" s="620" t="s">
        <v>237</v>
      </c>
      <c r="D107" s="619" t="s">
        <v>576</v>
      </c>
      <c r="E107" s="619" t="s">
        <v>239</v>
      </c>
      <c r="F107" s="598"/>
      <c r="G107" s="598"/>
      <c r="H107" s="598"/>
      <c r="I107" s="598"/>
      <c r="J107" s="619" t="s">
        <v>353</v>
      </c>
      <c r="K107" s="626" t="s">
        <v>575</v>
      </c>
      <c r="L107" s="627" t="s">
        <v>574</v>
      </c>
      <c r="M107" s="627" t="str">
        <f t="shared" si="116"/>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
      <c r="N107" s="619"/>
      <c r="O107" s="618">
        <v>12</v>
      </c>
      <c r="P107" s="624"/>
      <c r="Q107" s="612"/>
      <c r="R107" s="625"/>
      <c r="S107" s="624"/>
      <c r="T107" s="612"/>
      <c r="U107" s="625"/>
      <c r="V107" s="624"/>
      <c r="W107" s="612"/>
      <c r="X107" s="613"/>
      <c r="Y107" s="612"/>
      <c r="Z107" s="613"/>
      <c r="AA107" s="618"/>
      <c r="AB107" s="404"/>
      <c r="AC107" s="416"/>
      <c r="AD107" s="138"/>
      <c r="AE107" s="331"/>
      <c r="AF107" s="330"/>
      <c r="AG107" s="331" t="str">
        <f t="shared" si="84"/>
        <v/>
      </c>
      <c r="AH107" s="332"/>
      <c r="AI107" s="332"/>
      <c r="AJ107" s="333" t="str">
        <f t="shared" si="76"/>
        <v/>
      </c>
      <c r="AK107" s="332"/>
      <c r="AL107" s="332"/>
      <c r="AM107" s="332"/>
      <c r="AN107" s="124"/>
      <c r="AO107" s="410" t="str">
        <f t="shared" si="80"/>
        <v/>
      </c>
      <c r="AP107" s="125"/>
      <c r="AQ107" s="410" t="str">
        <f t="shared" si="81"/>
        <v/>
      </c>
      <c r="AR107" s="125" t="str">
        <f t="shared" si="82"/>
        <v/>
      </c>
      <c r="AS107" s="402" t="str">
        <f t="shared" si="83"/>
        <v/>
      </c>
      <c r="AT107" s="402"/>
      <c r="AU107" s="402"/>
      <c r="AV107" s="409"/>
      <c r="AW107" s="319"/>
      <c r="AX107" s="319"/>
      <c r="AY107" s="139"/>
      <c r="AZ107" s="136"/>
      <c r="BA107" s="136"/>
      <c r="BB107" s="136"/>
      <c r="BC107" s="136"/>
      <c r="BJ107" s="329"/>
      <c r="BK107" s="329"/>
      <c r="BL107" s="329"/>
      <c r="BM107" s="329"/>
      <c r="BN107" s="329"/>
      <c r="BO107" s="329"/>
      <c r="BP107" s="329"/>
      <c r="BQ107" s="329"/>
      <c r="BR107" s="329"/>
      <c r="BS107" s="329"/>
      <c r="BT107" s="329"/>
      <c r="BU107" s="329"/>
      <c r="BV107" s="329"/>
      <c r="BW107" s="329"/>
      <c r="BX107" s="329"/>
      <c r="BY107" s="329"/>
      <c r="BZ107" s="329"/>
      <c r="CA107" s="329"/>
      <c r="CB107" s="329"/>
      <c r="CC107" s="329"/>
      <c r="CD107" s="329"/>
      <c r="CE107" s="329"/>
      <c r="CF107" s="329"/>
      <c r="CG107" s="329"/>
      <c r="CH107" s="329"/>
      <c r="CL107" s="329"/>
    </row>
    <row r="108" spans="1:90" s="1" customFormat="1" ht="160.19999999999999" customHeight="1" x14ac:dyDescent="0.25">
      <c r="A108" s="617" t="s">
        <v>570</v>
      </c>
      <c r="B108" s="619" t="s">
        <v>563</v>
      </c>
      <c r="C108" s="620" t="s">
        <v>237</v>
      </c>
      <c r="D108" s="619" t="s">
        <v>562</v>
      </c>
      <c r="E108" s="619" t="s">
        <v>239</v>
      </c>
      <c r="F108" s="598" t="s">
        <v>766</v>
      </c>
      <c r="G108" s="598" t="s">
        <v>777</v>
      </c>
      <c r="H108" s="598" t="s">
        <v>780</v>
      </c>
      <c r="I108" s="598" t="s">
        <v>782</v>
      </c>
      <c r="J108" s="619" t="s">
        <v>353</v>
      </c>
      <c r="K108" s="626" t="s">
        <v>567</v>
      </c>
      <c r="L108" s="627" t="s">
        <v>566</v>
      </c>
      <c r="M108" s="627" t="str">
        <f t="shared" si="116"/>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
      <c r="N108" s="619" t="s">
        <v>213</v>
      </c>
      <c r="O108" s="618">
        <v>12</v>
      </c>
      <c r="P108" s="624" t="str">
        <f t="shared" si="107"/>
        <v>Baja</v>
      </c>
      <c r="Q108" s="612">
        <f t="shared" si="92"/>
        <v>0.4</v>
      </c>
      <c r="R108" s="625"/>
      <c r="S108" s="624" t="str">
        <f>IF(OR(R108='Tabla Impacto'!$C$11,R108='Tabla Impacto'!$D$11),"Leve",IF(OR(R108='Tabla Impacto'!$C$12,R108='Tabla Impacto'!$D$12),"Menor",IF(OR(R108='Tabla Impacto'!$C$13,R108='Tabla Impacto'!$D$13),"Moderado",IF(OR(R108='Tabla Impacto'!$C$14,R108='Tabla Impacto'!$D$14),"Mayor",IF(OR(R108='Tabla Impacto'!$C$15,R108='Tabla Impacto'!$D$15),"Catastrófico","")))))</f>
        <v/>
      </c>
      <c r="T108" s="612" t="str">
        <f t="shared" ref="T108" si="122">IF(S108="","",IF(S108="Leve",0.2,IF(S108="Menor",0.4,IF(S108="Moderado",0.6,IF(S108="Mayor",0.8,IF(S108="Catastrófico",1,))))))</f>
        <v/>
      </c>
      <c r="U108" s="625" t="s">
        <v>137</v>
      </c>
      <c r="V108" s="624" t="str">
        <f>IF(OR(U108='Tabla Impacto'!$C$11,U108='Tabla Impacto'!$D$11),"Leve",IF(OR(U108='Tabla Impacto'!$C$12,U108='Tabla Impacto'!$D$12),"Menor",IF(OR(U108='Tabla Impacto'!$C$13,U108='Tabla Impacto'!$D$13),"Moderado",IF(OR(U108='Tabla Impacto'!$C$14,U108='Tabla Impacto'!$D$14),"Mayor",IF(OR(U108='Tabla Impacto'!$C$15,U108='Tabla Impacto'!$D$15),"Catastrófico","")))))</f>
        <v>Mayor</v>
      </c>
      <c r="W108" s="612">
        <f t="shared" ref="W108" si="123">IF(V108="","",IF(V108="Leve",0.2,IF(V108="Menor",0.4,IF(V108="Moderado",0.6,IF(V108="Mayor",0.8,IF(V108="Catastrófico",1,))))))</f>
        <v>0.8</v>
      </c>
      <c r="X108" s="613" t="str">
        <f>IF(Y108="","",IF(Y108='Tabla Impacto'!$G$4,'Tabla Impacto'!$F$4,IF(Y108='Tabla Impacto'!$G$5,'Tabla Impacto'!$F$5,IF(Y108='Tabla Impacto'!$G$6,'Tabla Impacto'!$F$6,IF(Y108='Tabla Impacto'!$G$7,'Tabla Impacto'!$F$7,IF(Y108='Tabla Impacto'!$G$8,'Tabla Impacto'!$F$8))))))</f>
        <v>Mayor</v>
      </c>
      <c r="Y108" s="612">
        <f t="shared" ref="Y108" si="124">+IF(T108="",W108,IF(W108="",T108,IF(T108&gt;W108,T108,W108)))</f>
        <v>0.8</v>
      </c>
      <c r="Z108" s="613" t="str">
        <f t="shared" ref="Z108" si="125">IF(OR(AND(P108="Muy Baja",X108="Leve"),AND(P108="Muy Baja",X108="Menor"),AND(P108="Baja",X108="Leve")),"Bajo",IF(OR(AND(P108="Muy baja",X108="Moderado"),AND(P108="Baja",X108="Menor"),AND(P108="Baja",X108="Moderado"),AND(P108="Media",X108="Leve"),AND(P108="Media",X108="Menor"),AND(P108="Media",X108="Moderado"),AND(P108="Alta",X108="Leve"),AND(P108="Alta",X108="Menor")),"Moderado",IF(OR(AND(P108="Muy Baja",X108="Mayor"),AND(P108="Baja",X108="Mayor"),AND(P108="Media",X108="Mayor"),AND(P108="Alta",X108="Moderado"),AND(P108="Alta",X108="Mayor"),AND(P108="Muy Alta",X108="Leve"),AND(P108="Muy Alta",X108="Menor"),AND(P108="Muy Alta",X108="Moderado"),AND(P108="Muy Alta",X108="Mayor")),"Alto",IF(OR(AND(P108="Muy Baja",X108="Catastrófico"),AND(P108="Baja",X108="Catastrófico"),AND(P108="Media",X108="Catastrófico"),AND(P108="Alta",X108="Catastrófico"),AND(P108="Muy Alta",X108="Catastrófico")),"Extremo",""))))</f>
        <v>Alto</v>
      </c>
      <c r="AA108" s="618"/>
      <c r="AB108" s="404">
        <v>1</v>
      </c>
      <c r="AC108" s="416" t="s">
        <v>841</v>
      </c>
      <c r="AD108" s="138"/>
      <c r="AE108" s="331" t="s">
        <v>223</v>
      </c>
      <c r="AF108" s="330" t="s">
        <v>686</v>
      </c>
      <c r="AG108" s="331" t="str">
        <f t="shared" si="84"/>
        <v>Probabilidad</v>
      </c>
      <c r="AH108" s="332" t="s">
        <v>12</v>
      </c>
      <c r="AI108" s="332" t="s">
        <v>8</v>
      </c>
      <c r="AJ108" s="333" t="str">
        <f t="shared" si="76"/>
        <v>40%</v>
      </c>
      <c r="AK108" s="332" t="s">
        <v>17</v>
      </c>
      <c r="AL108" s="332" t="s">
        <v>20</v>
      </c>
      <c r="AM108" s="332" t="s">
        <v>111</v>
      </c>
      <c r="AN108" s="309">
        <f>IFERROR(IF(AG108="Probabilidad",(Q108-(+Q108*AJ108)),IF(AG108="Impacto",Q108,"")),"")</f>
        <v>0.24</v>
      </c>
      <c r="AO108" s="410" t="str">
        <f t="shared" ref="AO108:AO110" si="126">IFERROR(IF(AN108="","",IF(AN108&lt;=0.2,"Muy Baja",IF(AN108&lt;=0.4,"Baja",IF(AN108&lt;=0.6,"Media",IF(AN108&lt;=0.8,"Alta","Muy Alta"))))),"")</f>
        <v>Baja</v>
      </c>
      <c r="AP108" s="125">
        <f t="shared" ref="AP108" si="127">+AN108</f>
        <v>0.24</v>
      </c>
      <c r="AQ108" s="410" t="str">
        <f t="shared" ref="AQ108:AQ110" si="128">IFERROR(IF(AR108="","",IF(AR108&lt;=0.2,"Leve",IF(AR108&lt;=0.4,"Menor",IF(AR108&lt;=0.6,"Moderado",IF(AR108&lt;=0.8,"Mayor","Catastrófico"))))),"")</f>
        <v>Mayor</v>
      </c>
      <c r="AR108" s="125">
        <f>IFERROR(IF(AG108="Impacto",(Y108-(+Y108*AJ108)),IF(AG108="Probabilidad",Y108,"")),"")</f>
        <v>0.8</v>
      </c>
      <c r="AS108" s="402" t="str">
        <f t="shared" si="83"/>
        <v>Alto</v>
      </c>
      <c r="AT108" s="601">
        <f>+AP110</f>
        <v>8.6399999999999991E-2</v>
      </c>
      <c r="AU108" s="601">
        <f>+AR110</f>
        <v>0.8</v>
      </c>
      <c r="AV108" s="605" t="s">
        <v>122</v>
      </c>
      <c r="AW108" s="319"/>
      <c r="AX108" s="319"/>
      <c r="AY108" s="335">
        <v>12</v>
      </c>
      <c r="AZ108" s="336">
        <v>3</v>
      </c>
      <c r="BA108" s="336">
        <v>3</v>
      </c>
      <c r="BB108" s="336">
        <v>3</v>
      </c>
      <c r="BC108" s="336">
        <v>3</v>
      </c>
      <c r="BJ108" s="329"/>
      <c r="BK108" s="329"/>
      <c r="BL108" s="329"/>
      <c r="BM108" s="329"/>
      <c r="BN108" s="329"/>
      <c r="BO108" s="329"/>
      <c r="BP108" s="329"/>
      <c r="BQ108" s="329"/>
      <c r="BR108" s="329"/>
      <c r="BS108" s="329"/>
      <c r="BT108" s="329"/>
      <c r="BU108" s="329"/>
      <c r="BV108" s="329"/>
      <c r="BW108" s="329"/>
      <c r="BX108" s="329"/>
      <c r="BY108" s="329"/>
      <c r="BZ108" s="329"/>
      <c r="CA108" s="329"/>
      <c r="CB108" s="329"/>
      <c r="CC108" s="329"/>
      <c r="CD108" s="329"/>
      <c r="CE108" s="329"/>
      <c r="CF108" s="329"/>
      <c r="CG108" s="329"/>
      <c r="CH108" s="329"/>
      <c r="CL108" s="329"/>
    </row>
    <row r="109" spans="1:90" s="1" customFormat="1" ht="110.4" x14ac:dyDescent="0.25">
      <c r="A109" s="617"/>
      <c r="B109" s="619" t="s">
        <v>569</v>
      </c>
      <c r="C109" s="620" t="s">
        <v>237</v>
      </c>
      <c r="D109" s="619" t="s">
        <v>568</v>
      </c>
      <c r="E109" s="619" t="s">
        <v>239</v>
      </c>
      <c r="F109" s="598"/>
      <c r="G109" s="598"/>
      <c r="H109" s="598"/>
      <c r="I109" s="598"/>
      <c r="J109" s="619" t="s">
        <v>353</v>
      </c>
      <c r="K109" s="626" t="s">
        <v>567</v>
      </c>
      <c r="L109" s="627" t="s">
        <v>566</v>
      </c>
      <c r="M109" s="627" t="str">
        <f t="shared" si="116"/>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
      <c r="N109" s="619"/>
      <c r="O109" s="618">
        <v>12</v>
      </c>
      <c r="P109" s="624"/>
      <c r="Q109" s="612"/>
      <c r="R109" s="625"/>
      <c r="S109" s="624"/>
      <c r="T109" s="612"/>
      <c r="U109" s="625"/>
      <c r="V109" s="624"/>
      <c r="W109" s="612"/>
      <c r="X109" s="613"/>
      <c r="Y109" s="612"/>
      <c r="Z109" s="613"/>
      <c r="AA109" s="618"/>
      <c r="AB109" s="404">
        <v>2</v>
      </c>
      <c r="AC109" s="416" t="s">
        <v>842</v>
      </c>
      <c r="AD109" s="138"/>
      <c r="AE109" s="331" t="s">
        <v>223</v>
      </c>
      <c r="AF109" s="330" t="s">
        <v>687</v>
      </c>
      <c r="AG109" s="331" t="str">
        <f t="shared" si="84"/>
        <v>Probabilidad</v>
      </c>
      <c r="AH109" s="332" t="s">
        <v>12</v>
      </c>
      <c r="AI109" s="332" t="s">
        <v>8</v>
      </c>
      <c r="AJ109" s="333" t="str">
        <f t="shared" si="76"/>
        <v>40%</v>
      </c>
      <c r="AK109" s="332" t="s">
        <v>17</v>
      </c>
      <c r="AL109" s="332" t="s">
        <v>20</v>
      </c>
      <c r="AM109" s="332" t="s">
        <v>111</v>
      </c>
      <c r="AN109" s="308">
        <f>IFERROR(IF(AND(AG108="Probabilidad",AG109="Probabilidad"),(AP108-(+AP108*AJ109)),IF(AG109="Probabilidad",(Q108-(+Q108*AJ109)),IF(AG109="Impacto",AP108,""))),"")</f>
        <v>0.14399999999999999</v>
      </c>
      <c r="AO109" s="410" t="str">
        <f t="shared" si="126"/>
        <v>Muy Baja</v>
      </c>
      <c r="AP109" s="125">
        <f>+AN109</f>
        <v>0.14399999999999999</v>
      </c>
      <c r="AQ109" s="410" t="str">
        <f t="shared" si="128"/>
        <v>Mayor</v>
      </c>
      <c r="AR109" s="125">
        <f>IFERROR(IF(AND(AG108="Impacto",AG109="Impacto"),(AR108-(+AR108*AJ109)),IF(AG109="Impacto",(Y108-(+Y108*AJ109)),IF(AG109="Probabilidad",AR108,""))),"")</f>
        <v>0.8</v>
      </c>
      <c r="AS109" s="402" t="str">
        <f t="shared" si="83"/>
        <v>Alto</v>
      </c>
      <c r="AT109" s="601"/>
      <c r="AU109" s="601"/>
      <c r="AV109" s="605"/>
      <c r="AW109" s="319"/>
      <c r="AX109" s="319"/>
      <c r="AY109" s="335">
        <v>48</v>
      </c>
      <c r="AZ109" s="336">
        <v>12</v>
      </c>
      <c r="BA109" s="336">
        <v>12</v>
      </c>
      <c r="BB109" s="336">
        <v>12</v>
      </c>
      <c r="BC109" s="336">
        <v>12</v>
      </c>
      <c r="BJ109" s="329"/>
      <c r="BK109" s="329"/>
      <c r="BL109" s="329"/>
      <c r="BM109" s="329"/>
      <c r="BN109" s="329"/>
      <c r="BO109" s="329"/>
      <c r="BP109" s="329"/>
      <c r="BQ109" s="329"/>
      <c r="BR109" s="329"/>
      <c r="BS109" s="329"/>
      <c r="BT109" s="329"/>
      <c r="BU109" s="329"/>
      <c r="BV109" s="329"/>
      <c r="BW109" s="329"/>
      <c r="BX109" s="329"/>
      <c r="BY109" s="329"/>
      <c r="BZ109" s="329"/>
      <c r="CA109" s="329"/>
      <c r="CB109" s="329"/>
      <c r="CC109" s="329"/>
      <c r="CD109" s="329"/>
      <c r="CE109" s="329"/>
      <c r="CF109" s="329"/>
      <c r="CG109" s="329"/>
      <c r="CH109" s="329"/>
      <c r="CL109" s="329"/>
    </row>
    <row r="110" spans="1:90" s="1" customFormat="1" ht="110.4" x14ac:dyDescent="0.25">
      <c r="A110" s="617"/>
      <c r="B110" s="619" t="s">
        <v>569</v>
      </c>
      <c r="C110" s="620" t="s">
        <v>237</v>
      </c>
      <c r="D110" s="619" t="s">
        <v>568</v>
      </c>
      <c r="E110" s="619" t="s">
        <v>239</v>
      </c>
      <c r="F110" s="598"/>
      <c r="G110" s="598"/>
      <c r="H110" s="598"/>
      <c r="I110" s="598"/>
      <c r="J110" s="619" t="s">
        <v>353</v>
      </c>
      <c r="K110" s="626" t="s">
        <v>567</v>
      </c>
      <c r="L110" s="627" t="s">
        <v>566</v>
      </c>
      <c r="M110" s="627" t="str">
        <f t="shared" si="116"/>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
      <c r="N110" s="619"/>
      <c r="O110" s="618">
        <v>12</v>
      </c>
      <c r="P110" s="624"/>
      <c r="Q110" s="612"/>
      <c r="R110" s="625"/>
      <c r="S110" s="624"/>
      <c r="T110" s="612"/>
      <c r="U110" s="625"/>
      <c r="V110" s="624"/>
      <c r="W110" s="612"/>
      <c r="X110" s="613"/>
      <c r="Y110" s="612"/>
      <c r="Z110" s="613"/>
      <c r="AA110" s="618"/>
      <c r="AB110" s="404">
        <v>3</v>
      </c>
      <c r="AC110" s="416" t="s">
        <v>565</v>
      </c>
      <c r="AD110" s="138"/>
      <c r="AE110" s="331" t="s">
        <v>223</v>
      </c>
      <c r="AF110" s="330" t="s">
        <v>688</v>
      </c>
      <c r="AG110" s="331" t="str">
        <f t="shared" si="84"/>
        <v>Probabilidad</v>
      </c>
      <c r="AH110" s="332" t="s">
        <v>12</v>
      </c>
      <c r="AI110" s="332" t="s">
        <v>8</v>
      </c>
      <c r="AJ110" s="333" t="str">
        <f t="shared" si="76"/>
        <v>40%</v>
      </c>
      <c r="AK110" s="332" t="s">
        <v>17</v>
      </c>
      <c r="AL110" s="332" t="s">
        <v>20</v>
      </c>
      <c r="AM110" s="332" t="s">
        <v>111</v>
      </c>
      <c r="AN110" s="308">
        <f>IFERROR(IF(AND(AG109="Probabilidad",AG110="Probabilidad"),(AP109-(+AP109*AJ110)),IF(AG110="Probabilidad",(Q109-(+Q109*AJ110)),IF(AG110="Impacto",AP109,""))),"")</f>
        <v>8.6399999999999991E-2</v>
      </c>
      <c r="AO110" s="410" t="str">
        <f t="shared" si="126"/>
        <v>Muy Baja</v>
      </c>
      <c r="AP110" s="125">
        <f>+AN110</f>
        <v>8.6399999999999991E-2</v>
      </c>
      <c r="AQ110" s="410" t="str">
        <f t="shared" si="128"/>
        <v>Mayor</v>
      </c>
      <c r="AR110" s="125">
        <f>IFERROR(IF(AND(AG109="Impacto",AG110="Impacto"),(AR109-(+AR109*AJ110)),IF(AG110="Impacto",(Y109-(+Y109*AJ110)),IF(AG110="Probabilidad",AR109,""))),"")</f>
        <v>0.8</v>
      </c>
      <c r="AS110" s="402" t="str">
        <f t="shared" si="83"/>
        <v>Alto</v>
      </c>
      <c r="AT110" s="601"/>
      <c r="AU110" s="601"/>
      <c r="AV110" s="605"/>
      <c r="AW110" s="319"/>
      <c r="AX110" s="319"/>
      <c r="AY110" s="335">
        <v>0</v>
      </c>
      <c r="AZ110" s="336">
        <v>0</v>
      </c>
      <c r="BA110" s="336">
        <v>0</v>
      </c>
      <c r="BB110" s="336">
        <v>0</v>
      </c>
      <c r="BC110" s="336">
        <v>0</v>
      </c>
      <c r="BJ110" s="329"/>
      <c r="BK110" s="329"/>
      <c r="BL110" s="329"/>
      <c r="BM110" s="329"/>
      <c r="BN110" s="329"/>
      <c r="BO110" s="329"/>
      <c r="BP110" s="329"/>
      <c r="BQ110" s="329"/>
      <c r="BR110" s="329"/>
      <c r="BS110" s="329"/>
      <c r="BT110" s="329"/>
      <c r="BU110" s="329"/>
      <c r="BV110" s="329"/>
      <c r="BW110" s="329"/>
      <c r="BX110" s="329"/>
      <c r="BY110" s="329"/>
      <c r="BZ110" s="329"/>
      <c r="CA110" s="329"/>
      <c r="CB110" s="329"/>
      <c r="CC110" s="329"/>
      <c r="CD110" s="329"/>
      <c r="CE110" s="329"/>
      <c r="CF110" s="329"/>
      <c r="CG110" s="329"/>
      <c r="CH110" s="329"/>
      <c r="CL110" s="329"/>
    </row>
    <row r="111" spans="1:90" s="1" customFormat="1" ht="13.8" hidden="1" customHeight="1" x14ac:dyDescent="0.25">
      <c r="A111" s="617"/>
      <c r="B111" s="619" t="s">
        <v>569</v>
      </c>
      <c r="C111" s="620" t="s">
        <v>237</v>
      </c>
      <c r="D111" s="619" t="s">
        <v>568</v>
      </c>
      <c r="E111" s="619" t="s">
        <v>239</v>
      </c>
      <c r="F111" s="598"/>
      <c r="G111" s="598"/>
      <c r="H111" s="598"/>
      <c r="I111" s="598"/>
      <c r="J111" s="619" t="s">
        <v>353</v>
      </c>
      <c r="K111" s="626" t="s">
        <v>567</v>
      </c>
      <c r="L111" s="627" t="s">
        <v>566</v>
      </c>
      <c r="M111" s="627" t="str">
        <f t="shared" si="116"/>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
      <c r="N111" s="619"/>
      <c r="O111" s="618">
        <v>12</v>
      </c>
      <c r="P111" s="624"/>
      <c r="Q111" s="612"/>
      <c r="R111" s="625"/>
      <c r="S111" s="624"/>
      <c r="T111" s="612"/>
      <c r="U111" s="625"/>
      <c r="V111" s="624"/>
      <c r="W111" s="612"/>
      <c r="X111" s="613"/>
      <c r="Y111" s="612"/>
      <c r="Z111" s="613"/>
      <c r="AA111" s="618"/>
      <c r="AB111" s="404"/>
      <c r="AC111" s="416"/>
      <c r="AD111" s="138"/>
      <c r="AE111" s="331"/>
      <c r="AF111" s="330"/>
      <c r="AG111" s="331" t="str">
        <f t="shared" si="84"/>
        <v/>
      </c>
      <c r="AH111" s="332"/>
      <c r="AI111" s="332"/>
      <c r="AJ111" s="333" t="str">
        <f t="shared" si="76"/>
        <v/>
      </c>
      <c r="AK111" s="332"/>
      <c r="AL111" s="332"/>
      <c r="AM111" s="332"/>
      <c r="AN111" s="124"/>
      <c r="AO111" s="410" t="str">
        <f t="shared" si="80"/>
        <v/>
      </c>
      <c r="AP111" s="125"/>
      <c r="AQ111" s="410" t="str">
        <f t="shared" si="81"/>
        <v/>
      </c>
      <c r="AR111" s="125" t="str">
        <f t="shared" si="82"/>
        <v/>
      </c>
      <c r="AS111" s="402" t="str">
        <f t="shared" si="83"/>
        <v/>
      </c>
      <c r="AT111" s="402"/>
      <c r="AU111" s="402"/>
      <c r="AV111" s="409"/>
      <c r="AW111" s="319"/>
      <c r="AX111" s="319"/>
      <c r="AY111" s="139"/>
      <c r="AZ111" s="136"/>
      <c r="BA111" s="136"/>
      <c r="BB111" s="136"/>
      <c r="BC111" s="136"/>
      <c r="BJ111" s="329"/>
      <c r="BK111" s="329"/>
      <c r="BL111" s="329"/>
      <c r="BM111" s="329"/>
      <c r="BN111" s="329"/>
      <c r="BO111" s="329"/>
      <c r="BP111" s="329"/>
      <c r="BQ111" s="329"/>
      <c r="BR111" s="329"/>
      <c r="BS111" s="329"/>
      <c r="BT111" s="329"/>
      <c r="BU111" s="329"/>
      <c r="BV111" s="329"/>
      <c r="BW111" s="329"/>
      <c r="BX111" s="329"/>
      <c r="BY111" s="329"/>
      <c r="BZ111" s="329"/>
      <c r="CA111" s="329"/>
      <c r="CB111" s="329"/>
      <c r="CC111" s="329"/>
      <c r="CD111" s="329"/>
      <c r="CE111" s="329"/>
      <c r="CF111" s="329"/>
      <c r="CG111" s="329"/>
      <c r="CH111" s="329"/>
      <c r="CL111" s="329"/>
    </row>
    <row r="112" spans="1:90" s="1" customFormat="1" ht="13.8" hidden="1" customHeight="1" x14ac:dyDescent="0.25">
      <c r="A112" s="617"/>
      <c r="B112" s="619" t="s">
        <v>569</v>
      </c>
      <c r="C112" s="620" t="s">
        <v>237</v>
      </c>
      <c r="D112" s="619" t="s">
        <v>568</v>
      </c>
      <c r="E112" s="619" t="s">
        <v>239</v>
      </c>
      <c r="F112" s="598"/>
      <c r="G112" s="598"/>
      <c r="H112" s="598"/>
      <c r="I112" s="598"/>
      <c r="J112" s="619" t="s">
        <v>353</v>
      </c>
      <c r="K112" s="626" t="s">
        <v>567</v>
      </c>
      <c r="L112" s="627" t="s">
        <v>566</v>
      </c>
      <c r="M112" s="627" t="str">
        <f t="shared" si="116"/>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
      <c r="N112" s="619"/>
      <c r="O112" s="618">
        <v>12</v>
      </c>
      <c r="P112" s="624"/>
      <c r="Q112" s="612"/>
      <c r="R112" s="625"/>
      <c r="S112" s="624"/>
      <c r="T112" s="612"/>
      <c r="U112" s="625"/>
      <c r="V112" s="624"/>
      <c r="W112" s="612"/>
      <c r="X112" s="613"/>
      <c r="Y112" s="612"/>
      <c r="Z112" s="613"/>
      <c r="AA112" s="618"/>
      <c r="AB112" s="404"/>
      <c r="AC112" s="416"/>
      <c r="AD112" s="138"/>
      <c r="AE112" s="331"/>
      <c r="AF112" s="330"/>
      <c r="AG112" s="331" t="str">
        <f t="shared" si="84"/>
        <v/>
      </c>
      <c r="AH112" s="332"/>
      <c r="AI112" s="332"/>
      <c r="AJ112" s="333" t="str">
        <f t="shared" si="76"/>
        <v/>
      </c>
      <c r="AK112" s="332"/>
      <c r="AL112" s="332"/>
      <c r="AM112" s="332"/>
      <c r="AN112" s="124"/>
      <c r="AO112" s="410" t="str">
        <f t="shared" si="80"/>
        <v/>
      </c>
      <c r="AP112" s="125"/>
      <c r="AQ112" s="410" t="str">
        <f t="shared" si="81"/>
        <v/>
      </c>
      <c r="AR112" s="125" t="str">
        <f t="shared" si="82"/>
        <v/>
      </c>
      <c r="AS112" s="402" t="str">
        <f t="shared" si="83"/>
        <v/>
      </c>
      <c r="AT112" s="402"/>
      <c r="AU112" s="402"/>
      <c r="AV112" s="409"/>
      <c r="AW112" s="319"/>
      <c r="AX112" s="319"/>
      <c r="AY112" s="139"/>
      <c r="AZ112" s="136"/>
      <c r="BA112" s="136"/>
      <c r="BB112" s="136"/>
      <c r="BC112" s="136"/>
      <c r="BJ112" s="329"/>
      <c r="BK112" s="329"/>
      <c r="BL112" s="329"/>
      <c r="BM112" s="329"/>
      <c r="BN112" s="329"/>
      <c r="BO112" s="329"/>
      <c r="BP112" s="329"/>
      <c r="BQ112" s="329"/>
      <c r="BR112" s="329"/>
      <c r="BS112" s="329"/>
      <c r="BT112" s="329"/>
      <c r="BU112" s="329"/>
      <c r="BV112" s="329"/>
      <c r="BW112" s="329"/>
      <c r="BX112" s="329"/>
      <c r="BY112" s="329"/>
      <c r="BZ112" s="329"/>
      <c r="CA112" s="329"/>
      <c r="CB112" s="329"/>
      <c r="CC112" s="329"/>
      <c r="CD112" s="329"/>
      <c r="CE112" s="329"/>
      <c r="CF112" s="329"/>
      <c r="CG112" s="329"/>
      <c r="CH112" s="329"/>
      <c r="CL112" s="329"/>
    </row>
    <row r="113" spans="1:90" s="1" customFormat="1" ht="13.8" hidden="1" customHeight="1" x14ac:dyDescent="0.25">
      <c r="A113" s="617"/>
      <c r="B113" s="619" t="s">
        <v>569</v>
      </c>
      <c r="C113" s="620" t="s">
        <v>237</v>
      </c>
      <c r="D113" s="619" t="s">
        <v>568</v>
      </c>
      <c r="E113" s="619" t="s">
        <v>239</v>
      </c>
      <c r="F113" s="598"/>
      <c r="G113" s="598"/>
      <c r="H113" s="598"/>
      <c r="I113" s="598"/>
      <c r="J113" s="619" t="s">
        <v>353</v>
      </c>
      <c r="K113" s="626" t="s">
        <v>567</v>
      </c>
      <c r="L113" s="627" t="s">
        <v>566</v>
      </c>
      <c r="M113" s="627" t="str">
        <f t="shared" si="116"/>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
      <c r="N113" s="619"/>
      <c r="O113" s="618">
        <v>12</v>
      </c>
      <c r="P113" s="624"/>
      <c r="Q113" s="612"/>
      <c r="R113" s="625"/>
      <c r="S113" s="624"/>
      <c r="T113" s="612"/>
      <c r="U113" s="625"/>
      <c r="V113" s="624"/>
      <c r="W113" s="612"/>
      <c r="X113" s="613"/>
      <c r="Y113" s="612"/>
      <c r="Z113" s="613"/>
      <c r="AA113" s="618"/>
      <c r="AB113" s="404"/>
      <c r="AC113" s="416"/>
      <c r="AD113" s="138"/>
      <c r="AE113" s="331"/>
      <c r="AF113" s="330"/>
      <c r="AG113" s="331" t="str">
        <f t="shared" si="84"/>
        <v/>
      </c>
      <c r="AH113" s="332"/>
      <c r="AI113" s="332"/>
      <c r="AJ113" s="333" t="str">
        <f t="shared" si="76"/>
        <v/>
      </c>
      <c r="AK113" s="332"/>
      <c r="AL113" s="332"/>
      <c r="AM113" s="332"/>
      <c r="AN113" s="124"/>
      <c r="AO113" s="410" t="str">
        <f t="shared" si="80"/>
        <v/>
      </c>
      <c r="AP113" s="125"/>
      <c r="AQ113" s="410" t="str">
        <f t="shared" si="81"/>
        <v/>
      </c>
      <c r="AR113" s="125" t="str">
        <f t="shared" si="82"/>
        <v/>
      </c>
      <c r="AS113" s="402" t="str">
        <f t="shared" si="83"/>
        <v/>
      </c>
      <c r="AT113" s="402"/>
      <c r="AU113" s="402"/>
      <c r="AV113" s="409"/>
      <c r="AW113" s="319"/>
      <c r="AX113" s="319"/>
      <c r="AY113" s="139"/>
      <c r="AZ113" s="136"/>
      <c r="BA113" s="136"/>
      <c r="BB113" s="136"/>
      <c r="BC113" s="136"/>
      <c r="BJ113" s="329"/>
      <c r="BK113" s="329"/>
      <c r="BL113" s="329"/>
      <c r="BM113" s="329"/>
      <c r="BN113" s="329"/>
      <c r="BO113" s="329"/>
      <c r="BP113" s="329"/>
      <c r="BQ113" s="329"/>
      <c r="BR113" s="329"/>
      <c r="BS113" s="329"/>
      <c r="BT113" s="329"/>
      <c r="BU113" s="329"/>
      <c r="BV113" s="329"/>
      <c r="BW113" s="329"/>
      <c r="BX113" s="329"/>
      <c r="BY113" s="329"/>
      <c r="BZ113" s="329"/>
      <c r="CA113" s="329"/>
      <c r="CB113" s="329"/>
      <c r="CC113" s="329"/>
      <c r="CD113" s="329"/>
      <c r="CE113" s="329"/>
      <c r="CF113" s="329"/>
      <c r="CG113" s="329"/>
      <c r="CH113" s="329"/>
      <c r="CL113" s="329"/>
    </row>
    <row r="114" spans="1:90" s="1" customFormat="1" ht="124.2" x14ac:dyDescent="0.25">
      <c r="A114" s="617" t="s">
        <v>564</v>
      </c>
      <c r="B114" s="619" t="s">
        <v>558</v>
      </c>
      <c r="C114" s="620" t="s">
        <v>237</v>
      </c>
      <c r="D114" s="619" t="s">
        <v>557</v>
      </c>
      <c r="E114" s="619" t="s">
        <v>239</v>
      </c>
      <c r="F114" s="598" t="s">
        <v>761</v>
      </c>
      <c r="G114" s="598" t="s">
        <v>770</v>
      </c>
      <c r="H114" s="598" t="s">
        <v>778</v>
      </c>
      <c r="I114" s="598" t="s">
        <v>783</v>
      </c>
      <c r="J114" s="619" t="s">
        <v>353</v>
      </c>
      <c r="K114" s="626" t="s">
        <v>561</v>
      </c>
      <c r="L114" s="627" t="s">
        <v>560</v>
      </c>
      <c r="M114" s="627" t="str">
        <f t="shared" si="116"/>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
      <c r="N114" s="619" t="s">
        <v>116</v>
      </c>
      <c r="O114" s="618">
        <v>2</v>
      </c>
      <c r="P114" s="624" t="str">
        <f t="shared" si="107"/>
        <v>Muy Baja</v>
      </c>
      <c r="Q114" s="612">
        <f t="shared" si="92"/>
        <v>0.2</v>
      </c>
      <c r="R114" s="625"/>
      <c r="S114" s="624" t="str">
        <f>IF(OR(R114='Tabla Impacto'!$C$11,R114='Tabla Impacto'!$D$11),"Leve",IF(OR(R114='Tabla Impacto'!$C$12,R114='Tabla Impacto'!$D$12),"Menor",IF(OR(R114='Tabla Impacto'!$C$13,R114='Tabla Impacto'!$D$13),"Moderado",IF(OR(R114='Tabla Impacto'!$C$14,R114='Tabla Impacto'!$D$14),"Mayor",IF(OR(R114='Tabla Impacto'!$C$15,R114='Tabla Impacto'!$D$15),"Catastrófico","")))))</f>
        <v/>
      </c>
      <c r="T114" s="612" t="str">
        <f t="shared" ref="T114" si="129">IF(S114="","",IF(S114="Leve",0.2,IF(S114="Menor",0.4,IF(S114="Moderado",0.6,IF(S114="Mayor",0.8,IF(S114="Catastrófico",1,))))))</f>
        <v/>
      </c>
      <c r="U114" s="625" t="s">
        <v>138</v>
      </c>
      <c r="V114" s="624" t="str">
        <f>IF(OR(U114='Tabla Impacto'!$C$11,U114='Tabla Impacto'!$D$11),"Leve",IF(OR(U114='Tabla Impacto'!$C$12,U114='Tabla Impacto'!$D$12),"Menor",IF(OR(U114='Tabla Impacto'!$C$13,U114='Tabla Impacto'!$D$13),"Moderado",IF(OR(U114='Tabla Impacto'!$C$14,U114='Tabla Impacto'!$D$14),"Mayor",IF(OR(U114='Tabla Impacto'!$C$15,U114='Tabla Impacto'!$D$15),"Catastrófico","")))))</f>
        <v>Catastrófico</v>
      </c>
      <c r="W114" s="612">
        <f t="shared" ref="W114" si="130">IF(V114="","",IF(V114="Leve",0.2,IF(V114="Menor",0.4,IF(V114="Moderado",0.6,IF(V114="Mayor",0.8,IF(V114="Catastrófico",1,))))))</f>
        <v>1</v>
      </c>
      <c r="X114" s="613" t="str">
        <f>IF(Y114="","",IF(Y114='Tabla Impacto'!$G$4,'Tabla Impacto'!$F$4,IF(Y114='Tabla Impacto'!$G$5,'Tabla Impacto'!$F$5,IF(Y114='Tabla Impacto'!$G$6,'Tabla Impacto'!$F$6,IF(Y114='Tabla Impacto'!$G$7,'Tabla Impacto'!$F$7,IF(Y114='Tabla Impacto'!$G$8,'Tabla Impacto'!$F$8))))))</f>
        <v>Catastrófico</v>
      </c>
      <c r="Y114" s="612">
        <f t="shared" ref="Y114" si="131">+IF(T114="",W114,IF(W114="",T114,IF(T114&gt;W114,T114,W114)))</f>
        <v>1</v>
      </c>
      <c r="Z114" s="613" t="str">
        <f t="shared" ref="Z114" si="132">IF(OR(AND(P114="Muy Baja",X114="Leve"),AND(P114="Muy Baja",X114="Menor"),AND(P114="Baja",X114="Leve")),"Bajo",IF(OR(AND(P114="Muy baja",X114="Moderado"),AND(P114="Baja",X114="Menor"),AND(P114="Baja",X114="Moderado"),AND(P114="Media",X114="Leve"),AND(P114="Media",X114="Menor"),AND(P114="Media",X114="Moderado"),AND(P114="Alta",X114="Leve"),AND(P114="Alta",X114="Menor")),"Moderado",IF(OR(AND(P114="Muy Baja",X114="Mayor"),AND(P114="Baja",X114="Mayor"),AND(P114="Media",X114="Mayor"),AND(P114="Alta",X114="Moderado"),AND(P114="Alta",X114="Mayor"),AND(P114="Muy Alta",X114="Leve"),AND(P114="Muy Alta",X114="Menor"),AND(P114="Muy Alta",X114="Moderado"),AND(P114="Muy Alta",X114="Mayor")),"Alto",IF(OR(AND(P114="Muy Baja",X114="Catastrófico"),AND(P114="Baja",X114="Catastrófico"),AND(P114="Media",X114="Catastrófico"),AND(P114="Alta",X114="Catastrófico"),AND(P114="Muy Alta",X114="Catastrófico")),"Extremo",""))))</f>
        <v>Extremo</v>
      </c>
      <c r="AA114" s="618"/>
      <c r="AB114" s="404">
        <v>1</v>
      </c>
      <c r="AC114" s="416" t="s">
        <v>843</v>
      </c>
      <c r="AD114" s="138"/>
      <c r="AE114" s="331" t="s">
        <v>223</v>
      </c>
      <c r="AF114" s="330" t="s">
        <v>947</v>
      </c>
      <c r="AG114" s="331" t="str">
        <f t="shared" si="84"/>
        <v>Probabilidad</v>
      </c>
      <c r="AH114" s="332" t="s">
        <v>12</v>
      </c>
      <c r="AI114" s="332" t="s">
        <v>8</v>
      </c>
      <c r="AJ114" s="333" t="str">
        <f t="shared" si="76"/>
        <v>40%</v>
      </c>
      <c r="AK114" s="332" t="s">
        <v>17</v>
      </c>
      <c r="AL114" s="332" t="s">
        <v>20</v>
      </c>
      <c r="AM114" s="332" t="s">
        <v>111</v>
      </c>
      <c r="AN114" s="309">
        <f>IFERROR(IF(AG114="Probabilidad",(Q114-(+Q114*AJ114)),IF(AG114="Impacto",Q114,"")),"")</f>
        <v>0.12</v>
      </c>
      <c r="AO114" s="410" t="str">
        <f t="shared" si="80"/>
        <v>Muy Baja</v>
      </c>
      <c r="AP114" s="125">
        <f>+AN114</f>
        <v>0.12</v>
      </c>
      <c r="AQ114" s="410" t="str">
        <f t="shared" si="81"/>
        <v>Catastrófico</v>
      </c>
      <c r="AR114" s="125">
        <f>IFERROR(IF(AG114="Impacto",(Y114-(+Y114*AJ114)),IF(AG114="Probabilidad",Y114,"")),"")</f>
        <v>1</v>
      </c>
      <c r="AS114" s="402" t="str">
        <f t="shared" ref="AS114" si="133">IFERROR(IF(OR(AND(AO114="Muy Baja",AQ114="Leve"),AND(AO114="Muy Baja",AQ114="Menor"),AND(AO114="Baja",AQ114="Leve")),"Bajo",IF(OR(AND(AO114="Muy baja",AQ114="Moderado"),AND(AO114="Baja",AQ114="Menor"),AND(AO114="Baja",AQ114="Moderado"),AND(AO114="Media",AQ114="Leve"),AND(AO114="Media",AQ114="Menor"),AND(AO114="Media",AQ114="Moderado"),AND(AO114="Alta",AQ114="Leve"),AND(AO114="Alta",AQ114="Menor")),"Moderado",IF(OR(AND(AO114="Muy Baja",AQ114="Mayor"),AND(AO114="Baja",AQ114="Mayor"),AND(AO114="Media",AQ114="Mayor"),AND(AO114="Alta",AQ114="Moderado"),AND(AO114="Alta",AQ114="Mayor"),AND(AO114="Muy Alta",AQ114="Leve"),AND(AO114="Muy Alta",AQ114="Menor"),AND(AO114="Muy Alta",AQ114="Moderado"),AND(AO114="Muy Alta",AQ114="Mayor")),"Alto",IF(OR(AND(AO114="Muy Baja",AQ114="Catastrófico"),AND(AO114="Baja",AQ114="Catastrófico"),AND(AO114="Media",AQ114="Catastrófico"),AND(AO114="Alta",AQ114="Catastrófico"),AND(AO114="Muy Alta",AQ114="Catastrófico")),"Extremo","")))),"")</f>
        <v>Extremo</v>
      </c>
      <c r="AT114" s="407">
        <f>+AP114</f>
        <v>0.12</v>
      </c>
      <c r="AU114" s="407">
        <f>+AR114</f>
        <v>1</v>
      </c>
      <c r="AV114" s="409" t="s">
        <v>122</v>
      </c>
      <c r="AW114" s="319"/>
      <c r="AX114" s="319"/>
      <c r="AY114" s="335">
        <v>12</v>
      </c>
      <c r="AZ114" s="336">
        <v>3</v>
      </c>
      <c r="BA114" s="336">
        <v>3</v>
      </c>
      <c r="BB114" s="336">
        <v>3</v>
      </c>
      <c r="BC114" s="336">
        <v>3</v>
      </c>
      <c r="BJ114" s="329"/>
      <c r="BK114" s="329"/>
      <c r="BL114" s="329"/>
      <c r="BM114" s="329"/>
      <c r="BN114" s="329"/>
      <c r="BO114" s="329"/>
      <c r="BP114" s="329"/>
      <c r="BQ114" s="329"/>
      <c r="BR114" s="329"/>
      <c r="BS114" s="329"/>
      <c r="BT114" s="329"/>
      <c r="BU114" s="329"/>
      <c r="BV114" s="329"/>
      <c r="BW114" s="329"/>
      <c r="BX114" s="329"/>
      <c r="BY114" s="329"/>
      <c r="BZ114" s="329"/>
      <c r="CA114" s="329"/>
      <c r="CB114" s="329"/>
      <c r="CC114" s="329"/>
      <c r="CD114" s="329"/>
      <c r="CE114" s="329"/>
      <c r="CF114" s="329"/>
      <c r="CG114" s="329"/>
      <c r="CH114" s="329"/>
      <c r="CL114" s="329"/>
    </row>
    <row r="115" spans="1:90" s="1" customFormat="1" ht="13.8" hidden="1" customHeight="1" x14ac:dyDescent="0.25">
      <c r="A115" s="617"/>
      <c r="B115" s="619" t="s">
        <v>563</v>
      </c>
      <c r="C115" s="620" t="s">
        <v>237</v>
      </c>
      <c r="D115" s="619" t="s">
        <v>562</v>
      </c>
      <c r="E115" s="619" t="s">
        <v>239</v>
      </c>
      <c r="F115" s="598"/>
      <c r="G115" s="598"/>
      <c r="H115" s="598"/>
      <c r="I115" s="598"/>
      <c r="J115" s="619" t="s">
        <v>353</v>
      </c>
      <c r="K115" s="626" t="s">
        <v>561</v>
      </c>
      <c r="L115" s="627" t="s">
        <v>560</v>
      </c>
      <c r="M115" s="627" t="str">
        <f t="shared" si="116"/>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
      <c r="N115" s="619"/>
      <c r="O115" s="618">
        <v>2</v>
      </c>
      <c r="P115" s="624"/>
      <c r="Q115" s="612"/>
      <c r="R115" s="625"/>
      <c r="S115" s="624"/>
      <c r="T115" s="612"/>
      <c r="U115" s="625"/>
      <c r="V115" s="624"/>
      <c r="W115" s="612"/>
      <c r="X115" s="613"/>
      <c r="Y115" s="612"/>
      <c r="Z115" s="613"/>
      <c r="AA115" s="618"/>
      <c r="AB115" s="404"/>
      <c r="AC115" s="416"/>
      <c r="AD115" s="138"/>
      <c r="AE115" s="331"/>
      <c r="AF115" s="330"/>
      <c r="AG115" s="331" t="str">
        <f t="shared" si="84"/>
        <v/>
      </c>
      <c r="AH115" s="332"/>
      <c r="AI115" s="332"/>
      <c r="AJ115" s="333" t="str">
        <f t="shared" si="76"/>
        <v/>
      </c>
      <c r="AK115" s="332"/>
      <c r="AL115" s="332"/>
      <c r="AM115" s="332"/>
      <c r="AN115" s="124"/>
      <c r="AO115" s="410" t="str">
        <f t="shared" si="80"/>
        <v/>
      </c>
      <c r="AP115" s="125"/>
      <c r="AQ115" s="410" t="str">
        <f t="shared" si="81"/>
        <v/>
      </c>
      <c r="AR115" s="125" t="str">
        <f t="shared" si="82"/>
        <v/>
      </c>
      <c r="AS115" s="402" t="str">
        <f t="shared" si="83"/>
        <v/>
      </c>
      <c r="AT115" s="402"/>
      <c r="AU115" s="402"/>
      <c r="AV115" s="409"/>
      <c r="AW115" s="319"/>
      <c r="AX115" s="319"/>
      <c r="AY115" s="139"/>
      <c r="AZ115" s="136"/>
      <c r="BA115" s="136"/>
      <c r="BB115" s="136"/>
      <c r="BC115" s="136"/>
      <c r="BJ115" s="329"/>
      <c r="BK115" s="329"/>
      <c r="BL115" s="329"/>
      <c r="BM115" s="329"/>
      <c r="BN115" s="329"/>
      <c r="BO115" s="329"/>
      <c r="BP115" s="329"/>
      <c r="BQ115" s="329"/>
      <c r="BR115" s="329"/>
      <c r="BS115" s="329"/>
      <c r="BT115" s="329"/>
      <c r="BU115" s="329"/>
      <c r="BV115" s="329"/>
      <c r="BW115" s="329"/>
      <c r="BX115" s="329"/>
      <c r="BY115" s="329"/>
      <c r="BZ115" s="329"/>
      <c r="CA115" s="329"/>
      <c r="CB115" s="329"/>
      <c r="CC115" s="329"/>
      <c r="CD115" s="329"/>
      <c r="CE115" s="329"/>
      <c r="CF115" s="329"/>
      <c r="CG115" s="329"/>
      <c r="CH115" s="329"/>
      <c r="CL115" s="329"/>
    </row>
    <row r="116" spans="1:90" s="1" customFormat="1" ht="13.8" hidden="1" customHeight="1" x14ac:dyDescent="0.25">
      <c r="A116" s="617"/>
      <c r="B116" s="619" t="s">
        <v>563</v>
      </c>
      <c r="C116" s="620" t="s">
        <v>237</v>
      </c>
      <c r="D116" s="619" t="s">
        <v>562</v>
      </c>
      <c r="E116" s="619" t="s">
        <v>239</v>
      </c>
      <c r="F116" s="598"/>
      <c r="G116" s="598"/>
      <c r="H116" s="598"/>
      <c r="I116" s="598"/>
      <c r="J116" s="619" t="s">
        <v>353</v>
      </c>
      <c r="K116" s="626" t="s">
        <v>561</v>
      </c>
      <c r="L116" s="627" t="s">
        <v>560</v>
      </c>
      <c r="M116" s="627" t="str">
        <f t="shared" si="116"/>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
      <c r="N116" s="619"/>
      <c r="O116" s="618">
        <v>2</v>
      </c>
      <c r="P116" s="624"/>
      <c r="Q116" s="612"/>
      <c r="R116" s="625"/>
      <c r="S116" s="624"/>
      <c r="T116" s="612"/>
      <c r="U116" s="625"/>
      <c r="V116" s="624"/>
      <c r="W116" s="612"/>
      <c r="X116" s="613"/>
      <c r="Y116" s="612"/>
      <c r="Z116" s="613"/>
      <c r="AA116" s="618"/>
      <c r="AB116" s="404"/>
      <c r="AC116" s="416"/>
      <c r="AD116" s="138"/>
      <c r="AE116" s="331"/>
      <c r="AF116" s="330"/>
      <c r="AG116" s="331" t="str">
        <f t="shared" si="84"/>
        <v/>
      </c>
      <c r="AH116" s="332"/>
      <c r="AI116" s="332"/>
      <c r="AJ116" s="333" t="str">
        <f t="shared" si="76"/>
        <v/>
      </c>
      <c r="AK116" s="332"/>
      <c r="AL116" s="332"/>
      <c r="AM116" s="332"/>
      <c r="AN116" s="124"/>
      <c r="AO116" s="410" t="str">
        <f t="shared" si="80"/>
        <v/>
      </c>
      <c r="AP116" s="125"/>
      <c r="AQ116" s="410" t="str">
        <f t="shared" si="81"/>
        <v/>
      </c>
      <c r="AR116" s="125" t="str">
        <f t="shared" si="82"/>
        <v/>
      </c>
      <c r="AS116" s="402" t="str">
        <f t="shared" si="83"/>
        <v/>
      </c>
      <c r="AT116" s="402"/>
      <c r="AU116" s="402"/>
      <c r="AV116" s="409"/>
      <c r="AW116" s="319"/>
      <c r="AX116" s="319"/>
      <c r="AY116" s="139"/>
      <c r="AZ116" s="136"/>
      <c r="BA116" s="136"/>
      <c r="BB116" s="136"/>
      <c r="BC116" s="136"/>
      <c r="BJ116" s="329"/>
      <c r="BK116" s="329"/>
      <c r="BL116" s="329"/>
      <c r="BM116" s="329"/>
      <c r="BN116" s="329"/>
      <c r="BO116" s="329"/>
      <c r="BP116" s="329"/>
      <c r="BQ116" s="329"/>
      <c r="BR116" s="329"/>
      <c r="BS116" s="329"/>
      <c r="BT116" s="329"/>
      <c r="BU116" s="329"/>
      <c r="BV116" s="329"/>
      <c r="BW116" s="329"/>
      <c r="BX116" s="329"/>
      <c r="BY116" s="329"/>
      <c r="BZ116" s="329"/>
      <c r="CA116" s="329"/>
      <c r="CB116" s="329"/>
      <c r="CC116" s="329"/>
      <c r="CD116" s="329"/>
      <c r="CE116" s="329"/>
      <c r="CF116" s="329"/>
      <c r="CG116" s="329"/>
      <c r="CH116" s="329"/>
      <c r="CL116" s="329"/>
    </row>
    <row r="117" spans="1:90" s="1" customFormat="1" ht="13.8" hidden="1" customHeight="1" x14ac:dyDescent="0.25">
      <c r="A117" s="617"/>
      <c r="B117" s="619" t="s">
        <v>563</v>
      </c>
      <c r="C117" s="620" t="s">
        <v>237</v>
      </c>
      <c r="D117" s="619" t="s">
        <v>562</v>
      </c>
      <c r="E117" s="619" t="s">
        <v>239</v>
      </c>
      <c r="F117" s="598"/>
      <c r="G117" s="598"/>
      <c r="H117" s="598"/>
      <c r="I117" s="598"/>
      <c r="J117" s="619" t="s">
        <v>353</v>
      </c>
      <c r="K117" s="626" t="s">
        <v>561</v>
      </c>
      <c r="L117" s="627" t="s">
        <v>560</v>
      </c>
      <c r="M117" s="627" t="str">
        <f t="shared" si="116"/>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
      <c r="N117" s="619"/>
      <c r="O117" s="618">
        <v>2</v>
      </c>
      <c r="P117" s="624"/>
      <c r="Q117" s="612"/>
      <c r="R117" s="625"/>
      <c r="S117" s="624"/>
      <c r="T117" s="612"/>
      <c r="U117" s="625"/>
      <c r="V117" s="624"/>
      <c r="W117" s="612"/>
      <c r="X117" s="613"/>
      <c r="Y117" s="612"/>
      <c r="Z117" s="613"/>
      <c r="AA117" s="618"/>
      <c r="AB117" s="404"/>
      <c r="AC117" s="416"/>
      <c r="AD117" s="138"/>
      <c r="AE117" s="331"/>
      <c r="AF117" s="330"/>
      <c r="AG117" s="331" t="str">
        <f t="shared" si="84"/>
        <v/>
      </c>
      <c r="AH117" s="332"/>
      <c r="AI117" s="332"/>
      <c r="AJ117" s="333" t="str">
        <f t="shared" si="76"/>
        <v/>
      </c>
      <c r="AK117" s="332"/>
      <c r="AL117" s="332"/>
      <c r="AM117" s="332"/>
      <c r="AN117" s="124"/>
      <c r="AO117" s="410" t="str">
        <f t="shared" si="80"/>
        <v/>
      </c>
      <c r="AP117" s="125"/>
      <c r="AQ117" s="410" t="str">
        <f t="shared" si="81"/>
        <v/>
      </c>
      <c r="AR117" s="125" t="str">
        <f t="shared" si="82"/>
        <v/>
      </c>
      <c r="AS117" s="402" t="str">
        <f t="shared" si="83"/>
        <v/>
      </c>
      <c r="AT117" s="402"/>
      <c r="AU117" s="402"/>
      <c r="AV117" s="409"/>
      <c r="AW117" s="319"/>
      <c r="AX117" s="319"/>
      <c r="AY117" s="139"/>
      <c r="AZ117" s="136"/>
      <c r="BA117" s="136"/>
      <c r="BB117" s="136"/>
      <c r="BC117" s="136"/>
      <c r="BJ117" s="329"/>
      <c r="BK117" s="329"/>
      <c r="BL117" s="329"/>
      <c r="BM117" s="329"/>
      <c r="BN117" s="329"/>
      <c r="BO117" s="329"/>
      <c r="BP117" s="329"/>
      <c r="BQ117" s="329"/>
      <c r="BR117" s="329"/>
      <c r="BS117" s="329"/>
      <c r="BT117" s="329"/>
      <c r="BU117" s="329"/>
      <c r="BV117" s="329"/>
      <c r="BW117" s="329"/>
      <c r="BX117" s="329"/>
      <c r="BY117" s="329"/>
      <c r="BZ117" s="329"/>
      <c r="CA117" s="329"/>
      <c r="CB117" s="329"/>
      <c r="CC117" s="329"/>
      <c r="CD117" s="329"/>
      <c r="CE117" s="329"/>
      <c r="CF117" s="329"/>
      <c r="CG117" s="329"/>
      <c r="CH117" s="329"/>
      <c r="CL117" s="329"/>
    </row>
    <row r="118" spans="1:90" s="1" customFormat="1" ht="13.8" hidden="1" customHeight="1" x14ac:dyDescent="0.25">
      <c r="A118" s="617"/>
      <c r="B118" s="619" t="s">
        <v>563</v>
      </c>
      <c r="C118" s="620" t="s">
        <v>237</v>
      </c>
      <c r="D118" s="619" t="s">
        <v>562</v>
      </c>
      <c r="E118" s="619" t="s">
        <v>239</v>
      </c>
      <c r="F118" s="598"/>
      <c r="G118" s="598"/>
      <c r="H118" s="598"/>
      <c r="I118" s="598"/>
      <c r="J118" s="619" t="s">
        <v>353</v>
      </c>
      <c r="K118" s="626" t="s">
        <v>561</v>
      </c>
      <c r="L118" s="627" t="s">
        <v>560</v>
      </c>
      <c r="M118" s="627" t="str">
        <f t="shared" si="116"/>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
      <c r="N118" s="619"/>
      <c r="O118" s="618">
        <v>2</v>
      </c>
      <c r="P118" s="624"/>
      <c r="Q118" s="612"/>
      <c r="R118" s="625"/>
      <c r="S118" s="624"/>
      <c r="T118" s="612"/>
      <c r="U118" s="625"/>
      <c r="V118" s="624"/>
      <c r="W118" s="612"/>
      <c r="X118" s="613"/>
      <c r="Y118" s="612"/>
      <c r="Z118" s="613"/>
      <c r="AA118" s="618"/>
      <c r="AB118" s="404"/>
      <c r="AC118" s="416"/>
      <c r="AD118" s="138"/>
      <c r="AE118" s="331"/>
      <c r="AF118" s="330"/>
      <c r="AG118" s="331" t="str">
        <f t="shared" si="84"/>
        <v/>
      </c>
      <c r="AH118" s="332"/>
      <c r="AI118" s="332"/>
      <c r="AJ118" s="333" t="str">
        <f t="shared" si="76"/>
        <v/>
      </c>
      <c r="AK118" s="332"/>
      <c r="AL118" s="332"/>
      <c r="AM118" s="332"/>
      <c r="AN118" s="124"/>
      <c r="AO118" s="410" t="str">
        <f t="shared" si="80"/>
        <v/>
      </c>
      <c r="AP118" s="125"/>
      <c r="AQ118" s="410" t="str">
        <f t="shared" si="81"/>
        <v/>
      </c>
      <c r="AR118" s="125" t="str">
        <f t="shared" si="82"/>
        <v/>
      </c>
      <c r="AS118" s="402" t="str">
        <f t="shared" si="83"/>
        <v/>
      </c>
      <c r="AT118" s="402"/>
      <c r="AU118" s="402"/>
      <c r="AV118" s="409"/>
      <c r="AW118" s="319"/>
      <c r="AX118" s="319"/>
      <c r="AY118" s="139"/>
      <c r="AZ118" s="136"/>
      <c r="BA118" s="136"/>
      <c r="BB118" s="136"/>
      <c r="BC118" s="136"/>
      <c r="BJ118" s="329"/>
      <c r="BK118" s="329"/>
      <c r="BL118" s="329"/>
      <c r="BM118" s="329"/>
      <c r="BN118" s="329"/>
      <c r="BO118" s="329"/>
      <c r="BP118" s="329"/>
      <c r="BQ118" s="329"/>
      <c r="BR118" s="329"/>
      <c r="BS118" s="329"/>
      <c r="BT118" s="329"/>
      <c r="BU118" s="329"/>
      <c r="BV118" s="329"/>
      <c r="BW118" s="329"/>
      <c r="BX118" s="329"/>
      <c r="BY118" s="329"/>
      <c r="BZ118" s="329"/>
      <c r="CA118" s="329"/>
      <c r="CB118" s="329"/>
      <c r="CC118" s="329"/>
      <c r="CD118" s="329"/>
      <c r="CE118" s="329"/>
      <c r="CF118" s="329"/>
      <c r="CG118" s="329"/>
      <c r="CH118" s="329"/>
      <c r="CL118" s="329"/>
    </row>
    <row r="119" spans="1:90" s="1" customFormat="1" ht="13.8" hidden="1" customHeight="1" x14ac:dyDescent="0.25">
      <c r="A119" s="617"/>
      <c r="B119" s="619" t="s">
        <v>563</v>
      </c>
      <c r="C119" s="620" t="s">
        <v>237</v>
      </c>
      <c r="D119" s="619" t="s">
        <v>562</v>
      </c>
      <c r="E119" s="619" t="s">
        <v>239</v>
      </c>
      <c r="F119" s="598"/>
      <c r="G119" s="598"/>
      <c r="H119" s="598"/>
      <c r="I119" s="598"/>
      <c r="J119" s="619" t="s">
        <v>353</v>
      </c>
      <c r="K119" s="626" t="s">
        <v>561</v>
      </c>
      <c r="L119" s="627" t="s">
        <v>560</v>
      </c>
      <c r="M119" s="627" t="str">
        <f t="shared" si="116"/>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
      <c r="N119" s="619"/>
      <c r="O119" s="618">
        <v>2</v>
      </c>
      <c r="P119" s="624"/>
      <c r="Q119" s="612"/>
      <c r="R119" s="625"/>
      <c r="S119" s="624"/>
      <c r="T119" s="612"/>
      <c r="U119" s="625"/>
      <c r="V119" s="624"/>
      <c r="W119" s="612"/>
      <c r="X119" s="613"/>
      <c r="Y119" s="612"/>
      <c r="Z119" s="613"/>
      <c r="AA119" s="618"/>
      <c r="AB119" s="404"/>
      <c r="AC119" s="416"/>
      <c r="AD119" s="138"/>
      <c r="AE119" s="331"/>
      <c r="AF119" s="330"/>
      <c r="AG119" s="331" t="str">
        <f t="shared" si="84"/>
        <v/>
      </c>
      <c r="AH119" s="332"/>
      <c r="AI119" s="332"/>
      <c r="AJ119" s="333" t="str">
        <f t="shared" si="76"/>
        <v/>
      </c>
      <c r="AK119" s="332"/>
      <c r="AL119" s="332"/>
      <c r="AM119" s="332"/>
      <c r="AN119" s="124"/>
      <c r="AO119" s="410" t="str">
        <f t="shared" si="80"/>
        <v/>
      </c>
      <c r="AP119" s="125"/>
      <c r="AQ119" s="410" t="str">
        <f t="shared" si="81"/>
        <v/>
      </c>
      <c r="AR119" s="125" t="str">
        <f t="shared" si="82"/>
        <v/>
      </c>
      <c r="AS119" s="402" t="str">
        <f t="shared" si="83"/>
        <v/>
      </c>
      <c r="AT119" s="402"/>
      <c r="AU119" s="402"/>
      <c r="AV119" s="409"/>
      <c r="AW119" s="319"/>
      <c r="AX119" s="319"/>
      <c r="AY119" s="139"/>
      <c r="AZ119" s="136"/>
      <c r="BA119" s="136"/>
      <c r="BB119" s="136"/>
      <c r="BC119" s="136"/>
      <c r="BJ119" s="329"/>
      <c r="BK119" s="329"/>
      <c r="BL119" s="329"/>
      <c r="BM119" s="329"/>
      <c r="BN119" s="329"/>
      <c r="BO119" s="329"/>
      <c r="BP119" s="329"/>
      <c r="BQ119" s="329"/>
      <c r="BR119" s="329"/>
      <c r="BS119" s="329"/>
      <c r="BT119" s="329"/>
      <c r="BU119" s="329"/>
      <c r="BV119" s="329"/>
      <c r="BW119" s="329"/>
      <c r="BX119" s="329"/>
      <c r="BY119" s="329"/>
      <c r="BZ119" s="329"/>
      <c r="CA119" s="329"/>
      <c r="CB119" s="329"/>
      <c r="CC119" s="329"/>
      <c r="CD119" s="329"/>
      <c r="CE119" s="329"/>
      <c r="CF119" s="329"/>
      <c r="CG119" s="329"/>
      <c r="CH119" s="329"/>
      <c r="CL119" s="329"/>
    </row>
    <row r="120" spans="1:90" s="1" customFormat="1" ht="124.2" x14ac:dyDescent="0.25">
      <c r="A120" s="617" t="s">
        <v>559</v>
      </c>
      <c r="B120" s="619" t="s">
        <v>553</v>
      </c>
      <c r="C120" s="620" t="s">
        <v>237</v>
      </c>
      <c r="D120" s="619" t="s">
        <v>552</v>
      </c>
      <c r="E120" s="619" t="s">
        <v>238</v>
      </c>
      <c r="F120" s="598" t="s">
        <v>766</v>
      </c>
      <c r="G120" s="598" t="s">
        <v>777</v>
      </c>
      <c r="H120" s="598" t="s">
        <v>779</v>
      </c>
      <c r="I120" s="598" t="s">
        <v>772</v>
      </c>
      <c r="J120" s="619" t="s">
        <v>397</v>
      </c>
      <c r="K120" s="626" t="s">
        <v>556</v>
      </c>
      <c r="L120" s="627" t="s">
        <v>555</v>
      </c>
      <c r="M120" s="627" t="str">
        <f t="shared" si="116"/>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
      <c r="N120" s="619" t="s">
        <v>213</v>
      </c>
      <c r="O120" s="618">
        <v>52</v>
      </c>
      <c r="P120" s="624" t="str">
        <f t="shared" si="107"/>
        <v>Media</v>
      </c>
      <c r="Q120" s="612">
        <f t="shared" si="92"/>
        <v>0.6</v>
      </c>
      <c r="R120" s="625" t="s">
        <v>131</v>
      </c>
      <c r="S120" s="624" t="str">
        <f>IF(OR(R120='Tabla Impacto'!$C$11,R120='Tabla Impacto'!$D$11),"Leve",IF(OR(R120='Tabla Impacto'!$C$12,R120='Tabla Impacto'!$D$12),"Menor",IF(OR(R120='Tabla Impacto'!$C$13,R120='Tabla Impacto'!$D$13),"Moderado",IF(OR(R120='Tabla Impacto'!$C$14,R120='Tabla Impacto'!$D$14),"Mayor",IF(OR(R120='Tabla Impacto'!$C$15,R120='Tabla Impacto'!$D$15),"Catastrófico","")))))</f>
        <v>Moderado</v>
      </c>
      <c r="T120" s="612">
        <f t="shared" ref="T120" si="134">IF(S120="","",IF(S120="Leve",0.2,IF(S120="Menor",0.4,IF(S120="Moderado",0.6,IF(S120="Mayor",0.8,IF(S120="Catastrófico",1,))))))</f>
        <v>0.6</v>
      </c>
      <c r="U120" s="625" t="s">
        <v>136</v>
      </c>
      <c r="V120" s="624" t="str">
        <f>IF(OR(U120='Tabla Impacto'!$C$11,U120='Tabla Impacto'!$D$11),"Leve",IF(OR(U120='Tabla Impacto'!$C$12,U120='Tabla Impacto'!$D$12),"Menor",IF(OR(U120='Tabla Impacto'!$C$13,U120='Tabla Impacto'!$D$13),"Moderado",IF(OR(U120='Tabla Impacto'!$C$14,U120='Tabla Impacto'!$D$14),"Mayor",IF(OR(U120='Tabla Impacto'!$C$15,U120='Tabla Impacto'!$D$15),"Catastrófico","")))))</f>
        <v>Moderado</v>
      </c>
      <c r="W120" s="612">
        <f t="shared" ref="W120" si="135">IF(V120="","",IF(V120="Leve",0.2,IF(V120="Menor",0.4,IF(V120="Moderado",0.6,IF(V120="Mayor",0.8,IF(V120="Catastrófico",1,))))))</f>
        <v>0.6</v>
      </c>
      <c r="X120" s="613" t="str">
        <f>IF(Y120="","",IF(Y120='Tabla Impacto'!$G$4,'Tabla Impacto'!$F$4,IF(Y120='Tabla Impacto'!$G$5,'Tabla Impacto'!$F$5,IF(Y120='Tabla Impacto'!$G$6,'Tabla Impacto'!$F$6,IF(Y120='Tabla Impacto'!$G$7,'Tabla Impacto'!$F$7,IF(Y120='Tabla Impacto'!$G$8,'Tabla Impacto'!$F$8))))))</f>
        <v>Moderado</v>
      </c>
      <c r="Y120" s="612">
        <f t="shared" ref="Y120" si="136">+IF(T120="",W120,IF(W120="",T120,IF(T120&gt;W120,T120,W120)))</f>
        <v>0.6</v>
      </c>
      <c r="Z120" s="613" t="str">
        <f t="shared" ref="Z120" si="137">IF(OR(AND(P120="Muy Baja",X120="Leve"),AND(P120="Muy Baja",X120="Menor"),AND(P120="Baja",X120="Leve")),"Bajo",IF(OR(AND(P120="Muy baja",X120="Moderado"),AND(P120="Baja",X120="Menor"),AND(P120="Baja",X120="Moderado"),AND(P120="Media",X120="Leve"),AND(P120="Media",X120="Menor"),AND(P120="Media",X120="Moderado"),AND(P120="Alta",X120="Leve"),AND(P120="Alta",X120="Menor")),"Moderado",IF(OR(AND(P120="Muy Baja",X120="Mayor"),AND(P120="Baja",X120="Mayor"),AND(P120="Media",X120="Mayor"),AND(P120="Alta",X120="Moderado"),AND(P120="Alta",X120="Mayor"),AND(P120="Muy Alta",X120="Leve"),AND(P120="Muy Alta",X120="Menor"),AND(P120="Muy Alta",X120="Moderado"),AND(P120="Muy Alta",X120="Mayor")),"Alto",IF(OR(AND(P120="Muy Baja",X120="Catastrófico"),AND(P120="Baja",X120="Catastrófico"),AND(P120="Media",X120="Catastrófico"),AND(P120="Alta",X120="Catastrófico"),AND(P120="Muy Alta",X120="Catastrófico")),"Extremo",""))))</f>
        <v>Moderado</v>
      </c>
      <c r="AA120" s="618"/>
      <c r="AB120" s="404">
        <v>1</v>
      </c>
      <c r="AC120" s="416" t="s">
        <v>844</v>
      </c>
      <c r="AD120" s="138"/>
      <c r="AE120" s="331" t="s">
        <v>223</v>
      </c>
      <c r="AF120" s="330" t="s">
        <v>689</v>
      </c>
      <c r="AG120" s="331" t="str">
        <f t="shared" si="84"/>
        <v>Probabilidad</v>
      </c>
      <c r="AH120" s="332" t="s">
        <v>12</v>
      </c>
      <c r="AI120" s="332" t="s">
        <v>8</v>
      </c>
      <c r="AJ120" s="333" t="str">
        <f t="shared" si="76"/>
        <v>40%</v>
      </c>
      <c r="AK120" s="332" t="s">
        <v>17</v>
      </c>
      <c r="AL120" s="332" t="s">
        <v>20</v>
      </c>
      <c r="AM120" s="332" t="s">
        <v>111</v>
      </c>
      <c r="AN120" s="309">
        <f>IFERROR(IF(AG120="Probabilidad",(Q120-(+Q120*AJ120)),IF(AG120="Impacto",Q120,"")),"")</f>
        <v>0.36</v>
      </c>
      <c r="AO120" s="410" t="str">
        <f t="shared" ref="AO120:AO122" si="138">IFERROR(IF(AN120="","",IF(AN120&lt;=0.2,"Muy Baja",IF(AN120&lt;=0.4,"Baja",IF(AN120&lt;=0.6,"Media",IF(AN120&lt;=0.8,"Alta","Muy Alta"))))),"")</f>
        <v>Baja</v>
      </c>
      <c r="AP120" s="125">
        <f>+AN120</f>
        <v>0.36</v>
      </c>
      <c r="AQ120" s="410" t="str">
        <f t="shared" ref="AQ120:AQ122" si="139">IFERROR(IF(AR120="","",IF(AR120&lt;=0.2,"Leve",IF(AR120&lt;=0.4,"Menor",IF(AR120&lt;=0.6,"Moderado",IF(AR120&lt;=0.8,"Mayor","Catastrófico"))))),"")</f>
        <v>Moderado</v>
      </c>
      <c r="AR120" s="125">
        <f>IFERROR(IF(AG120="Impacto",(Y120-(+Y120*AJ120)),IF(AG120="Probabilidad",Y120,"")),"")</f>
        <v>0.6</v>
      </c>
      <c r="AS120" s="402" t="str">
        <f t="shared" si="83"/>
        <v>Moderado</v>
      </c>
      <c r="AT120" s="601">
        <f>+AP122</f>
        <v>0.12959999999999999</v>
      </c>
      <c r="AU120" s="601">
        <f>+AR122</f>
        <v>0.6</v>
      </c>
      <c r="AV120" s="602" t="s">
        <v>122</v>
      </c>
      <c r="AW120" s="319"/>
      <c r="AX120" s="319"/>
      <c r="AY120" s="335">
        <v>0</v>
      </c>
      <c r="AZ120" s="336">
        <v>0</v>
      </c>
      <c r="BA120" s="336">
        <v>0</v>
      </c>
      <c r="BB120" s="336">
        <v>0</v>
      </c>
      <c r="BC120" s="336">
        <v>0</v>
      </c>
      <c r="BJ120" s="329"/>
      <c r="BK120" s="329"/>
      <c r="BL120" s="329"/>
      <c r="BM120" s="329"/>
      <c r="BN120" s="329"/>
      <c r="BO120" s="329"/>
      <c r="BP120" s="329"/>
      <c r="BQ120" s="329"/>
      <c r="BR120" s="329"/>
      <c r="BS120" s="329"/>
      <c r="BT120" s="329"/>
      <c r="BU120" s="329"/>
      <c r="BV120" s="329"/>
      <c r="BW120" s="329"/>
      <c r="BX120" s="329"/>
      <c r="BY120" s="329"/>
      <c r="BZ120" s="329"/>
      <c r="CA120" s="329"/>
      <c r="CB120" s="329"/>
      <c r="CC120" s="329"/>
      <c r="CD120" s="329"/>
      <c r="CE120" s="329"/>
      <c r="CF120" s="329"/>
      <c r="CG120" s="329"/>
      <c r="CH120" s="329"/>
      <c r="CL120" s="329"/>
    </row>
    <row r="121" spans="1:90" s="1" customFormat="1" ht="110.4" x14ac:dyDescent="0.25">
      <c r="A121" s="617"/>
      <c r="B121" s="619" t="s">
        <v>558</v>
      </c>
      <c r="C121" s="620" t="s">
        <v>237</v>
      </c>
      <c r="D121" s="619" t="s">
        <v>557</v>
      </c>
      <c r="E121" s="619" t="s">
        <v>238</v>
      </c>
      <c r="F121" s="598"/>
      <c r="G121" s="598"/>
      <c r="H121" s="598"/>
      <c r="I121" s="598"/>
      <c r="J121" s="619" t="s">
        <v>397</v>
      </c>
      <c r="K121" s="626" t="s">
        <v>556</v>
      </c>
      <c r="L121" s="627" t="s">
        <v>555</v>
      </c>
      <c r="M121" s="627" t="str">
        <f t="shared" si="116"/>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
      <c r="N121" s="619"/>
      <c r="O121" s="618">
        <v>52</v>
      </c>
      <c r="P121" s="624"/>
      <c r="Q121" s="612"/>
      <c r="R121" s="625"/>
      <c r="S121" s="624"/>
      <c r="T121" s="612"/>
      <c r="U121" s="625"/>
      <c r="V121" s="624"/>
      <c r="W121" s="612"/>
      <c r="X121" s="613"/>
      <c r="Y121" s="612"/>
      <c r="Z121" s="613"/>
      <c r="AA121" s="618"/>
      <c r="AB121" s="404">
        <v>2</v>
      </c>
      <c r="AC121" s="416" t="s">
        <v>818</v>
      </c>
      <c r="AD121" s="138"/>
      <c r="AE121" s="331" t="s">
        <v>223</v>
      </c>
      <c r="AF121" s="330" t="s">
        <v>690</v>
      </c>
      <c r="AG121" s="331" t="str">
        <f t="shared" si="84"/>
        <v>Probabilidad</v>
      </c>
      <c r="AH121" s="332" t="s">
        <v>12</v>
      </c>
      <c r="AI121" s="332" t="s">
        <v>8</v>
      </c>
      <c r="AJ121" s="333" t="str">
        <f t="shared" si="76"/>
        <v>40%</v>
      </c>
      <c r="AK121" s="332" t="s">
        <v>17</v>
      </c>
      <c r="AL121" s="332" t="s">
        <v>20</v>
      </c>
      <c r="AM121" s="332" t="s">
        <v>111</v>
      </c>
      <c r="AN121" s="308">
        <f>IFERROR(IF(AND(AG120="Probabilidad",AG121="Probabilidad"),(AP120-(+AP120*AJ121)),IF(AG121="Probabilidad",(Q120-(+Q120*AJ121)),IF(AG121="Impacto",AP120,""))),"")</f>
        <v>0.216</v>
      </c>
      <c r="AO121" s="410" t="str">
        <f t="shared" si="138"/>
        <v>Baja</v>
      </c>
      <c r="AP121" s="125">
        <f>+AN121</f>
        <v>0.216</v>
      </c>
      <c r="AQ121" s="410" t="str">
        <f t="shared" si="139"/>
        <v>Moderado</v>
      </c>
      <c r="AR121" s="125">
        <f>IFERROR(IF(AND(AG120="Impacto",AG121="Impacto"),(AR120-(+AR120*AJ121)),IF(AG121="Impacto",(Y120-(+Y120*AJ121)),IF(AG121="Probabilidad",AR120,""))),"")</f>
        <v>0.6</v>
      </c>
      <c r="AS121" s="402" t="str">
        <f t="shared" ref="AS121:AS122" si="140">IFERROR(IF(OR(AND(AO121="Muy Baja",AQ121="Leve"),AND(AO121="Muy Baja",AQ121="Menor"),AND(AO121="Baja",AQ121="Leve")),"Bajo",IF(OR(AND(AO121="Muy baja",AQ121="Moderado"),AND(AO121="Baja",AQ121="Menor"),AND(AO121="Baja",AQ121="Moderado"),AND(AO121="Media",AQ121="Leve"),AND(AO121="Media",AQ121="Menor"),AND(AO121="Media",AQ121="Moderado"),AND(AO121="Alta",AQ121="Leve"),AND(AO121="Alta",AQ121="Menor")),"Moderado",IF(OR(AND(AO121="Muy Baja",AQ121="Mayor"),AND(AO121="Baja",AQ121="Mayor"),AND(AO121="Media",AQ121="Mayor"),AND(AO121="Alta",AQ121="Moderado"),AND(AO121="Alta",AQ121="Mayor"),AND(AO121="Muy Alta",AQ121="Leve"),AND(AO121="Muy Alta",AQ121="Menor"),AND(AO121="Muy Alta",AQ121="Moderado"),AND(AO121="Muy Alta",AQ121="Mayor")),"Alto",IF(OR(AND(AO121="Muy Baja",AQ121="Catastrófico"),AND(AO121="Baja",AQ121="Catastrófico"),AND(AO121="Media",AQ121="Catastrófico"),AND(AO121="Alta",AQ121="Catastrófico"),AND(AO121="Muy Alta",AQ121="Catastrófico")),"Extremo","")))),"")</f>
        <v>Moderado</v>
      </c>
      <c r="AT121" s="601"/>
      <c r="AU121" s="601"/>
      <c r="AV121" s="602"/>
      <c r="AW121" s="319"/>
      <c r="AX121" s="319"/>
      <c r="AY121" s="335">
        <v>0</v>
      </c>
      <c r="AZ121" s="336">
        <v>0</v>
      </c>
      <c r="BA121" s="336">
        <v>0</v>
      </c>
      <c r="BB121" s="336">
        <v>0</v>
      </c>
      <c r="BC121" s="336">
        <v>0</v>
      </c>
      <c r="BJ121" s="329"/>
      <c r="BK121" s="329"/>
      <c r="BL121" s="329"/>
      <c r="BM121" s="329"/>
      <c r="BN121" s="329"/>
      <c r="BO121" s="329"/>
      <c r="BP121" s="329"/>
      <c r="BQ121" s="329"/>
      <c r="BR121" s="329"/>
      <c r="BS121" s="329"/>
      <c r="BT121" s="329"/>
      <c r="BU121" s="329"/>
      <c r="BV121" s="329"/>
      <c r="BW121" s="329"/>
      <c r="BX121" s="329"/>
      <c r="BY121" s="329"/>
      <c r="BZ121" s="329"/>
      <c r="CA121" s="329"/>
      <c r="CB121" s="329"/>
      <c r="CC121" s="329"/>
      <c r="CD121" s="329"/>
      <c r="CE121" s="329"/>
      <c r="CF121" s="329"/>
      <c r="CG121" s="329"/>
      <c r="CH121" s="329"/>
      <c r="CL121" s="329"/>
    </row>
    <row r="122" spans="1:90" s="1" customFormat="1" ht="110.4" x14ac:dyDescent="0.25">
      <c r="A122" s="617"/>
      <c r="B122" s="619" t="s">
        <v>558</v>
      </c>
      <c r="C122" s="620" t="s">
        <v>237</v>
      </c>
      <c r="D122" s="619" t="s">
        <v>557</v>
      </c>
      <c r="E122" s="619" t="s">
        <v>238</v>
      </c>
      <c r="F122" s="598"/>
      <c r="G122" s="598"/>
      <c r="H122" s="598"/>
      <c r="I122" s="598"/>
      <c r="J122" s="619" t="s">
        <v>397</v>
      </c>
      <c r="K122" s="626" t="s">
        <v>556</v>
      </c>
      <c r="L122" s="627" t="s">
        <v>555</v>
      </c>
      <c r="M122" s="627" t="str">
        <f t="shared" si="116"/>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
      <c r="N122" s="619"/>
      <c r="O122" s="618">
        <v>52</v>
      </c>
      <c r="P122" s="624"/>
      <c r="Q122" s="612"/>
      <c r="R122" s="625"/>
      <c r="S122" s="624"/>
      <c r="T122" s="612"/>
      <c r="U122" s="625"/>
      <c r="V122" s="624"/>
      <c r="W122" s="612"/>
      <c r="X122" s="613"/>
      <c r="Y122" s="612"/>
      <c r="Z122" s="613"/>
      <c r="AA122" s="618"/>
      <c r="AB122" s="404">
        <v>3</v>
      </c>
      <c r="AC122" s="416" t="s">
        <v>845</v>
      </c>
      <c r="AD122" s="138"/>
      <c r="AE122" s="331" t="s">
        <v>223</v>
      </c>
      <c r="AF122" s="330" t="s">
        <v>691</v>
      </c>
      <c r="AG122" s="331" t="str">
        <f t="shared" si="84"/>
        <v>Probabilidad</v>
      </c>
      <c r="AH122" s="332" t="s">
        <v>12</v>
      </c>
      <c r="AI122" s="332" t="s">
        <v>8</v>
      </c>
      <c r="AJ122" s="333" t="str">
        <f t="shared" si="76"/>
        <v>40%</v>
      </c>
      <c r="AK122" s="332" t="s">
        <v>17</v>
      </c>
      <c r="AL122" s="332" t="s">
        <v>20</v>
      </c>
      <c r="AM122" s="332" t="s">
        <v>111</v>
      </c>
      <c r="AN122" s="308">
        <f>IFERROR(IF(AND(AG121="Probabilidad",AG122="Probabilidad"),(AP121-(+AP121*AJ122)),IF(AG122="Probabilidad",(Q121-(+Q121*AJ122)),IF(AG122="Impacto",AP121,""))),"")</f>
        <v>0.12959999999999999</v>
      </c>
      <c r="AO122" s="410" t="str">
        <f t="shared" si="138"/>
        <v>Muy Baja</v>
      </c>
      <c r="AP122" s="125">
        <f>+AN122</f>
        <v>0.12959999999999999</v>
      </c>
      <c r="AQ122" s="410" t="str">
        <f t="shared" si="139"/>
        <v>Moderado</v>
      </c>
      <c r="AR122" s="125">
        <f>IFERROR(IF(AND(AG121="Impacto",AG122="Impacto"),(AR121-(+AR121*AJ122)),IF(AG122="Impacto",(Y121-(+Y121*AJ122)),IF(AG122="Probabilidad",AR121,""))),"")</f>
        <v>0.6</v>
      </c>
      <c r="AS122" s="402" t="str">
        <f t="shared" si="140"/>
        <v>Moderado</v>
      </c>
      <c r="AT122" s="601"/>
      <c r="AU122" s="601"/>
      <c r="AV122" s="602"/>
      <c r="AW122" s="319"/>
      <c r="AX122" s="319"/>
      <c r="AY122" s="335">
        <v>0</v>
      </c>
      <c r="AZ122" s="336">
        <v>0</v>
      </c>
      <c r="BA122" s="336">
        <v>0</v>
      </c>
      <c r="BB122" s="336">
        <v>0</v>
      </c>
      <c r="BC122" s="336">
        <v>0</v>
      </c>
      <c r="BJ122" s="329"/>
      <c r="BK122" s="329"/>
      <c r="BL122" s="329"/>
      <c r="BM122" s="329"/>
      <c r="BN122" s="329"/>
      <c r="BO122" s="329"/>
      <c r="BP122" s="329"/>
      <c r="BQ122" s="329"/>
      <c r="BR122" s="329"/>
      <c r="BS122" s="329"/>
      <c r="BT122" s="329"/>
      <c r="BU122" s="329"/>
      <c r="BV122" s="329"/>
      <c r="BW122" s="329"/>
      <c r="BX122" s="329"/>
      <c r="BY122" s="329"/>
      <c r="BZ122" s="329"/>
      <c r="CA122" s="329"/>
      <c r="CB122" s="329"/>
      <c r="CC122" s="329"/>
      <c r="CD122" s="329"/>
      <c r="CE122" s="329"/>
      <c r="CF122" s="329"/>
      <c r="CG122" s="329"/>
      <c r="CH122" s="329"/>
      <c r="CL122" s="329"/>
    </row>
    <row r="123" spans="1:90" s="1" customFormat="1" ht="13.8" hidden="1" customHeight="1" x14ac:dyDescent="0.25">
      <c r="A123" s="617"/>
      <c r="B123" s="619" t="s">
        <v>558</v>
      </c>
      <c r="C123" s="620" t="s">
        <v>237</v>
      </c>
      <c r="D123" s="619" t="s">
        <v>557</v>
      </c>
      <c r="E123" s="619" t="s">
        <v>238</v>
      </c>
      <c r="F123" s="598"/>
      <c r="G123" s="598"/>
      <c r="H123" s="598"/>
      <c r="I123" s="598"/>
      <c r="J123" s="619" t="s">
        <v>397</v>
      </c>
      <c r="K123" s="626" t="s">
        <v>556</v>
      </c>
      <c r="L123" s="627" t="s">
        <v>555</v>
      </c>
      <c r="M123" s="627" t="str">
        <f t="shared" si="116"/>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
      <c r="N123" s="619"/>
      <c r="O123" s="618">
        <v>52</v>
      </c>
      <c r="P123" s="624"/>
      <c r="Q123" s="612"/>
      <c r="R123" s="625"/>
      <c r="S123" s="624"/>
      <c r="T123" s="612"/>
      <c r="U123" s="625"/>
      <c r="V123" s="624"/>
      <c r="W123" s="612"/>
      <c r="X123" s="613"/>
      <c r="Y123" s="612"/>
      <c r="Z123" s="613"/>
      <c r="AA123" s="618"/>
      <c r="AB123" s="404"/>
      <c r="AC123" s="416"/>
      <c r="AD123" s="138"/>
      <c r="AE123" s="331"/>
      <c r="AF123" s="330"/>
      <c r="AG123" s="331" t="str">
        <f t="shared" si="84"/>
        <v/>
      </c>
      <c r="AH123" s="332"/>
      <c r="AI123" s="332"/>
      <c r="AJ123" s="333" t="str">
        <f t="shared" si="76"/>
        <v/>
      </c>
      <c r="AK123" s="332"/>
      <c r="AL123" s="332"/>
      <c r="AM123" s="332"/>
      <c r="AN123" s="124"/>
      <c r="AO123" s="410" t="str">
        <f t="shared" si="80"/>
        <v/>
      </c>
      <c r="AP123" s="125"/>
      <c r="AQ123" s="410" t="str">
        <f t="shared" si="81"/>
        <v/>
      </c>
      <c r="AR123" s="125" t="str">
        <f t="shared" si="82"/>
        <v/>
      </c>
      <c r="AS123" s="402" t="str">
        <f t="shared" si="83"/>
        <v/>
      </c>
      <c r="AT123" s="402"/>
      <c r="AU123" s="402"/>
      <c r="AV123" s="409"/>
      <c r="AW123" s="319"/>
      <c r="AX123" s="319"/>
      <c r="AY123" s="139"/>
      <c r="AZ123" s="136"/>
      <c r="BA123" s="136"/>
      <c r="BB123" s="136"/>
      <c r="BC123" s="136"/>
      <c r="BJ123" s="329"/>
      <c r="BK123" s="329"/>
      <c r="BL123" s="329"/>
      <c r="BM123" s="329"/>
      <c r="BN123" s="329"/>
      <c r="BO123" s="329"/>
      <c r="BP123" s="329"/>
      <c r="BQ123" s="329"/>
      <c r="BR123" s="329"/>
      <c r="BS123" s="329"/>
      <c r="BT123" s="329"/>
      <c r="BU123" s="329"/>
      <c r="BV123" s="329"/>
      <c r="BW123" s="329"/>
      <c r="BX123" s="329"/>
      <c r="BY123" s="329"/>
      <c r="BZ123" s="329"/>
      <c r="CA123" s="329"/>
      <c r="CB123" s="329"/>
      <c r="CC123" s="329"/>
      <c r="CD123" s="329"/>
      <c r="CE123" s="329"/>
      <c r="CF123" s="329"/>
      <c r="CG123" s="329"/>
      <c r="CH123" s="329"/>
      <c r="CL123" s="329"/>
    </row>
    <row r="124" spans="1:90" s="1" customFormat="1" ht="13.8" hidden="1" customHeight="1" x14ac:dyDescent="0.25">
      <c r="A124" s="617"/>
      <c r="B124" s="619" t="s">
        <v>558</v>
      </c>
      <c r="C124" s="620" t="s">
        <v>237</v>
      </c>
      <c r="D124" s="619" t="s">
        <v>557</v>
      </c>
      <c r="E124" s="619" t="s">
        <v>238</v>
      </c>
      <c r="F124" s="598"/>
      <c r="G124" s="598"/>
      <c r="H124" s="598"/>
      <c r="I124" s="598"/>
      <c r="J124" s="619" t="s">
        <v>397</v>
      </c>
      <c r="K124" s="626" t="s">
        <v>556</v>
      </c>
      <c r="L124" s="627" t="s">
        <v>555</v>
      </c>
      <c r="M124" s="627" t="str">
        <f t="shared" si="116"/>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
      <c r="N124" s="619"/>
      <c r="O124" s="618">
        <v>52</v>
      </c>
      <c r="P124" s="624"/>
      <c r="Q124" s="612"/>
      <c r="R124" s="625"/>
      <c r="S124" s="624"/>
      <c r="T124" s="612"/>
      <c r="U124" s="625"/>
      <c r="V124" s="624"/>
      <c r="W124" s="612"/>
      <c r="X124" s="613"/>
      <c r="Y124" s="612"/>
      <c r="Z124" s="613"/>
      <c r="AA124" s="618"/>
      <c r="AB124" s="404"/>
      <c r="AC124" s="416"/>
      <c r="AD124" s="138"/>
      <c r="AE124" s="331"/>
      <c r="AF124" s="330"/>
      <c r="AG124" s="331" t="str">
        <f t="shared" si="84"/>
        <v/>
      </c>
      <c r="AH124" s="332"/>
      <c r="AI124" s="332"/>
      <c r="AJ124" s="333" t="str">
        <f t="shared" si="76"/>
        <v/>
      </c>
      <c r="AK124" s="332"/>
      <c r="AL124" s="332"/>
      <c r="AM124" s="332"/>
      <c r="AN124" s="124"/>
      <c r="AO124" s="410" t="str">
        <f t="shared" si="80"/>
        <v/>
      </c>
      <c r="AP124" s="125"/>
      <c r="AQ124" s="410" t="str">
        <f t="shared" si="81"/>
        <v/>
      </c>
      <c r="AR124" s="125" t="str">
        <f t="shared" si="82"/>
        <v/>
      </c>
      <c r="AS124" s="402" t="str">
        <f t="shared" si="83"/>
        <v/>
      </c>
      <c r="AT124" s="402"/>
      <c r="AU124" s="402"/>
      <c r="AV124" s="409"/>
      <c r="AW124" s="319"/>
      <c r="AX124" s="319"/>
      <c r="AY124" s="139"/>
      <c r="AZ124" s="136"/>
      <c r="BA124" s="136"/>
      <c r="BB124" s="136"/>
      <c r="BC124" s="136"/>
      <c r="BJ124" s="329"/>
      <c r="BK124" s="329"/>
      <c r="BL124" s="329"/>
      <c r="BM124" s="329"/>
      <c r="BN124" s="329"/>
      <c r="BO124" s="329"/>
      <c r="BP124" s="329"/>
      <c r="BQ124" s="329"/>
      <c r="BR124" s="329"/>
      <c r="BS124" s="329"/>
      <c r="BT124" s="329"/>
      <c r="BU124" s="329"/>
      <c r="BV124" s="329"/>
      <c r="BW124" s="329"/>
      <c r="BX124" s="329"/>
      <c r="BY124" s="329"/>
      <c r="BZ124" s="329"/>
      <c r="CA124" s="329"/>
      <c r="CB124" s="329"/>
      <c r="CC124" s="329"/>
      <c r="CD124" s="329"/>
      <c r="CE124" s="329"/>
      <c r="CF124" s="329"/>
      <c r="CG124" s="329"/>
      <c r="CH124" s="329"/>
      <c r="CL124" s="329"/>
    </row>
    <row r="125" spans="1:90" s="1" customFormat="1" ht="13.8" hidden="1" customHeight="1" x14ac:dyDescent="0.25">
      <c r="A125" s="617"/>
      <c r="B125" s="619" t="s">
        <v>558</v>
      </c>
      <c r="C125" s="620" t="s">
        <v>237</v>
      </c>
      <c r="D125" s="619" t="s">
        <v>557</v>
      </c>
      <c r="E125" s="619" t="s">
        <v>238</v>
      </c>
      <c r="F125" s="598"/>
      <c r="G125" s="598"/>
      <c r="H125" s="598"/>
      <c r="I125" s="598"/>
      <c r="J125" s="619" t="s">
        <v>397</v>
      </c>
      <c r="K125" s="626" t="s">
        <v>556</v>
      </c>
      <c r="L125" s="627" t="s">
        <v>555</v>
      </c>
      <c r="M125" s="627" t="str">
        <f t="shared" si="116"/>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
      <c r="N125" s="619"/>
      <c r="O125" s="618">
        <v>52</v>
      </c>
      <c r="P125" s="624"/>
      <c r="Q125" s="612"/>
      <c r="R125" s="625"/>
      <c r="S125" s="624"/>
      <c r="T125" s="612"/>
      <c r="U125" s="625"/>
      <c r="V125" s="624"/>
      <c r="W125" s="612"/>
      <c r="X125" s="613"/>
      <c r="Y125" s="612"/>
      <c r="Z125" s="613"/>
      <c r="AA125" s="618"/>
      <c r="AB125" s="404"/>
      <c r="AC125" s="416"/>
      <c r="AD125" s="138"/>
      <c r="AE125" s="331"/>
      <c r="AF125" s="330"/>
      <c r="AG125" s="331" t="str">
        <f t="shared" si="84"/>
        <v/>
      </c>
      <c r="AH125" s="332"/>
      <c r="AI125" s="332"/>
      <c r="AJ125" s="333" t="str">
        <f t="shared" si="76"/>
        <v/>
      </c>
      <c r="AK125" s="332"/>
      <c r="AL125" s="332"/>
      <c r="AM125" s="332"/>
      <c r="AN125" s="124"/>
      <c r="AO125" s="410" t="str">
        <f t="shared" si="80"/>
        <v/>
      </c>
      <c r="AP125" s="125"/>
      <c r="AQ125" s="410" t="str">
        <f t="shared" si="81"/>
        <v/>
      </c>
      <c r="AR125" s="125" t="str">
        <f t="shared" si="82"/>
        <v/>
      </c>
      <c r="AS125" s="402" t="str">
        <f t="shared" si="83"/>
        <v/>
      </c>
      <c r="AT125" s="402"/>
      <c r="AU125" s="402"/>
      <c r="AV125" s="409"/>
      <c r="AW125" s="319"/>
      <c r="AX125" s="319"/>
      <c r="AY125" s="139"/>
      <c r="AZ125" s="136"/>
      <c r="BA125" s="136"/>
      <c r="BB125" s="136"/>
      <c r="BC125" s="136"/>
      <c r="BJ125" s="329"/>
      <c r="BK125" s="329"/>
      <c r="BL125" s="329"/>
      <c r="BM125" s="329"/>
      <c r="BN125" s="329"/>
      <c r="BO125" s="329"/>
      <c r="BP125" s="329"/>
      <c r="BQ125" s="329"/>
      <c r="BR125" s="329"/>
      <c r="BS125" s="329"/>
      <c r="BT125" s="329"/>
      <c r="BU125" s="329"/>
      <c r="BV125" s="329"/>
      <c r="BW125" s="329"/>
      <c r="BX125" s="329"/>
      <c r="BY125" s="329"/>
      <c r="BZ125" s="329"/>
      <c r="CA125" s="329"/>
      <c r="CB125" s="329"/>
      <c r="CC125" s="329"/>
      <c r="CD125" s="329"/>
      <c r="CE125" s="329"/>
      <c r="CF125" s="329"/>
      <c r="CG125" s="329"/>
      <c r="CH125" s="329"/>
      <c r="CL125" s="329"/>
    </row>
    <row r="126" spans="1:90" s="1" customFormat="1" ht="139.80000000000001" customHeight="1" x14ac:dyDescent="0.25">
      <c r="A126" s="617" t="s">
        <v>554</v>
      </c>
      <c r="B126" s="619" t="s">
        <v>546</v>
      </c>
      <c r="C126" s="620" t="s">
        <v>237</v>
      </c>
      <c r="D126" s="619" t="s">
        <v>545</v>
      </c>
      <c r="E126" s="619" t="s">
        <v>238</v>
      </c>
      <c r="F126" s="598" t="s">
        <v>766</v>
      </c>
      <c r="G126" s="598" t="s">
        <v>777</v>
      </c>
      <c r="H126" s="598" t="s">
        <v>778</v>
      </c>
      <c r="I126" s="598" t="s">
        <v>782</v>
      </c>
      <c r="J126" s="619" t="s">
        <v>353</v>
      </c>
      <c r="K126" s="626" t="s">
        <v>551</v>
      </c>
      <c r="L126" s="627" t="s">
        <v>550</v>
      </c>
      <c r="M126" s="627" t="str">
        <f t="shared" si="116"/>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
      <c r="N126" s="619" t="s">
        <v>213</v>
      </c>
      <c r="O126" s="618">
        <v>600</v>
      </c>
      <c r="P126" s="624" t="str">
        <f t="shared" si="107"/>
        <v>Alta</v>
      </c>
      <c r="Q126" s="612">
        <f t="shared" si="92"/>
        <v>0.8</v>
      </c>
      <c r="R126" s="625"/>
      <c r="S126" s="624" t="str">
        <f>IF(OR(R126='Tabla Impacto'!$C$11,R126='Tabla Impacto'!$D$11),"Leve",IF(OR(R126='Tabla Impacto'!$C$12,R126='Tabla Impacto'!$D$12),"Menor",IF(OR(R126='Tabla Impacto'!$C$13,R126='Tabla Impacto'!$D$13),"Moderado",IF(OR(R126='Tabla Impacto'!$C$14,R126='Tabla Impacto'!$D$14),"Mayor",IF(OR(R126='Tabla Impacto'!$C$15,R126='Tabla Impacto'!$D$15),"Catastrófico","")))))</f>
        <v/>
      </c>
      <c r="T126" s="612" t="str">
        <f t="shared" ref="T126" si="141">IF(S126="","",IF(S126="Leve",0.2,IF(S126="Menor",0.4,IF(S126="Moderado",0.6,IF(S126="Mayor",0.8,IF(S126="Catastrófico",1,))))))</f>
        <v/>
      </c>
      <c r="U126" s="625" t="s">
        <v>137</v>
      </c>
      <c r="V126" s="624" t="str">
        <f>IF(OR(U126='Tabla Impacto'!$C$11,U126='Tabla Impacto'!$D$11),"Leve",IF(OR(U126='Tabla Impacto'!$C$12,U126='Tabla Impacto'!$D$12),"Menor",IF(OR(U126='Tabla Impacto'!$C$13,U126='Tabla Impacto'!$D$13),"Moderado",IF(OR(U126='Tabla Impacto'!$C$14,U126='Tabla Impacto'!$D$14),"Mayor",IF(OR(U126='Tabla Impacto'!$C$15,U126='Tabla Impacto'!$D$15),"Catastrófico","")))))</f>
        <v>Mayor</v>
      </c>
      <c r="W126" s="612">
        <f t="shared" ref="W126" si="142">IF(V126="","",IF(V126="Leve",0.2,IF(V126="Menor",0.4,IF(V126="Moderado",0.6,IF(V126="Mayor",0.8,IF(V126="Catastrófico",1,))))))</f>
        <v>0.8</v>
      </c>
      <c r="X126" s="613" t="str">
        <f>IF(Y126="","",IF(Y126='Tabla Impacto'!$G$4,'Tabla Impacto'!$F$4,IF(Y126='Tabla Impacto'!$G$5,'Tabla Impacto'!$F$5,IF(Y126='Tabla Impacto'!$G$6,'Tabla Impacto'!$F$6,IF(Y126='Tabla Impacto'!$G$7,'Tabla Impacto'!$F$7,IF(Y126='Tabla Impacto'!$G$8,'Tabla Impacto'!$F$8))))))</f>
        <v>Mayor</v>
      </c>
      <c r="Y126" s="612">
        <f t="shared" ref="Y126" si="143">+IF(T126="",W126,IF(W126="",T126,IF(T126&gt;W126,T126,W126)))</f>
        <v>0.8</v>
      </c>
      <c r="Z126" s="613" t="str">
        <f t="shared" ref="Z126" si="144">IF(OR(AND(P126="Muy Baja",X126="Leve"),AND(P126="Muy Baja",X126="Menor"),AND(P126="Baja",X126="Leve")),"Bajo",IF(OR(AND(P126="Muy baja",X126="Moderado"),AND(P126="Baja",X126="Menor"),AND(P126="Baja",X126="Moderado"),AND(P126="Media",X126="Leve"),AND(P126="Media",X126="Menor"),AND(P126="Media",X126="Moderado"),AND(P126="Alta",X126="Leve"),AND(P126="Alta",X126="Menor")),"Moderado",IF(OR(AND(P126="Muy Baja",X126="Mayor"),AND(P126="Baja",X126="Mayor"),AND(P126="Media",X126="Mayor"),AND(P126="Alta",X126="Moderado"),AND(P126="Alta",X126="Mayor"),AND(P126="Muy Alta",X126="Leve"),AND(P126="Muy Alta",X126="Menor"),AND(P126="Muy Alta",X126="Moderado"),AND(P126="Muy Alta",X126="Mayor")),"Alto",IF(OR(AND(P126="Muy Baja",X126="Catastrófico"),AND(P126="Baja",X126="Catastrófico"),AND(P126="Media",X126="Catastrófico"),AND(P126="Alta",X126="Catastrófico"),AND(P126="Muy Alta",X126="Catastrófico")),"Extremo",""))))</f>
        <v>Alto</v>
      </c>
      <c r="AA126" s="618"/>
      <c r="AB126" s="404">
        <v>1</v>
      </c>
      <c r="AC126" s="338" t="s">
        <v>549</v>
      </c>
      <c r="AD126" s="138"/>
      <c r="AE126" s="331" t="s">
        <v>223</v>
      </c>
      <c r="AF126" s="330" t="s">
        <v>692</v>
      </c>
      <c r="AG126" s="331" t="str">
        <f t="shared" si="84"/>
        <v>Probabilidad</v>
      </c>
      <c r="AH126" s="332" t="s">
        <v>12</v>
      </c>
      <c r="AI126" s="332" t="s">
        <v>8</v>
      </c>
      <c r="AJ126" s="333" t="str">
        <f>IF(AND(AH126="Preventivo",AI126="Automático"),"50%",IF(AND(AH126="Preventivo",AI126="Manual"),"40%",IF(AND(AH126="Detectivo",AI126="Automático"),"40%",IF(AND(AH126="Detectivo",AI126="Manual"),"30%",IF(AND(AH126="Correctivo",AI126="Automático"),"35%",IF(AND(AH126="Correctivo",AI126="Manual"),"25%",""))))))</f>
        <v>40%</v>
      </c>
      <c r="AK126" s="332" t="s">
        <v>17</v>
      </c>
      <c r="AL126" s="332" t="s">
        <v>20</v>
      </c>
      <c r="AM126" s="332" t="s">
        <v>111</v>
      </c>
      <c r="AN126" s="309">
        <f>IFERROR(IF(AG126="Probabilidad",(Q126-(+Q126*AJ126)),IF(AG126="Impacto",Q126,"")),"")</f>
        <v>0.48</v>
      </c>
      <c r="AO126" s="410" t="str">
        <f t="shared" si="80"/>
        <v>Media</v>
      </c>
      <c r="AP126" s="125">
        <f>+AN126</f>
        <v>0.48</v>
      </c>
      <c r="AQ126" s="410" t="str">
        <f t="shared" si="81"/>
        <v>Mayor</v>
      </c>
      <c r="AR126" s="125">
        <f>IFERROR(IF(AG126="Impacto",(Y126-(+Y126*AJ126)),IF(AG126="Probabilidad",Y126,"")),"")</f>
        <v>0.8</v>
      </c>
      <c r="AS126" s="402" t="str">
        <f t="shared" ref="AS126:AS127" si="145">IFERROR(IF(OR(AND(AO126="Muy Baja",AQ126="Leve"),AND(AO126="Muy Baja",AQ126="Menor"),AND(AO126="Baja",AQ126="Leve")),"Bajo",IF(OR(AND(AO126="Muy baja",AQ126="Moderado"),AND(AO126="Baja",AQ126="Menor"),AND(AO126="Baja",AQ126="Moderado"),AND(AO126="Media",AQ126="Leve"),AND(AO126="Media",AQ126="Menor"),AND(AO126="Media",AQ126="Moderado"),AND(AO126="Alta",AQ126="Leve"),AND(AO126="Alta",AQ126="Menor")),"Moderado",IF(OR(AND(AO126="Muy Baja",AQ126="Mayor"),AND(AO126="Baja",AQ126="Mayor"),AND(AO126="Media",AQ126="Mayor"),AND(AO126="Alta",AQ126="Moderado"),AND(AO126="Alta",AQ126="Mayor"),AND(AO126="Muy Alta",AQ126="Leve"),AND(AO126="Muy Alta",AQ126="Menor"),AND(AO126="Muy Alta",AQ126="Moderado"),AND(AO126="Muy Alta",AQ126="Mayor")),"Alto",IF(OR(AND(AO126="Muy Baja",AQ126="Catastrófico"),AND(AO126="Baja",AQ126="Catastrófico"),AND(AO126="Media",AQ126="Catastrófico"),AND(AO126="Alta",AQ126="Catastrófico"),AND(AO126="Muy Alta",AQ126="Catastrófico")),"Extremo","")))),"")</f>
        <v>Alto</v>
      </c>
      <c r="AT126" s="601">
        <f>+AP127</f>
        <v>0.28799999999999998</v>
      </c>
      <c r="AU126" s="601">
        <f>+AR127</f>
        <v>0.8</v>
      </c>
      <c r="AV126" s="602" t="s">
        <v>122</v>
      </c>
      <c r="AW126" s="319"/>
      <c r="AX126" s="319"/>
      <c r="AY126" s="335">
        <v>0</v>
      </c>
      <c r="AZ126" s="336">
        <v>0</v>
      </c>
      <c r="BA126" s="336">
        <v>0</v>
      </c>
      <c r="BB126" s="336">
        <v>0</v>
      </c>
      <c r="BC126" s="336">
        <v>0</v>
      </c>
      <c r="BJ126" s="329"/>
      <c r="BK126" s="329"/>
      <c r="BL126" s="329"/>
      <c r="BM126" s="329"/>
      <c r="BN126" s="329"/>
      <c r="BO126" s="329"/>
      <c r="BP126" s="329"/>
      <c r="BQ126" s="329"/>
      <c r="BR126" s="329"/>
      <c r="BS126" s="329"/>
      <c r="BT126" s="329"/>
      <c r="BU126" s="329"/>
      <c r="BV126" s="329"/>
      <c r="BW126" s="329"/>
      <c r="BX126" s="329"/>
      <c r="BY126" s="329"/>
      <c r="BZ126" s="329"/>
      <c r="CA126" s="329"/>
      <c r="CB126" s="329"/>
      <c r="CC126" s="329"/>
      <c r="CD126" s="329"/>
      <c r="CE126" s="329"/>
      <c r="CF126" s="329"/>
      <c r="CG126" s="329"/>
      <c r="CH126" s="329"/>
      <c r="CL126" s="329"/>
    </row>
    <row r="127" spans="1:90" s="1" customFormat="1" ht="136.80000000000001" customHeight="1" x14ac:dyDescent="0.25">
      <c r="A127" s="617"/>
      <c r="B127" s="619" t="s">
        <v>553</v>
      </c>
      <c r="C127" s="620" t="s">
        <v>237</v>
      </c>
      <c r="D127" s="619" t="s">
        <v>552</v>
      </c>
      <c r="E127" s="619" t="s">
        <v>238</v>
      </c>
      <c r="F127" s="598"/>
      <c r="G127" s="598"/>
      <c r="H127" s="598"/>
      <c r="I127" s="598"/>
      <c r="J127" s="619" t="s">
        <v>353</v>
      </c>
      <c r="K127" s="626" t="s">
        <v>551</v>
      </c>
      <c r="L127" s="627" t="s">
        <v>550</v>
      </c>
      <c r="M127" s="627" t="str">
        <f t="shared" si="116"/>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
      <c r="N127" s="619"/>
      <c r="O127" s="618">
        <v>600</v>
      </c>
      <c r="P127" s="624"/>
      <c r="Q127" s="612"/>
      <c r="R127" s="625"/>
      <c r="S127" s="624"/>
      <c r="T127" s="612"/>
      <c r="U127" s="625"/>
      <c r="V127" s="624"/>
      <c r="W127" s="612"/>
      <c r="X127" s="613"/>
      <c r="Y127" s="612"/>
      <c r="Z127" s="613"/>
      <c r="AA127" s="618"/>
      <c r="AB127" s="404">
        <v>2</v>
      </c>
      <c r="AC127" s="338" t="s">
        <v>548</v>
      </c>
      <c r="AD127" s="138"/>
      <c r="AE127" s="331" t="s">
        <v>223</v>
      </c>
      <c r="AF127" s="330" t="s">
        <v>693</v>
      </c>
      <c r="AG127" s="331" t="str">
        <f t="shared" si="84"/>
        <v>Probabilidad</v>
      </c>
      <c r="AH127" s="332" t="s">
        <v>12</v>
      </c>
      <c r="AI127" s="332" t="s">
        <v>8</v>
      </c>
      <c r="AJ127" s="333" t="str">
        <f t="shared" si="76"/>
        <v>40%</v>
      </c>
      <c r="AK127" s="332" t="s">
        <v>17</v>
      </c>
      <c r="AL127" s="332" t="s">
        <v>20</v>
      </c>
      <c r="AM127" s="332" t="s">
        <v>111</v>
      </c>
      <c r="AN127" s="308">
        <f>IFERROR(IF(AND(AG126="Probabilidad",AG127="Probabilidad"),(AP126-(+AP126*AJ127)),IF(AG127="Probabilidad",(Q126-(+Q126*AJ127)),IF(AG127="Impacto",AP126,""))),"")</f>
        <v>0.28799999999999998</v>
      </c>
      <c r="AO127" s="410" t="str">
        <f t="shared" si="80"/>
        <v>Baja</v>
      </c>
      <c r="AP127" s="125">
        <f>+AN127</f>
        <v>0.28799999999999998</v>
      </c>
      <c r="AQ127" s="410" t="str">
        <f t="shared" si="81"/>
        <v>Mayor</v>
      </c>
      <c r="AR127" s="125">
        <f>IFERROR(IF(AND(AG126="Impacto",AG127="Impacto"),(AR126-(+AR126*AJ127)),IF(AG127="Impacto",(Y126-(+Y126*AJ127)),IF(AG127="Probabilidad",AR126,""))),"")</f>
        <v>0.8</v>
      </c>
      <c r="AS127" s="402" t="str">
        <f t="shared" si="145"/>
        <v>Alto</v>
      </c>
      <c r="AT127" s="601"/>
      <c r="AU127" s="601"/>
      <c r="AV127" s="602"/>
      <c r="AW127" s="319"/>
      <c r="AX127" s="319"/>
      <c r="AY127" s="335">
        <v>0</v>
      </c>
      <c r="AZ127" s="336">
        <v>0</v>
      </c>
      <c r="BA127" s="336">
        <v>0</v>
      </c>
      <c r="BB127" s="336">
        <v>0</v>
      </c>
      <c r="BC127" s="336">
        <v>0</v>
      </c>
      <c r="BJ127" s="329"/>
      <c r="BK127" s="329"/>
      <c r="BL127" s="329"/>
      <c r="BM127" s="329"/>
      <c r="BN127" s="329"/>
      <c r="BO127" s="329"/>
      <c r="BP127" s="329"/>
      <c r="BQ127" s="329"/>
      <c r="BR127" s="329"/>
      <c r="BS127" s="329"/>
      <c r="BT127" s="329"/>
      <c r="BU127" s="329"/>
      <c r="BV127" s="329"/>
      <c r="BW127" s="329"/>
      <c r="BX127" s="329"/>
      <c r="BY127" s="329"/>
      <c r="BZ127" s="329"/>
      <c r="CA127" s="329"/>
      <c r="CB127" s="329"/>
      <c r="CC127" s="329"/>
      <c r="CD127" s="329"/>
      <c r="CE127" s="329"/>
      <c r="CF127" s="329"/>
      <c r="CG127" s="329"/>
      <c r="CH127" s="329"/>
      <c r="CL127" s="329"/>
    </row>
    <row r="128" spans="1:90" s="1" customFormat="1" ht="13.8" hidden="1" customHeight="1" x14ac:dyDescent="0.25">
      <c r="A128" s="617"/>
      <c r="B128" s="619" t="s">
        <v>553</v>
      </c>
      <c r="C128" s="620" t="s">
        <v>237</v>
      </c>
      <c r="D128" s="619" t="s">
        <v>552</v>
      </c>
      <c r="E128" s="619" t="s">
        <v>238</v>
      </c>
      <c r="F128" s="598"/>
      <c r="G128" s="598"/>
      <c r="H128" s="598"/>
      <c r="I128" s="598"/>
      <c r="J128" s="619" t="s">
        <v>353</v>
      </c>
      <c r="K128" s="626" t="s">
        <v>551</v>
      </c>
      <c r="L128" s="627" t="s">
        <v>550</v>
      </c>
      <c r="M128" s="627" t="str">
        <f t="shared" si="116"/>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
      <c r="N128" s="619"/>
      <c r="O128" s="618">
        <v>600</v>
      </c>
      <c r="P128" s="624"/>
      <c r="Q128" s="612"/>
      <c r="R128" s="625"/>
      <c r="S128" s="624"/>
      <c r="T128" s="612"/>
      <c r="U128" s="625"/>
      <c r="V128" s="624"/>
      <c r="W128" s="612"/>
      <c r="X128" s="613"/>
      <c r="Y128" s="612"/>
      <c r="Z128" s="613"/>
      <c r="AA128" s="618"/>
      <c r="AB128" s="404"/>
      <c r="AC128" s="416"/>
      <c r="AD128" s="138"/>
      <c r="AE128" s="331"/>
      <c r="AF128" s="330"/>
      <c r="AG128" s="331" t="str">
        <f t="shared" si="84"/>
        <v/>
      </c>
      <c r="AH128" s="332"/>
      <c r="AI128" s="332"/>
      <c r="AJ128" s="333" t="str">
        <f t="shared" si="76"/>
        <v/>
      </c>
      <c r="AK128" s="332"/>
      <c r="AL128" s="332"/>
      <c r="AM128" s="332"/>
      <c r="AN128" s="124"/>
      <c r="AO128" s="410" t="str">
        <f t="shared" si="80"/>
        <v/>
      </c>
      <c r="AP128" s="125"/>
      <c r="AQ128" s="410" t="str">
        <f t="shared" si="81"/>
        <v/>
      </c>
      <c r="AR128" s="125" t="str">
        <f t="shared" si="82"/>
        <v/>
      </c>
      <c r="AS128" s="402" t="str">
        <f t="shared" si="83"/>
        <v/>
      </c>
      <c r="AT128" s="402"/>
      <c r="AU128" s="402"/>
      <c r="AV128" s="409"/>
      <c r="AW128" s="319"/>
      <c r="AX128" s="319"/>
      <c r="AY128" s="139"/>
      <c r="AZ128" s="136"/>
      <c r="BA128" s="136"/>
      <c r="BB128" s="136"/>
      <c r="BC128" s="136"/>
      <c r="BJ128" s="329"/>
      <c r="BK128" s="329"/>
      <c r="BL128" s="329"/>
      <c r="BM128" s="329"/>
      <c r="BN128" s="329"/>
      <c r="BO128" s="329"/>
      <c r="BP128" s="329"/>
      <c r="BQ128" s="329"/>
      <c r="BR128" s="329"/>
      <c r="BS128" s="329"/>
      <c r="BT128" s="329"/>
      <c r="BU128" s="329"/>
      <c r="BV128" s="329"/>
      <c r="BW128" s="329"/>
      <c r="BX128" s="329"/>
      <c r="BY128" s="329"/>
      <c r="BZ128" s="329"/>
      <c r="CA128" s="329"/>
      <c r="CB128" s="329"/>
      <c r="CC128" s="329"/>
      <c r="CD128" s="329"/>
      <c r="CE128" s="329"/>
      <c r="CF128" s="329"/>
      <c r="CG128" s="329"/>
      <c r="CH128" s="329"/>
      <c r="CL128" s="329"/>
    </row>
    <row r="129" spans="1:90" s="1" customFormat="1" ht="13.8" hidden="1" customHeight="1" x14ac:dyDescent="0.25">
      <c r="A129" s="617"/>
      <c r="B129" s="619" t="s">
        <v>553</v>
      </c>
      <c r="C129" s="620" t="s">
        <v>237</v>
      </c>
      <c r="D129" s="619" t="s">
        <v>552</v>
      </c>
      <c r="E129" s="619" t="s">
        <v>238</v>
      </c>
      <c r="F129" s="598"/>
      <c r="G129" s="598"/>
      <c r="H129" s="598"/>
      <c r="I129" s="598"/>
      <c r="J129" s="619" t="s">
        <v>353</v>
      </c>
      <c r="K129" s="626" t="s">
        <v>551</v>
      </c>
      <c r="L129" s="627" t="s">
        <v>550</v>
      </c>
      <c r="M129" s="627" t="str">
        <f t="shared" si="116"/>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
      <c r="N129" s="619"/>
      <c r="O129" s="618">
        <v>600</v>
      </c>
      <c r="P129" s="624"/>
      <c r="Q129" s="612"/>
      <c r="R129" s="625"/>
      <c r="S129" s="624"/>
      <c r="T129" s="612"/>
      <c r="U129" s="625"/>
      <c r="V129" s="624"/>
      <c r="W129" s="612"/>
      <c r="X129" s="613"/>
      <c r="Y129" s="612"/>
      <c r="Z129" s="613"/>
      <c r="AA129" s="618"/>
      <c r="AB129" s="404"/>
      <c r="AC129" s="416"/>
      <c r="AD129" s="138"/>
      <c r="AE129" s="331"/>
      <c r="AF129" s="330"/>
      <c r="AG129" s="331" t="str">
        <f t="shared" si="84"/>
        <v/>
      </c>
      <c r="AH129" s="332"/>
      <c r="AI129" s="332"/>
      <c r="AJ129" s="333" t="str">
        <f t="shared" si="76"/>
        <v/>
      </c>
      <c r="AK129" s="332"/>
      <c r="AL129" s="332"/>
      <c r="AM129" s="332"/>
      <c r="AN129" s="124"/>
      <c r="AO129" s="410" t="str">
        <f t="shared" si="80"/>
        <v/>
      </c>
      <c r="AP129" s="125"/>
      <c r="AQ129" s="410" t="str">
        <f t="shared" si="81"/>
        <v/>
      </c>
      <c r="AR129" s="125" t="str">
        <f t="shared" si="82"/>
        <v/>
      </c>
      <c r="AS129" s="402" t="str">
        <f t="shared" si="83"/>
        <v/>
      </c>
      <c r="AT129" s="402"/>
      <c r="AU129" s="402"/>
      <c r="AV129" s="409"/>
      <c r="AW129" s="319"/>
      <c r="AX129" s="319"/>
      <c r="AY129" s="139"/>
      <c r="AZ129" s="136"/>
      <c r="BA129" s="136"/>
      <c r="BB129" s="136"/>
      <c r="BC129" s="136"/>
      <c r="BJ129" s="329"/>
      <c r="BK129" s="329"/>
      <c r="BL129" s="329"/>
      <c r="BM129" s="329"/>
      <c r="BN129" s="329"/>
      <c r="BO129" s="329"/>
      <c r="BP129" s="329"/>
      <c r="BQ129" s="329"/>
      <c r="BR129" s="329"/>
      <c r="BS129" s="329"/>
      <c r="BT129" s="329"/>
      <c r="BU129" s="329"/>
      <c r="BV129" s="329"/>
      <c r="BW129" s="329"/>
      <c r="BX129" s="329"/>
      <c r="BY129" s="329"/>
      <c r="BZ129" s="329"/>
      <c r="CA129" s="329"/>
      <c r="CB129" s="329"/>
      <c r="CC129" s="329"/>
      <c r="CD129" s="329"/>
      <c r="CE129" s="329"/>
      <c r="CF129" s="329"/>
      <c r="CG129" s="329"/>
      <c r="CH129" s="329"/>
      <c r="CL129" s="329"/>
    </row>
    <row r="130" spans="1:90" s="1" customFormat="1" ht="13.8" hidden="1" customHeight="1" x14ac:dyDescent="0.25">
      <c r="A130" s="617"/>
      <c r="B130" s="619" t="s">
        <v>553</v>
      </c>
      <c r="C130" s="620" t="s">
        <v>237</v>
      </c>
      <c r="D130" s="619" t="s">
        <v>552</v>
      </c>
      <c r="E130" s="619" t="s">
        <v>238</v>
      </c>
      <c r="F130" s="598"/>
      <c r="G130" s="598"/>
      <c r="H130" s="598"/>
      <c r="I130" s="598"/>
      <c r="J130" s="619" t="s">
        <v>353</v>
      </c>
      <c r="K130" s="626" t="s">
        <v>551</v>
      </c>
      <c r="L130" s="627" t="s">
        <v>550</v>
      </c>
      <c r="M130" s="627" t="str">
        <f t="shared" ref="M130:M161" si="146">+CONCATENATE(J130," ",K130," ",L130)</f>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
      <c r="N130" s="619"/>
      <c r="O130" s="618">
        <v>600</v>
      </c>
      <c r="P130" s="624"/>
      <c r="Q130" s="612"/>
      <c r="R130" s="625"/>
      <c r="S130" s="624"/>
      <c r="T130" s="612"/>
      <c r="U130" s="625"/>
      <c r="V130" s="624"/>
      <c r="W130" s="612"/>
      <c r="X130" s="613"/>
      <c r="Y130" s="612"/>
      <c r="Z130" s="613"/>
      <c r="AA130" s="618"/>
      <c r="AB130" s="404"/>
      <c r="AC130" s="416"/>
      <c r="AD130" s="138"/>
      <c r="AE130" s="331"/>
      <c r="AF130" s="330"/>
      <c r="AG130" s="331" t="str">
        <f t="shared" si="84"/>
        <v/>
      </c>
      <c r="AH130" s="332"/>
      <c r="AI130" s="332"/>
      <c r="AJ130" s="333" t="str">
        <f t="shared" si="76"/>
        <v/>
      </c>
      <c r="AK130" s="332"/>
      <c r="AL130" s="332"/>
      <c r="AM130" s="332"/>
      <c r="AN130" s="124"/>
      <c r="AO130" s="410" t="str">
        <f t="shared" si="80"/>
        <v/>
      </c>
      <c r="AP130" s="125"/>
      <c r="AQ130" s="410" t="str">
        <f t="shared" si="81"/>
        <v/>
      </c>
      <c r="AR130" s="125" t="str">
        <f t="shared" si="82"/>
        <v/>
      </c>
      <c r="AS130" s="402" t="str">
        <f t="shared" si="83"/>
        <v/>
      </c>
      <c r="AT130" s="402"/>
      <c r="AU130" s="402"/>
      <c r="AV130" s="409"/>
      <c r="AW130" s="319"/>
      <c r="AX130" s="319"/>
      <c r="AY130" s="139"/>
      <c r="AZ130" s="136"/>
      <c r="BA130" s="136"/>
      <c r="BB130" s="136"/>
      <c r="BC130" s="136"/>
      <c r="BJ130" s="329"/>
      <c r="BK130" s="329"/>
      <c r="BL130" s="329"/>
      <c r="BM130" s="329"/>
      <c r="BN130" s="329"/>
      <c r="BO130" s="329"/>
      <c r="BP130" s="329"/>
      <c r="BQ130" s="329"/>
      <c r="BR130" s="329"/>
      <c r="BS130" s="329"/>
      <c r="BT130" s="329"/>
      <c r="BU130" s="329"/>
      <c r="BV130" s="329"/>
      <c r="BW130" s="329"/>
      <c r="BX130" s="329"/>
      <c r="BY130" s="329"/>
      <c r="BZ130" s="329"/>
      <c r="CA130" s="329"/>
      <c r="CB130" s="329"/>
      <c r="CC130" s="329"/>
      <c r="CD130" s="329"/>
      <c r="CE130" s="329"/>
      <c r="CF130" s="329"/>
      <c r="CG130" s="329"/>
      <c r="CH130" s="329"/>
      <c r="CL130" s="329"/>
    </row>
    <row r="131" spans="1:90" s="1" customFormat="1" ht="13.8" hidden="1" customHeight="1" x14ac:dyDescent="0.25">
      <c r="A131" s="617"/>
      <c r="B131" s="619" t="s">
        <v>553</v>
      </c>
      <c r="C131" s="620" t="s">
        <v>237</v>
      </c>
      <c r="D131" s="619" t="s">
        <v>552</v>
      </c>
      <c r="E131" s="619" t="s">
        <v>238</v>
      </c>
      <c r="F131" s="598"/>
      <c r="G131" s="598"/>
      <c r="H131" s="598"/>
      <c r="I131" s="598"/>
      <c r="J131" s="619" t="s">
        <v>353</v>
      </c>
      <c r="K131" s="626" t="s">
        <v>551</v>
      </c>
      <c r="L131" s="627" t="s">
        <v>550</v>
      </c>
      <c r="M131" s="627" t="str">
        <f t="shared" si="146"/>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
      <c r="N131" s="619"/>
      <c r="O131" s="618">
        <v>600</v>
      </c>
      <c r="P131" s="624"/>
      <c r="Q131" s="612"/>
      <c r="R131" s="625"/>
      <c r="S131" s="624"/>
      <c r="T131" s="612"/>
      <c r="U131" s="625"/>
      <c r="V131" s="624"/>
      <c r="W131" s="612"/>
      <c r="X131" s="613"/>
      <c r="Y131" s="612"/>
      <c r="Z131" s="613"/>
      <c r="AA131" s="618"/>
      <c r="AB131" s="404"/>
      <c r="AC131" s="416"/>
      <c r="AD131" s="138"/>
      <c r="AE131" s="331"/>
      <c r="AF131" s="330"/>
      <c r="AG131" s="331" t="str">
        <f t="shared" si="84"/>
        <v/>
      </c>
      <c r="AH131" s="332"/>
      <c r="AI131" s="332"/>
      <c r="AJ131" s="333" t="str">
        <f t="shared" si="76"/>
        <v/>
      </c>
      <c r="AK131" s="332"/>
      <c r="AL131" s="332"/>
      <c r="AM131" s="332"/>
      <c r="AN131" s="124"/>
      <c r="AO131" s="410" t="str">
        <f t="shared" si="80"/>
        <v/>
      </c>
      <c r="AP131" s="125"/>
      <c r="AQ131" s="410" t="str">
        <f t="shared" si="81"/>
        <v/>
      </c>
      <c r="AR131" s="125" t="str">
        <f t="shared" si="82"/>
        <v/>
      </c>
      <c r="AS131" s="402" t="str">
        <f t="shared" si="83"/>
        <v/>
      </c>
      <c r="AT131" s="402"/>
      <c r="AU131" s="402"/>
      <c r="AV131" s="409"/>
      <c r="AW131" s="319"/>
      <c r="AX131" s="319"/>
      <c r="AY131" s="139"/>
      <c r="AZ131" s="136"/>
      <c r="BA131" s="136"/>
      <c r="BB131" s="136"/>
      <c r="BC131" s="136"/>
      <c r="BJ131" s="329"/>
      <c r="BK131" s="329"/>
      <c r="BL131" s="329"/>
      <c r="BM131" s="329"/>
      <c r="BN131" s="329"/>
      <c r="BO131" s="329"/>
      <c r="BP131" s="329"/>
      <c r="BQ131" s="329"/>
      <c r="BR131" s="329"/>
      <c r="BS131" s="329"/>
      <c r="BT131" s="329"/>
      <c r="BU131" s="329"/>
      <c r="BV131" s="329"/>
      <c r="BW131" s="329"/>
      <c r="BX131" s="329"/>
      <c r="BY131" s="329"/>
      <c r="BZ131" s="329"/>
      <c r="CA131" s="329"/>
      <c r="CB131" s="329"/>
      <c r="CC131" s="329"/>
      <c r="CD131" s="329"/>
      <c r="CE131" s="329"/>
      <c r="CF131" s="329"/>
      <c r="CG131" s="329"/>
      <c r="CH131" s="329"/>
      <c r="CL131" s="329"/>
    </row>
    <row r="132" spans="1:90" s="1" customFormat="1" ht="150" customHeight="1" x14ac:dyDescent="0.25">
      <c r="A132" s="617" t="s">
        <v>547</v>
      </c>
      <c r="B132" s="619" t="s">
        <v>540</v>
      </c>
      <c r="C132" s="620" t="s">
        <v>237</v>
      </c>
      <c r="D132" s="619" t="s">
        <v>539</v>
      </c>
      <c r="E132" s="619" t="s">
        <v>238</v>
      </c>
      <c r="F132" s="598" t="s">
        <v>761</v>
      </c>
      <c r="G132" s="598" t="s">
        <v>777</v>
      </c>
      <c r="H132" s="598" t="s">
        <v>778</v>
      </c>
      <c r="I132" s="598" t="s">
        <v>782</v>
      </c>
      <c r="J132" s="619" t="s">
        <v>353</v>
      </c>
      <c r="K132" s="626" t="s">
        <v>544</v>
      </c>
      <c r="L132" s="627" t="s">
        <v>819</v>
      </c>
      <c r="M132" s="627" t="str">
        <f t="shared" si="146"/>
        <v>Posibilidad de pérdida Reputacional por recibir dádivas para alterar u omitir información en las diferentes etapas del proceso de producción cartográfica básica para beneficio propio o de un particular. debido 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
      <c r="N132" s="619" t="s">
        <v>116</v>
      </c>
      <c r="O132" s="618">
        <v>12</v>
      </c>
      <c r="P132" s="624" t="str">
        <f t="shared" si="107"/>
        <v>Baja</v>
      </c>
      <c r="Q132" s="612">
        <f t="shared" si="92"/>
        <v>0.4</v>
      </c>
      <c r="R132" s="625"/>
      <c r="S132" s="624" t="str">
        <f>IF(OR(R132='Tabla Impacto'!$C$11,R132='Tabla Impacto'!$D$11),"Leve",IF(OR(R132='Tabla Impacto'!$C$12,R132='Tabla Impacto'!$D$12),"Menor",IF(OR(R132='Tabla Impacto'!$C$13,R132='Tabla Impacto'!$D$13),"Moderado",IF(OR(R132='Tabla Impacto'!$C$14,R132='Tabla Impacto'!$D$14),"Mayor",IF(OR(R132='Tabla Impacto'!$C$15,R132='Tabla Impacto'!$D$15),"Catastrófico","")))))</f>
        <v/>
      </c>
      <c r="T132" s="612" t="str">
        <f t="shared" ref="T132" si="147">IF(S132="","",IF(S132="Leve",0.2,IF(S132="Menor",0.4,IF(S132="Moderado",0.6,IF(S132="Mayor",0.8,IF(S132="Catastrófico",1,))))))</f>
        <v/>
      </c>
      <c r="U132" s="625" t="s">
        <v>138</v>
      </c>
      <c r="V132" s="624" t="str">
        <f>IF(OR(U132='Tabla Impacto'!$C$11,U132='Tabla Impacto'!$D$11),"Leve",IF(OR(U132='Tabla Impacto'!$C$12,U132='Tabla Impacto'!$D$12),"Menor",IF(OR(U132='Tabla Impacto'!$C$13,U132='Tabla Impacto'!$D$13),"Moderado",IF(OR(U132='Tabla Impacto'!$C$14,U132='Tabla Impacto'!$D$14),"Mayor",IF(OR(U132='Tabla Impacto'!$C$15,U132='Tabla Impacto'!$D$15),"Catastrófico","")))))</f>
        <v>Catastrófico</v>
      </c>
      <c r="W132" s="612">
        <f t="shared" ref="W132" si="148">IF(V132="","",IF(V132="Leve",0.2,IF(V132="Menor",0.4,IF(V132="Moderado",0.6,IF(V132="Mayor",0.8,IF(V132="Catastrófico",1,))))))</f>
        <v>1</v>
      </c>
      <c r="X132" s="613" t="str">
        <f>IF(Y132="","",IF(Y132='Tabla Impacto'!$G$4,'Tabla Impacto'!$F$4,IF(Y132='Tabla Impacto'!$G$5,'Tabla Impacto'!$F$5,IF(Y132='Tabla Impacto'!$G$6,'Tabla Impacto'!$F$6,IF(Y132='Tabla Impacto'!$G$7,'Tabla Impacto'!$F$7,IF(Y132='Tabla Impacto'!$G$8,'Tabla Impacto'!$F$8))))))</f>
        <v>Catastrófico</v>
      </c>
      <c r="Y132" s="612">
        <f t="shared" ref="Y132" si="149">+IF(T132="",W132,IF(W132="",T132,IF(T132&gt;W132,T132,W132)))</f>
        <v>1</v>
      </c>
      <c r="Z132" s="613" t="str">
        <f t="shared" ref="Z132" si="150">IF(OR(AND(P132="Muy Baja",X132="Leve"),AND(P132="Muy Baja",X132="Menor"),AND(P132="Baja",X132="Leve")),"Bajo",IF(OR(AND(P132="Muy baja",X132="Moderado"),AND(P132="Baja",X132="Menor"),AND(P132="Baja",X132="Moderado"),AND(P132="Media",X132="Leve"),AND(P132="Media",X132="Menor"),AND(P132="Media",X132="Moderado"),AND(P132="Alta",X132="Leve"),AND(P132="Alta",X132="Menor")),"Moderado",IF(OR(AND(P132="Muy Baja",X132="Mayor"),AND(P132="Baja",X132="Mayor"),AND(P132="Media",X132="Mayor"),AND(P132="Alta",X132="Moderado"),AND(P132="Alta",X132="Mayor"),AND(P132="Muy Alta",X132="Leve"),AND(P132="Muy Alta",X132="Menor"),AND(P132="Muy Alta",X132="Moderado"),AND(P132="Muy Alta",X132="Mayor")),"Alto",IF(OR(AND(P132="Muy Baja",X132="Catastrófico"),AND(P132="Baja",X132="Catastrófico"),AND(P132="Media",X132="Catastrófico"),AND(P132="Alta",X132="Catastrófico"),AND(P132="Muy Alta",X132="Catastrófico")),"Extremo",""))))</f>
        <v>Extremo</v>
      </c>
      <c r="AA132" s="618"/>
      <c r="AB132" s="404">
        <v>1</v>
      </c>
      <c r="AC132" s="416" t="s">
        <v>542</v>
      </c>
      <c r="AD132" s="138"/>
      <c r="AE132" s="331" t="s">
        <v>223</v>
      </c>
      <c r="AF132" s="330" t="s">
        <v>694</v>
      </c>
      <c r="AG132" s="331" t="str">
        <f t="shared" si="84"/>
        <v>Probabilidad</v>
      </c>
      <c r="AH132" s="332" t="s">
        <v>12</v>
      </c>
      <c r="AI132" s="332" t="s">
        <v>8</v>
      </c>
      <c r="AJ132" s="333" t="str">
        <f t="shared" si="76"/>
        <v>40%</v>
      </c>
      <c r="AK132" s="332" t="s">
        <v>17</v>
      </c>
      <c r="AL132" s="332" t="s">
        <v>20</v>
      </c>
      <c r="AM132" s="332" t="s">
        <v>111</v>
      </c>
      <c r="AN132" s="309">
        <f>IFERROR(IF(AG132="Probabilidad",(Q132-(+Q132*AJ132)),IF(AG132="Impacto",Q132,"")),"")</f>
        <v>0.24</v>
      </c>
      <c r="AO132" s="410" t="str">
        <f t="shared" ref="AO132:AO133" si="151">IFERROR(IF(AN132="","",IF(AN132&lt;=0.2,"Muy Baja",IF(AN132&lt;=0.4,"Baja",IF(AN132&lt;=0.6,"Media",IF(AN132&lt;=0.8,"Alta","Muy Alta"))))),"")</f>
        <v>Baja</v>
      </c>
      <c r="AP132" s="125">
        <f>+AN132</f>
        <v>0.24</v>
      </c>
      <c r="AQ132" s="410" t="str">
        <f t="shared" ref="AQ132:AQ133" si="152">IFERROR(IF(AR132="","",IF(AR132&lt;=0.2,"Leve",IF(AR132&lt;=0.4,"Menor",IF(AR132&lt;=0.6,"Moderado",IF(AR132&lt;=0.8,"Mayor","Catastrófico"))))),"")</f>
        <v>Catastrófico</v>
      </c>
      <c r="AR132" s="125">
        <f>IFERROR(IF(AG132="Impacto",(Y132-(+Y132*AJ132)),IF(AG132="Probabilidad",Y132,"")),"")</f>
        <v>1</v>
      </c>
      <c r="AS132" s="402" t="str">
        <f t="shared" si="83"/>
        <v>Extremo</v>
      </c>
      <c r="AT132" s="601">
        <f>+AP133</f>
        <v>0.14399999999999999</v>
      </c>
      <c r="AU132" s="601">
        <f>+AR133</f>
        <v>1</v>
      </c>
      <c r="AV132" s="602" t="s">
        <v>122</v>
      </c>
      <c r="AW132" s="319"/>
      <c r="AX132" s="319"/>
      <c r="AY132" s="335">
        <v>1</v>
      </c>
      <c r="AZ132" s="336">
        <v>0</v>
      </c>
      <c r="BA132" s="336">
        <v>1</v>
      </c>
      <c r="BB132" s="336">
        <v>0</v>
      </c>
      <c r="BC132" s="336">
        <v>0</v>
      </c>
      <c r="BJ132" s="329"/>
      <c r="BK132" s="329"/>
      <c r="BL132" s="329"/>
      <c r="BM132" s="329"/>
      <c r="BN132" s="329"/>
      <c r="BO132" s="329"/>
      <c r="BP132" s="329"/>
      <c r="BQ132" s="329"/>
      <c r="BR132" s="329"/>
      <c r="BS132" s="329"/>
      <c r="BT132" s="329"/>
      <c r="BU132" s="329"/>
      <c r="BV132" s="329"/>
      <c r="BW132" s="329"/>
      <c r="BX132" s="329"/>
      <c r="BY132" s="329"/>
      <c r="BZ132" s="329"/>
      <c r="CA132" s="329"/>
      <c r="CB132" s="329"/>
      <c r="CC132" s="329"/>
      <c r="CD132" s="329"/>
      <c r="CE132" s="329"/>
      <c r="CF132" s="329"/>
      <c r="CG132" s="329"/>
      <c r="CH132" s="329"/>
      <c r="CL132" s="329"/>
    </row>
    <row r="133" spans="1:90" s="1" customFormat="1" ht="108" customHeight="1" x14ac:dyDescent="0.25">
      <c r="A133" s="617"/>
      <c r="B133" s="619" t="s">
        <v>546</v>
      </c>
      <c r="C133" s="620" t="s">
        <v>237</v>
      </c>
      <c r="D133" s="619" t="s">
        <v>545</v>
      </c>
      <c r="E133" s="619" t="s">
        <v>238</v>
      </c>
      <c r="F133" s="598"/>
      <c r="G133" s="598"/>
      <c r="H133" s="598"/>
      <c r="I133" s="598"/>
      <c r="J133" s="619" t="s">
        <v>353</v>
      </c>
      <c r="K133" s="626" t="s">
        <v>544</v>
      </c>
      <c r="L133" s="627" t="s">
        <v>543</v>
      </c>
      <c r="M133" s="627" t="str">
        <f t="shared" si="146"/>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
      <c r="N133" s="619"/>
      <c r="O133" s="618">
        <v>12</v>
      </c>
      <c r="P133" s="624"/>
      <c r="Q133" s="612"/>
      <c r="R133" s="625"/>
      <c r="S133" s="624"/>
      <c r="T133" s="612"/>
      <c r="U133" s="625"/>
      <c r="V133" s="624"/>
      <c r="W133" s="612"/>
      <c r="X133" s="613"/>
      <c r="Y133" s="612"/>
      <c r="Z133" s="613"/>
      <c r="AA133" s="618"/>
      <c r="AB133" s="404">
        <v>2</v>
      </c>
      <c r="AC133" s="416" t="s">
        <v>846</v>
      </c>
      <c r="AD133" s="138"/>
      <c r="AE133" s="331" t="s">
        <v>223</v>
      </c>
      <c r="AF133" s="330" t="s">
        <v>695</v>
      </c>
      <c r="AG133" s="331" t="str">
        <f t="shared" si="84"/>
        <v>Probabilidad</v>
      </c>
      <c r="AH133" s="332" t="s">
        <v>12</v>
      </c>
      <c r="AI133" s="332" t="s">
        <v>8</v>
      </c>
      <c r="AJ133" s="333" t="str">
        <f t="shared" si="76"/>
        <v>40%</v>
      </c>
      <c r="AK133" s="332" t="s">
        <v>17</v>
      </c>
      <c r="AL133" s="332" t="s">
        <v>20</v>
      </c>
      <c r="AM133" s="332" t="s">
        <v>111</v>
      </c>
      <c r="AN133" s="308">
        <f>IFERROR(IF(AND(AG132="Probabilidad",AG133="Probabilidad"),(AP132-(+AP132*AJ133)),IF(AG133="Probabilidad",(Q132-(+Q132*AJ133)),IF(AG133="Impacto",AP132,""))),"")</f>
        <v>0.14399999999999999</v>
      </c>
      <c r="AO133" s="410" t="str">
        <f t="shared" si="151"/>
        <v>Muy Baja</v>
      </c>
      <c r="AP133" s="125">
        <f>+AN133</f>
        <v>0.14399999999999999</v>
      </c>
      <c r="AQ133" s="410" t="str">
        <f t="shared" si="152"/>
        <v>Catastrófico</v>
      </c>
      <c r="AR133" s="125">
        <f>IFERROR(IF(AND(AG132="Impacto",AG133="Impacto"),(AR132-(+AR132*AJ133)),IF(AG133="Impacto",(Y132-(+Y132*AJ133)),IF(AG133="Probabilidad",AR132,""))),"")</f>
        <v>1</v>
      </c>
      <c r="AS133" s="402" t="str">
        <f t="shared" si="83"/>
        <v>Extremo</v>
      </c>
      <c r="AT133" s="601"/>
      <c r="AU133" s="601"/>
      <c r="AV133" s="602"/>
      <c r="AW133" s="319"/>
      <c r="AX133" s="319"/>
      <c r="AY133" s="335">
        <v>0</v>
      </c>
      <c r="AZ133" s="336">
        <v>0</v>
      </c>
      <c r="BA133" s="336">
        <v>0</v>
      </c>
      <c r="BB133" s="336">
        <v>0</v>
      </c>
      <c r="BC133" s="336">
        <v>0</v>
      </c>
      <c r="BJ133" s="329"/>
      <c r="BK133" s="329"/>
      <c r="BL133" s="329"/>
      <c r="BM133" s="329"/>
      <c r="BN133" s="329"/>
      <c r="BO133" s="329"/>
      <c r="BP133" s="329"/>
      <c r="BQ133" s="329"/>
      <c r="BR133" s="329"/>
      <c r="BS133" s="329"/>
      <c r="BT133" s="329"/>
      <c r="BU133" s="329"/>
      <c r="BV133" s="329"/>
      <c r="BW133" s="329"/>
      <c r="BX133" s="329"/>
      <c r="BY133" s="329"/>
      <c r="BZ133" s="329"/>
      <c r="CA133" s="329"/>
      <c r="CB133" s="329"/>
      <c r="CC133" s="329"/>
      <c r="CD133" s="329"/>
      <c r="CE133" s="329"/>
      <c r="CF133" s="329"/>
      <c r="CG133" s="329"/>
      <c r="CH133" s="329"/>
      <c r="CL133" s="329"/>
    </row>
    <row r="134" spans="1:90" s="1" customFormat="1" ht="13.8" hidden="1" customHeight="1" x14ac:dyDescent="0.25">
      <c r="A134" s="617"/>
      <c r="B134" s="619" t="s">
        <v>546</v>
      </c>
      <c r="C134" s="620" t="s">
        <v>237</v>
      </c>
      <c r="D134" s="619" t="s">
        <v>545</v>
      </c>
      <c r="E134" s="619" t="s">
        <v>238</v>
      </c>
      <c r="F134" s="598"/>
      <c r="G134" s="598"/>
      <c r="H134" s="598"/>
      <c r="I134" s="598"/>
      <c r="J134" s="619" t="s">
        <v>353</v>
      </c>
      <c r="K134" s="626" t="s">
        <v>544</v>
      </c>
      <c r="L134" s="627" t="s">
        <v>543</v>
      </c>
      <c r="M134" s="627" t="str">
        <f t="shared" si="146"/>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
      <c r="N134" s="619"/>
      <c r="O134" s="618">
        <v>12</v>
      </c>
      <c r="P134" s="624"/>
      <c r="Q134" s="612"/>
      <c r="R134" s="625"/>
      <c r="S134" s="624"/>
      <c r="T134" s="612"/>
      <c r="U134" s="625"/>
      <c r="V134" s="624"/>
      <c r="W134" s="612"/>
      <c r="X134" s="613"/>
      <c r="Y134" s="612"/>
      <c r="Z134" s="613"/>
      <c r="AA134" s="618"/>
      <c r="AB134" s="404"/>
      <c r="AC134" s="416"/>
      <c r="AD134" s="138"/>
      <c r="AE134" s="331"/>
      <c r="AF134" s="330"/>
      <c r="AG134" s="331" t="str">
        <f t="shared" si="84"/>
        <v/>
      </c>
      <c r="AH134" s="332"/>
      <c r="AI134" s="332"/>
      <c r="AJ134" s="333" t="str">
        <f t="shared" si="76"/>
        <v/>
      </c>
      <c r="AK134" s="332"/>
      <c r="AL134" s="332"/>
      <c r="AM134" s="332"/>
      <c r="AN134" s="124"/>
      <c r="AO134" s="410" t="str">
        <f t="shared" si="80"/>
        <v/>
      </c>
      <c r="AP134" s="125"/>
      <c r="AQ134" s="410" t="str">
        <f t="shared" si="81"/>
        <v/>
      </c>
      <c r="AR134" s="125" t="str">
        <f t="shared" si="82"/>
        <v/>
      </c>
      <c r="AS134" s="402" t="str">
        <f t="shared" si="83"/>
        <v/>
      </c>
      <c r="AT134" s="402"/>
      <c r="AU134" s="402"/>
      <c r="AV134" s="409"/>
      <c r="AW134" s="319"/>
      <c r="AX134" s="319"/>
      <c r="AY134" s="139"/>
      <c r="AZ134" s="136"/>
      <c r="BA134" s="136"/>
      <c r="BB134" s="136"/>
      <c r="BC134" s="136"/>
      <c r="BJ134" s="329"/>
      <c r="BK134" s="329"/>
      <c r="BL134" s="329"/>
      <c r="BM134" s="329"/>
      <c r="BN134" s="329"/>
      <c r="BO134" s="329"/>
      <c r="BP134" s="329"/>
      <c r="BQ134" s="329"/>
      <c r="BR134" s="329"/>
      <c r="BS134" s="329"/>
      <c r="BT134" s="329"/>
      <c r="BU134" s="329"/>
      <c r="BV134" s="329"/>
      <c r="BW134" s="329"/>
      <c r="BX134" s="329"/>
      <c r="BY134" s="329"/>
      <c r="BZ134" s="329"/>
      <c r="CA134" s="329"/>
      <c r="CB134" s="329"/>
      <c r="CC134" s="329"/>
      <c r="CD134" s="329"/>
      <c r="CE134" s="329"/>
      <c r="CF134" s="329"/>
      <c r="CG134" s="329"/>
      <c r="CH134" s="329"/>
      <c r="CL134" s="329"/>
    </row>
    <row r="135" spans="1:90" s="1" customFormat="1" ht="13.8" hidden="1" customHeight="1" x14ac:dyDescent="0.25">
      <c r="A135" s="617"/>
      <c r="B135" s="619" t="s">
        <v>546</v>
      </c>
      <c r="C135" s="620" t="s">
        <v>237</v>
      </c>
      <c r="D135" s="619" t="s">
        <v>545</v>
      </c>
      <c r="E135" s="619" t="s">
        <v>238</v>
      </c>
      <c r="F135" s="598"/>
      <c r="G135" s="598"/>
      <c r="H135" s="598"/>
      <c r="I135" s="598"/>
      <c r="J135" s="619" t="s">
        <v>353</v>
      </c>
      <c r="K135" s="626" t="s">
        <v>544</v>
      </c>
      <c r="L135" s="627" t="s">
        <v>543</v>
      </c>
      <c r="M135" s="627" t="str">
        <f t="shared" si="146"/>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
      <c r="N135" s="619"/>
      <c r="O135" s="618">
        <v>12</v>
      </c>
      <c r="P135" s="624"/>
      <c r="Q135" s="612"/>
      <c r="R135" s="625"/>
      <c r="S135" s="624"/>
      <c r="T135" s="612"/>
      <c r="U135" s="625"/>
      <c r="V135" s="624"/>
      <c r="W135" s="612"/>
      <c r="X135" s="613"/>
      <c r="Y135" s="612"/>
      <c r="Z135" s="613"/>
      <c r="AA135" s="618"/>
      <c r="AB135" s="404"/>
      <c r="AC135" s="416"/>
      <c r="AD135" s="138"/>
      <c r="AE135" s="331"/>
      <c r="AF135" s="330"/>
      <c r="AG135" s="331" t="str">
        <f t="shared" si="84"/>
        <v/>
      </c>
      <c r="AH135" s="332"/>
      <c r="AI135" s="332"/>
      <c r="AJ135" s="333" t="str">
        <f t="shared" si="76"/>
        <v/>
      </c>
      <c r="AK135" s="332"/>
      <c r="AL135" s="332"/>
      <c r="AM135" s="332"/>
      <c r="AN135" s="124"/>
      <c r="AO135" s="410" t="str">
        <f t="shared" si="80"/>
        <v/>
      </c>
      <c r="AP135" s="125"/>
      <c r="AQ135" s="410" t="str">
        <f t="shared" si="81"/>
        <v/>
      </c>
      <c r="AR135" s="125" t="str">
        <f t="shared" si="82"/>
        <v/>
      </c>
      <c r="AS135" s="402" t="str">
        <f t="shared" si="83"/>
        <v/>
      </c>
      <c r="AT135" s="402"/>
      <c r="AU135" s="402"/>
      <c r="AV135" s="409"/>
      <c r="AW135" s="319"/>
      <c r="AX135" s="319"/>
      <c r="AY135" s="139"/>
      <c r="AZ135" s="136"/>
      <c r="BA135" s="136"/>
      <c r="BB135" s="136"/>
      <c r="BC135" s="136"/>
      <c r="BJ135" s="329"/>
      <c r="BK135" s="329"/>
      <c r="BL135" s="329"/>
      <c r="BM135" s="329"/>
      <c r="BN135" s="329"/>
      <c r="BO135" s="329"/>
      <c r="BP135" s="329"/>
      <c r="BQ135" s="329"/>
      <c r="BR135" s="329"/>
      <c r="BS135" s="329"/>
      <c r="BT135" s="329"/>
      <c r="BU135" s="329"/>
      <c r="BV135" s="329"/>
      <c r="BW135" s="329"/>
      <c r="BX135" s="329"/>
      <c r="BY135" s="329"/>
      <c r="BZ135" s="329"/>
      <c r="CA135" s="329"/>
      <c r="CB135" s="329"/>
      <c r="CC135" s="329"/>
      <c r="CD135" s="329"/>
      <c r="CE135" s="329"/>
      <c r="CF135" s="329"/>
      <c r="CG135" s="329"/>
      <c r="CH135" s="329"/>
      <c r="CL135" s="329"/>
    </row>
    <row r="136" spans="1:90" s="1" customFormat="1" ht="13.8" hidden="1" customHeight="1" x14ac:dyDescent="0.25">
      <c r="A136" s="617"/>
      <c r="B136" s="619" t="s">
        <v>546</v>
      </c>
      <c r="C136" s="620" t="s">
        <v>237</v>
      </c>
      <c r="D136" s="619" t="s">
        <v>545</v>
      </c>
      <c r="E136" s="619" t="s">
        <v>238</v>
      </c>
      <c r="F136" s="598"/>
      <c r="G136" s="598"/>
      <c r="H136" s="598"/>
      <c r="I136" s="598"/>
      <c r="J136" s="619" t="s">
        <v>353</v>
      </c>
      <c r="K136" s="626" t="s">
        <v>544</v>
      </c>
      <c r="L136" s="627" t="s">
        <v>543</v>
      </c>
      <c r="M136" s="627" t="str">
        <f t="shared" si="146"/>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
      <c r="N136" s="619"/>
      <c r="O136" s="618">
        <v>12</v>
      </c>
      <c r="P136" s="624"/>
      <c r="Q136" s="612"/>
      <c r="R136" s="625"/>
      <c r="S136" s="624"/>
      <c r="T136" s="612"/>
      <c r="U136" s="625"/>
      <c r="V136" s="624"/>
      <c r="W136" s="612"/>
      <c r="X136" s="613"/>
      <c r="Y136" s="612"/>
      <c r="Z136" s="613"/>
      <c r="AA136" s="618"/>
      <c r="AB136" s="404"/>
      <c r="AC136" s="416"/>
      <c r="AD136" s="138"/>
      <c r="AE136" s="331"/>
      <c r="AF136" s="330"/>
      <c r="AG136" s="331" t="str">
        <f t="shared" si="84"/>
        <v/>
      </c>
      <c r="AH136" s="332"/>
      <c r="AI136" s="332"/>
      <c r="AJ136" s="333" t="str">
        <f t="shared" ref="AJ136:AJ199" si="153">IF(AND(AH136="Preventivo",AI136="Automático"),"50%",IF(AND(AH136="Preventivo",AI136="Manual"),"40%",IF(AND(AH136="Detectivo",AI136="Automático"),"40%",IF(AND(AH136="Detectivo",AI136="Manual"),"30%",IF(AND(AH136="Correctivo",AI136="Automático"),"35%",IF(AND(AH136="Correctivo",AI136="Manual"),"25%",""))))))</f>
        <v/>
      </c>
      <c r="AK136" s="332"/>
      <c r="AL136" s="332"/>
      <c r="AM136" s="332"/>
      <c r="AN136" s="124"/>
      <c r="AO136" s="410" t="str">
        <f t="shared" ref="AO136:AO197" si="154">IFERROR(IF(AN136="","",IF(AN136&lt;=0.2,"Muy Baja",IF(AN136&lt;=0.4,"Baja",IF(AN136&lt;=0.6,"Media",IF(AN136&lt;=0.8,"Alta","Muy Alta"))))),"")</f>
        <v/>
      </c>
      <c r="AP136" s="125"/>
      <c r="AQ136" s="410" t="str">
        <f t="shared" ref="AQ136:AQ197" si="155">IFERROR(IF(AR136="","",IF(AR136&lt;=0.2,"Leve",IF(AR136&lt;=0.4,"Menor",IF(AR136&lt;=0.6,"Moderado",IF(AR136&lt;=0.8,"Mayor","Catastrófico"))))),"")</f>
        <v/>
      </c>
      <c r="AR136" s="125" t="str">
        <f t="shared" ref="AR136:AR197" si="156">IFERROR(IF(AND(AG135="Impacto",AG136="Impacto"),(AR135-(+AR135*AJ136)),IF(AG136="Impacto",(Y135-(+Y135*AJ136)),IF(AG136="Probabilidad",AR135,""))),"")</f>
        <v/>
      </c>
      <c r="AS136" s="402" t="str">
        <f t="shared" ref="AS136:AS198" si="157">IFERROR(IF(OR(AND(AO136="Muy Baja",AQ136="Leve"),AND(AO136="Muy Baja",AQ136="Menor"),AND(AO136="Baja",AQ136="Leve")),"Bajo",IF(OR(AND(AO136="Muy baja",AQ136="Moderado"),AND(AO136="Baja",AQ136="Menor"),AND(AO136="Baja",AQ136="Moderado"),AND(AO136="Media",AQ136="Leve"),AND(AO136="Media",AQ136="Menor"),AND(AO136="Media",AQ136="Moderado"),AND(AO136="Alta",AQ136="Leve"),AND(AO136="Alta",AQ136="Menor")),"Moderado",IF(OR(AND(AO136="Muy Baja",AQ136="Mayor"),AND(AO136="Baja",AQ136="Mayor"),AND(AO136="Media",AQ136="Mayor"),AND(AO136="Alta",AQ136="Moderado"),AND(AO136="Alta",AQ136="Mayor"),AND(AO136="Muy Alta",AQ136="Leve"),AND(AO136="Muy Alta",AQ136="Menor"),AND(AO136="Muy Alta",AQ136="Moderado"),AND(AO136="Muy Alta",AQ136="Mayor")),"Alto",IF(OR(AND(AO136="Muy Baja",AQ136="Catastrófico"),AND(AO136="Baja",AQ136="Catastrófico"),AND(AO136="Media",AQ136="Catastrófico"),AND(AO136="Alta",AQ136="Catastrófico"),AND(AO136="Muy Alta",AQ136="Catastrófico")),"Extremo","")))),"")</f>
        <v/>
      </c>
      <c r="AT136" s="402"/>
      <c r="AU136" s="402"/>
      <c r="AV136" s="409"/>
      <c r="AW136" s="319"/>
      <c r="AX136" s="319"/>
      <c r="AY136" s="139"/>
      <c r="AZ136" s="136"/>
      <c r="BA136" s="136"/>
      <c r="BB136" s="136"/>
      <c r="BC136" s="136"/>
      <c r="BJ136" s="329"/>
      <c r="BK136" s="329"/>
      <c r="BL136" s="329"/>
      <c r="BM136" s="329"/>
      <c r="BN136" s="329"/>
      <c r="BO136" s="329"/>
      <c r="BP136" s="329"/>
      <c r="BQ136" s="329"/>
      <c r="BR136" s="329"/>
      <c r="BS136" s="329"/>
      <c r="BT136" s="329"/>
      <c r="BU136" s="329"/>
      <c r="BV136" s="329"/>
      <c r="BW136" s="329"/>
      <c r="BX136" s="329"/>
      <c r="BY136" s="329"/>
      <c r="BZ136" s="329"/>
      <c r="CA136" s="329"/>
      <c r="CB136" s="329"/>
      <c r="CC136" s="329"/>
      <c r="CD136" s="329"/>
      <c r="CE136" s="329"/>
      <c r="CF136" s="329"/>
      <c r="CG136" s="329"/>
      <c r="CH136" s="329"/>
      <c r="CL136" s="329"/>
    </row>
    <row r="137" spans="1:90" s="1" customFormat="1" ht="13.8" hidden="1" customHeight="1" x14ac:dyDescent="0.25">
      <c r="A137" s="617"/>
      <c r="B137" s="619" t="s">
        <v>546</v>
      </c>
      <c r="C137" s="620" t="s">
        <v>237</v>
      </c>
      <c r="D137" s="619" t="s">
        <v>545</v>
      </c>
      <c r="E137" s="619" t="s">
        <v>238</v>
      </c>
      <c r="F137" s="598"/>
      <c r="G137" s="598"/>
      <c r="H137" s="598"/>
      <c r="I137" s="598"/>
      <c r="J137" s="619" t="s">
        <v>353</v>
      </c>
      <c r="K137" s="626" t="s">
        <v>544</v>
      </c>
      <c r="L137" s="627" t="s">
        <v>543</v>
      </c>
      <c r="M137" s="627" t="str">
        <f t="shared" si="146"/>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
      <c r="N137" s="619"/>
      <c r="O137" s="618">
        <v>12</v>
      </c>
      <c r="P137" s="624"/>
      <c r="Q137" s="612"/>
      <c r="R137" s="625"/>
      <c r="S137" s="624"/>
      <c r="T137" s="612"/>
      <c r="U137" s="625"/>
      <c r="V137" s="624"/>
      <c r="W137" s="612"/>
      <c r="X137" s="613"/>
      <c r="Y137" s="612"/>
      <c r="Z137" s="613"/>
      <c r="AA137" s="618"/>
      <c r="AB137" s="404"/>
      <c r="AC137" s="416"/>
      <c r="AD137" s="138"/>
      <c r="AE137" s="331"/>
      <c r="AF137" s="330"/>
      <c r="AG137" s="331" t="str">
        <f t="shared" si="84"/>
        <v/>
      </c>
      <c r="AH137" s="332"/>
      <c r="AI137" s="332"/>
      <c r="AJ137" s="333" t="str">
        <f t="shared" si="153"/>
        <v/>
      </c>
      <c r="AK137" s="332"/>
      <c r="AL137" s="332"/>
      <c r="AM137" s="332"/>
      <c r="AN137" s="124"/>
      <c r="AO137" s="410" t="str">
        <f t="shared" si="154"/>
        <v/>
      </c>
      <c r="AP137" s="125"/>
      <c r="AQ137" s="410" t="str">
        <f t="shared" si="155"/>
        <v/>
      </c>
      <c r="AR137" s="125" t="str">
        <f t="shared" si="156"/>
        <v/>
      </c>
      <c r="AS137" s="402" t="str">
        <f t="shared" si="157"/>
        <v/>
      </c>
      <c r="AT137" s="402"/>
      <c r="AU137" s="402"/>
      <c r="AV137" s="409"/>
      <c r="AW137" s="319"/>
      <c r="AX137" s="319"/>
      <c r="AY137" s="139"/>
      <c r="AZ137" s="136"/>
      <c r="BA137" s="136"/>
      <c r="BB137" s="136"/>
      <c r="BC137" s="136"/>
      <c r="BJ137" s="329"/>
      <c r="BK137" s="329"/>
      <c r="BL137" s="329"/>
      <c r="BM137" s="329"/>
      <c r="BN137" s="329"/>
      <c r="BO137" s="329"/>
      <c r="BP137" s="329"/>
      <c r="BQ137" s="329"/>
      <c r="BR137" s="329"/>
      <c r="BS137" s="329"/>
      <c r="BT137" s="329"/>
      <c r="BU137" s="329"/>
      <c r="BV137" s="329"/>
      <c r="BW137" s="329"/>
      <c r="BX137" s="329"/>
      <c r="BY137" s="329"/>
      <c r="BZ137" s="329"/>
      <c r="CA137" s="329"/>
      <c r="CB137" s="329"/>
      <c r="CC137" s="329"/>
      <c r="CD137" s="329"/>
      <c r="CE137" s="329"/>
      <c r="CF137" s="329"/>
      <c r="CG137" s="329"/>
      <c r="CH137" s="329"/>
      <c r="CL137" s="329"/>
    </row>
    <row r="138" spans="1:90" s="1" customFormat="1" ht="110.4" x14ac:dyDescent="0.25">
      <c r="A138" s="617" t="s">
        <v>541</v>
      </c>
      <c r="B138" s="619" t="s">
        <v>535</v>
      </c>
      <c r="C138" s="620" t="s">
        <v>237</v>
      </c>
      <c r="D138" s="619" t="s">
        <v>534</v>
      </c>
      <c r="E138" s="619" t="s">
        <v>241</v>
      </c>
      <c r="F138" s="598" t="s">
        <v>762</v>
      </c>
      <c r="G138" s="598" t="s">
        <v>777</v>
      </c>
      <c r="H138" s="598" t="s">
        <v>779</v>
      </c>
      <c r="I138" s="598" t="s">
        <v>782</v>
      </c>
      <c r="J138" s="619" t="s">
        <v>353</v>
      </c>
      <c r="K138" s="626" t="s">
        <v>538</v>
      </c>
      <c r="L138" s="627" t="s">
        <v>537</v>
      </c>
      <c r="M138" s="627" t="str">
        <f t="shared" si="146"/>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38" s="619" t="s">
        <v>213</v>
      </c>
      <c r="O138" s="618">
        <v>80000</v>
      </c>
      <c r="P138" s="624" t="str">
        <f t="shared" si="107"/>
        <v>Muy Alta</v>
      </c>
      <c r="Q138" s="612">
        <f t="shared" si="92"/>
        <v>1</v>
      </c>
      <c r="R138" s="625"/>
      <c r="S138" s="624" t="str">
        <f>IF(OR(R138='Tabla Impacto'!$C$11,R138='Tabla Impacto'!$D$11),"Leve",IF(OR(R138='Tabla Impacto'!$C$12,R138='Tabla Impacto'!$D$12),"Menor",IF(OR(R138='Tabla Impacto'!$C$13,R138='Tabla Impacto'!$D$13),"Moderado",IF(OR(R138='Tabla Impacto'!$C$14,R138='Tabla Impacto'!$D$14),"Mayor",IF(OR(R138='Tabla Impacto'!$C$15,R138='Tabla Impacto'!$D$15),"Catastrófico","")))))</f>
        <v/>
      </c>
      <c r="T138" s="612" t="str">
        <f t="shared" ref="T138" si="158">IF(S138="","",IF(S138="Leve",0.2,IF(S138="Menor",0.4,IF(S138="Moderado",0.6,IF(S138="Mayor",0.8,IF(S138="Catastrófico",1,))))))</f>
        <v/>
      </c>
      <c r="U138" s="625" t="s">
        <v>137</v>
      </c>
      <c r="V138" s="624" t="str">
        <f>IF(OR(U138='Tabla Impacto'!$C$11,U138='Tabla Impacto'!$D$11),"Leve",IF(OR(U138='Tabla Impacto'!$C$12,U138='Tabla Impacto'!$D$12),"Menor",IF(OR(U138='Tabla Impacto'!$C$13,U138='Tabla Impacto'!$D$13),"Moderado",IF(OR(U138='Tabla Impacto'!$C$14,U138='Tabla Impacto'!$D$14),"Mayor",IF(OR(U138='Tabla Impacto'!$C$15,U138='Tabla Impacto'!$D$15),"Catastrófico","")))))</f>
        <v>Mayor</v>
      </c>
      <c r="W138" s="612">
        <f t="shared" ref="W138" si="159">IF(V138="","",IF(V138="Leve",0.2,IF(V138="Menor",0.4,IF(V138="Moderado",0.6,IF(V138="Mayor",0.8,IF(V138="Catastrófico",1,))))))</f>
        <v>0.8</v>
      </c>
      <c r="X138" s="613" t="str">
        <f>IF(Y138="","",IF(Y138='Tabla Impacto'!$G$4,'Tabla Impacto'!$F$4,IF(Y138='Tabla Impacto'!$G$5,'Tabla Impacto'!$F$5,IF(Y138='Tabla Impacto'!$G$6,'Tabla Impacto'!$F$6,IF(Y138='Tabla Impacto'!$G$7,'Tabla Impacto'!$F$7,IF(Y138='Tabla Impacto'!$G$8,'Tabla Impacto'!$F$8))))))</f>
        <v>Mayor</v>
      </c>
      <c r="Y138" s="612">
        <f t="shared" ref="Y138" si="160">+IF(T138="",W138,IF(W138="",T138,IF(T138&gt;W138,T138,W138)))</f>
        <v>0.8</v>
      </c>
      <c r="Z138" s="613" t="str">
        <f t="shared" ref="Z138" si="161">IF(OR(AND(P138="Muy Baja",X138="Leve"),AND(P138="Muy Baja",X138="Menor"),AND(P138="Baja",X138="Leve")),"Bajo",IF(OR(AND(P138="Muy baja",X138="Moderado"),AND(P138="Baja",X138="Menor"),AND(P138="Baja",X138="Moderado"),AND(P138="Media",X138="Leve"),AND(P138="Media",X138="Menor"),AND(P138="Media",X138="Moderado"),AND(P138="Alta",X138="Leve"),AND(P138="Alta",X138="Menor")),"Moderado",IF(OR(AND(P138="Muy Baja",X138="Mayor"),AND(P138="Baja",X138="Mayor"),AND(P138="Media",X138="Mayor"),AND(P138="Alta",X138="Moderado"),AND(P138="Alta",X138="Mayor"),AND(P138="Muy Alta",X138="Leve"),AND(P138="Muy Alta",X138="Menor"),AND(P138="Muy Alta",X138="Moderado"),AND(P138="Muy Alta",X138="Mayor")),"Alto",IF(OR(AND(P138="Muy Baja",X138="Catastrófico"),AND(P138="Baja",X138="Catastrófico"),AND(P138="Media",X138="Catastrófico"),AND(P138="Alta",X138="Catastrófico"),AND(P138="Muy Alta",X138="Catastrófico")),"Extremo",""))))</f>
        <v>Alto</v>
      </c>
      <c r="AA138" s="618"/>
      <c r="AB138" s="404">
        <v>1</v>
      </c>
      <c r="AC138" s="338" t="s">
        <v>820</v>
      </c>
      <c r="AD138" s="138"/>
      <c r="AE138" s="331" t="s">
        <v>223</v>
      </c>
      <c r="AF138" s="330" t="s">
        <v>696</v>
      </c>
      <c r="AG138" s="331" t="str">
        <f t="shared" si="84"/>
        <v>Probabilidad</v>
      </c>
      <c r="AH138" s="332" t="s">
        <v>12</v>
      </c>
      <c r="AI138" s="332" t="s">
        <v>8</v>
      </c>
      <c r="AJ138" s="333" t="str">
        <f t="shared" si="153"/>
        <v>40%</v>
      </c>
      <c r="AK138" s="332" t="s">
        <v>17</v>
      </c>
      <c r="AL138" s="332" t="s">
        <v>20</v>
      </c>
      <c r="AM138" s="332" t="s">
        <v>111</v>
      </c>
      <c r="AN138" s="309">
        <f>IFERROR(IF(AG138="Probabilidad",(Q138-(+Q138*AJ138)),IF(AG138="Impacto",Q138,"")),"")</f>
        <v>0.6</v>
      </c>
      <c r="AO138" s="410" t="str">
        <f t="shared" si="154"/>
        <v>Media</v>
      </c>
      <c r="AP138" s="125">
        <f>+AN138</f>
        <v>0.6</v>
      </c>
      <c r="AQ138" s="410" t="str">
        <f t="shared" si="155"/>
        <v>Mayor</v>
      </c>
      <c r="AR138" s="125">
        <f>IFERROR(IF(AG138="Impacto",(Y138-(+Y138*AJ138)),IF(AG138="Probabilidad",Y138,"")),"")</f>
        <v>0.8</v>
      </c>
      <c r="AS138" s="402" t="str">
        <f t="shared" si="157"/>
        <v>Alto</v>
      </c>
      <c r="AT138" s="407">
        <f>+AP138</f>
        <v>0.6</v>
      </c>
      <c r="AU138" s="407">
        <f>+AR138</f>
        <v>0.8</v>
      </c>
      <c r="AV138" s="409" t="s">
        <v>122</v>
      </c>
      <c r="AW138" s="319"/>
      <c r="AX138" s="319"/>
      <c r="AY138" s="335">
        <f>+SUM(AZ138:BC138)</f>
        <v>4</v>
      </c>
      <c r="AZ138" s="336">
        <v>1</v>
      </c>
      <c r="BA138" s="336">
        <v>1</v>
      </c>
      <c r="BB138" s="336">
        <v>1</v>
      </c>
      <c r="BC138" s="336">
        <v>1</v>
      </c>
      <c r="BJ138" s="329"/>
      <c r="BK138" s="329"/>
      <c r="BL138" s="329"/>
      <c r="BM138" s="329"/>
      <c r="BN138" s="329"/>
      <c r="BO138" s="329"/>
      <c r="BP138" s="329"/>
      <c r="BQ138" s="329"/>
      <c r="BR138" s="329"/>
      <c r="BS138" s="329"/>
      <c r="BT138" s="329"/>
      <c r="BU138" s="329"/>
      <c r="BV138" s="329"/>
      <c r="BW138" s="329"/>
      <c r="BX138" s="329"/>
      <c r="BY138" s="329"/>
      <c r="BZ138" s="329"/>
      <c r="CA138" s="329"/>
      <c r="CB138" s="329"/>
      <c r="CC138" s="329"/>
      <c r="CD138" s="329"/>
      <c r="CE138" s="329"/>
      <c r="CF138" s="329"/>
      <c r="CG138" s="329"/>
      <c r="CH138" s="329"/>
      <c r="CL138" s="329"/>
    </row>
    <row r="139" spans="1:90" s="1" customFormat="1" ht="13.8" hidden="1" customHeight="1" x14ac:dyDescent="0.25">
      <c r="A139" s="617"/>
      <c r="B139" s="619" t="s">
        <v>540</v>
      </c>
      <c r="C139" s="620" t="s">
        <v>237</v>
      </c>
      <c r="D139" s="619" t="s">
        <v>539</v>
      </c>
      <c r="E139" s="619" t="s">
        <v>241</v>
      </c>
      <c r="F139" s="598"/>
      <c r="G139" s="598"/>
      <c r="H139" s="598"/>
      <c r="I139" s="598"/>
      <c r="J139" s="619" t="s">
        <v>353</v>
      </c>
      <c r="K139" s="626" t="s">
        <v>538</v>
      </c>
      <c r="L139" s="627" t="s">
        <v>537</v>
      </c>
      <c r="M139" s="627" t="str">
        <f t="shared" si="146"/>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39" s="619"/>
      <c r="O139" s="618">
        <v>12</v>
      </c>
      <c r="P139" s="624"/>
      <c r="Q139" s="612"/>
      <c r="R139" s="625"/>
      <c r="S139" s="624"/>
      <c r="T139" s="612"/>
      <c r="U139" s="625"/>
      <c r="V139" s="624"/>
      <c r="W139" s="612"/>
      <c r="X139" s="613"/>
      <c r="Y139" s="612"/>
      <c r="Z139" s="613"/>
      <c r="AA139" s="618"/>
      <c r="AB139" s="404"/>
      <c r="AC139" s="416"/>
      <c r="AD139" s="138"/>
      <c r="AE139" s="331"/>
      <c r="AF139" s="330"/>
      <c r="AG139" s="331" t="str">
        <f t="shared" si="84"/>
        <v/>
      </c>
      <c r="AH139" s="332"/>
      <c r="AI139" s="332"/>
      <c r="AJ139" s="333" t="str">
        <f t="shared" si="153"/>
        <v/>
      </c>
      <c r="AK139" s="332"/>
      <c r="AL139" s="332"/>
      <c r="AM139" s="332"/>
      <c r="AN139" s="124"/>
      <c r="AO139" s="410" t="str">
        <f t="shared" si="154"/>
        <v/>
      </c>
      <c r="AP139" s="125"/>
      <c r="AQ139" s="410" t="str">
        <f t="shared" si="155"/>
        <v/>
      </c>
      <c r="AR139" s="125" t="str">
        <f t="shared" si="156"/>
        <v/>
      </c>
      <c r="AS139" s="402" t="str">
        <f t="shared" si="157"/>
        <v/>
      </c>
      <c r="AT139" s="402"/>
      <c r="AU139" s="402"/>
      <c r="AV139" s="409"/>
      <c r="AW139" s="319"/>
      <c r="AX139" s="319"/>
      <c r="AY139" s="139"/>
      <c r="AZ139" s="136"/>
      <c r="BA139" s="136"/>
      <c r="BB139" s="136"/>
      <c r="BC139" s="136"/>
      <c r="BJ139" s="329"/>
      <c r="BK139" s="329"/>
      <c r="BL139" s="329"/>
      <c r="BM139" s="329"/>
      <c r="BN139" s="329"/>
      <c r="BO139" s="329"/>
      <c r="BP139" s="329"/>
      <c r="BQ139" s="329"/>
      <c r="BR139" s="329"/>
      <c r="BS139" s="329"/>
      <c r="BT139" s="329"/>
      <c r="BU139" s="329"/>
      <c r="BV139" s="329"/>
      <c r="BW139" s="329"/>
      <c r="BX139" s="329"/>
      <c r="BY139" s="329"/>
      <c r="BZ139" s="329"/>
      <c r="CA139" s="329"/>
      <c r="CB139" s="329"/>
      <c r="CC139" s="329"/>
      <c r="CD139" s="329"/>
      <c r="CE139" s="329"/>
      <c r="CF139" s="329"/>
      <c r="CG139" s="329"/>
      <c r="CH139" s="329"/>
      <c r="CL139" s="329"/>
    </row>
    <row r="140" spans="1:90" s="1" customFormat="1" ht="13.8" hidden="1" customHeight="1" x14ac:dyDescent="0.25">
      <c r="A140" s="617"/>
      <c r="B140" s="619" t="s">
        <v>540</v>
      </c>
      <c r="C140" s="620" t="s">
        <v>237</v>
      </c>
      <c r="D140" s="619" t="s">
        <v>539</v>
      </c>
      <c r="E140" s="619" t="s">
        <v>241</v>
      </c>
      <c r="F140" s="598"/>
      <c r="G140" s="598"/>
      <c r="H140" s="598"/>
      <c r="I140" s="598"/>
      <c r="J140" s="619" t="s">
        <v>353</v>
      </c>
      <c r="K140" s="626" t="s">
        <v>538</v>
      </c>
      <c r="L140" s="627" t="s">
        <v>537</v>
      </c>
      <c r="M140" s="627" t="str">
        <f t="shared" si="146"/>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40" s="619"/>
      <c r="O140" s="618">
        <v>12</v>
      </c>
      <c r="P140" s="624"/>
      <c r="Q140" s="612"/>
      <c r="R140" s="625"/>
      <c r="S140" s="624"/>
      <c r="T140" s="612"/>
      <c r="U140" s="625"/>
      <c r="V140" s="624"/>
      <c r="W140" s="612"/>
      <c r="X140" s="613"/>
      <c r="Y140" s="612"/>
      <c r="Z140" s="613"/>
      <c r="AA140" s="618"/>
      <c r="AB140" s="404"/>
      <c r="AC140" s="416"/>
      <c r="AD140" s="138"/>
      <c r="AE140" s="331"/>
      <c r="AF140" s="330"/>
      <c r="AG140" s="331" t="str">
        <f t="shared" ref="AG140:AG203" si="162">IF(OR(AH140="Preventivo",AH140="Detectivo"),"Probabilidad",IF(AH140="Correctivo","Impacto",""))</f>
        <v/>
      </c>
      <c r="AH140" s="332"/>
      <c r="AI140" s="332"/>
      <c r="AJ140" s="333" t="str">
        <f t="shared" si="153"/>
        <v/>
      </c>
      <c r="AK140" s="332"/>
      <c r="AL140" s="332"/>
      <c r="AM140" s="332"/>
      <c r="AN140" s="124"/>
      <c r="AO140" s="410" t="str">
        <f t="shared" si="154"/>
        <v/>
      </c>
      <c r="AP140" s="125"/>
      <c r="AQ140" s="410" t="str">
        <f t="shared" si="155"/>
        <v/>
      </c>
      <c r="AR140" s="125" t="str">
        <f t="shared" si="156"/>
        <v/>
      </c>
      <c r="AS140" s="402" t="str">
        <f t="shared" si="157"/>
        <v/>
      </c>
      <c r="AT140" s="402"/>
      <c r="AU140" s="402"/>
      <c r="AV140" s="409"/>
      <c r="AW140" s="319"/>
      <c r="AX140" s="319"/>
      <c r="AY140" s="139"/>
      <c r="AZ140" s="136"/>
      <c r="BA140" s="136"/>
      <c r="BB140" s="136"/>
      <c r="BC140" s="136"/>
      <c r="BJ140" s="329"/>
      <c r="BK140" s="329"/>
      <c r="BL140" s="329"/>
      <c r="BM140" s="329"/>
      <c r="BN140" s="329"/>
      <c r="BO140" s="329"/>
      <c r="BP140" s="329"/>
      <c r="BQ140" s="329"/>
      <c r="BR140" s="329"/>
      <c r="BS140" s="329"/>
      <c r="BT140" s="329"/>
      <c r="BU140" s="329"/>
      <c r="BV140" s="329"/>
      <c r="BW140" s="329"/>
      <c r="BX140" s="329"/>
      <c r="BY140" s="329"/>
      <c r="BZ140" s="329"/>
      <c r="CA140" s="329"/>
      <c r="CB140" s="329"/>
      <c r="CC140" s="329"/>
      <c r="CD140" s="329"/>
      <c r="CE140" s="329"/>
      <c r="CF140" s="329"/>
      <c r="CG140" s="329"/>
      <c r="CH140" s="329"/>
      <c r="CL140" s="329"/>
    </row>
    <row r="141" spans="1:90" s="1" customFormat="1" ht="13.8" hidden="1" customHeight="1" x14ac:dyDescent="0.25">
      <c r="A141" s="617"/>
      <c r="B141" s="619" t="s">
        <v>540</v>
      </c>
      <c r="C141" s="620" t="s">
        <v>237</v>
      </c>
      <c r="D141" s="619" t="s">
        <v>539</v>
      </c>
      <c r="E141" s="619" t="s">
        <v>241</v>
      </c>
      <c r="F141" s="598"/>
      <c r="G141" s="598"/>
      <c r="H141" s="598"/>
      <c r="I141" s="598"/>
      <c r="J141" s="619" t="s">
        <v>353</v>
      </c>
      <c r="K141" s="626" t="s">
        <v>538</v>
      </c>
      <c r="L141" s="627" t="s">
        <v>537</v>
      </c>
      <c r="M141" s="627" t="str">
        <f t="shared" si="146"/>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41" s="619"/>
      <c r="O141" s="618">
        <v>12</v>
      </c>
      <c r="P141" s="624"/>
      <c r="Q141" s="612"/>
      <c r="R141" s="625"/>
      <c r="S141" s="624"/>
      <c r="T141" s="612"/>
      <c r="U141" s="625"/>
      <c r="V141" s="624"/>
      <c r="W141" s="612"/>
      <c r="X141" s="613"/>
      <c r="Y141" s="612"/>
      <c r="Z141" s="613"/>
      <c r="AA141" s="618"/>
      <c r="AB141" s="404"/>
      <c r="AC141" s="416"/>
      <c r="AD141" s="138"/>
      <c r="AE141" s="331"/>
      <c r="AF141" s="330"/>
      <c r="AG141" s="331" t="str">
        <f t="shared" si="162"/>
        <v/>
      </c>
      <c r="AH141" s="332"/>
      <c r="AI141" s="332"/>
      <c r="AJ141" s="333" t="str">
        <f t="shared" si="153"/>
        <v/>
      </c>
      <c r="AK141" s="332"/>
      <c r="AL141" s="332"/>
      <c r="AM141" s="332"/>
      <c r="AN141" s="124"/>
      <c r="AO141" s="410" t="str">
        <f t="shared" si="154"/>
        <v/>
      </c>
      <c r="AP141" s="125"/>
      <c r="AQ141" s="410" t="str">
        <f t="shared" si="155"/>
        <v/>
      </c>
      <c r="AR141" s="125" t="str">
        <f t="shared" si="156"/>
        <v/>
      </c>
      <c r="AS141" s="402" t="str">
        <f t="shared" si="157"/>
        <v/>
      </c>
      <c r="AT141" s="402"/>
      <c r="AU141" s="402"/>
      <c r="AV141" s="409"/>
      <c r="AW141" s="319"/>
      <c r="AX141" s="319"/>
      <c r="AY141" s="139"/>
      <c r="AZ141" s="136"/>
      <c r="BA141" s="136"/>
      <c r="BB141" s="136"/>
      <c r="BC141" s="136"/>
      <c r="BJ141" s="329"/>
      <c r="BK141" s="329"/>
      <c r="BL141" s="329"/>
      <c r="BM141" s="329"/>
      <c r="BN141" s="329"/>
      <c r="BO141" s="329"/>
      <c r="BP141" s="329"/>
      <c r="BQ141" s="329"/>
      <c r="BR141" s="329"/>
      <c r="BS141" s="329"/>
      <c r="BT141" s="329"/>
      <c r="BU141" s="329"/>
      <c r="BV141" s="329"/>
      <c r="BW141" s="329"/>
      <c r="BX141" s="329"/>
      <c r="BY141" s="329"/>
      <c r="BZ141" s="329"/>
      <c r="CA141" s="329"/>
      <c r="CB141" s="329"/>
      <c r="CC141" s="329"/>
      <c r="CD141" s="329"/>
      <c r="CE141" s="329"/>
      <c r="CF141" s="329"/>
      <c r="CG141" s="329"/>
      <c r="CH141" s="329"/>
      <c r="CL141" s="329"/>
    </row>
    <row r="142" spans="1:90" s="1" customFormat="1" ht="13.8" hidden="1" customHeight="1" x14ac:dyDescent="0.25">
      <c r="A142" s="617"/>
      <c r="B142" s="619" t="s">
        <v>540</v>
      </c>
      <c r="C142" s="620" t="s">
        <v>237</v>
      </c>
      <c r="D142" s="619" t="s">
        <v>539</v>
      </c>
      <c r="E142" s="619" t="s">
        <v>241</v>
      </c>
      <c r="F142" s="598"/>
      <c r="G142" s="598"/>
      <c r="H142" s="598"/>
      <c r="I142" s="598"/>
      <c r="J142" s="619" t="s">
        <v>353</v>
      </c>
      <c r="K142" s="626" t="s">
        <v>538</v>
      </c>
      <c r="L142" s="627" t="s">
        <v>537</v>
      </c>
      <c r="M142" s="627" t="str">
        <f t="shared" si="146"/>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42" s="619"/>
      <c r="O142" s="618">
        <v>12</v>
      </c>
      <c r="P142" s="624"/>
      <c r="Q142" s="612"/>
      <c r="R142" s="625"/>
      <c r="S142" s="624"/>
      <c r="T142" s="612"/>
      <c r="U142" s="625"/>
      <c r="V142" s="624"/>
      <c r="W142" s="612"/>
      <c r="X142" s="613"/>
      <c r="Y142" s="612"/>
      <c r="Z142" s="613"/>
      <c r="AA142" s="618"/>
      <c r="AB142" s="404"/>
      <c r="AC142" s="416"/>
      <c r="AD142" s="138"/>
      <c r="AE142" s="331"/>
      <c r="AF142" s="330"/>
      <c r="AG142" s="331" t="str">
        <f t="shared" si="162"/>
        <v/>
      </c>
      <c r="AH142" s="332"/>
      <c r="AI142" s="332"/>
      <c r="AJ142" s="333" t="str">
        <f t="shared" si="153"/>
        <v/>
      </c>
      <c r="AK142" s="332"/>
      <c r="AL142" s="332"/>
      <c r="AM142" s="332"/>
      <c r="AN142" s="124"/>
      <c r="AO142" s="410" t="str">
        <f t="shared" si="154"/>
        <v/>
      </c>
      <c r="AP142" s="125"/>
      <c r="AQ142" s="410" t="str">
        <f t="shared" si="155"/>
        <v/>
      </c>
      <c r="AR142" s="125" t="str">
        <f t="shared" si="156"/>
        <v/>
      </c>
      <c r="AS142" s="402" t="str">
        <f t="shared" si="157"/>
        <v/>
      </c>
      <c r="AT142" s="402"/>
      <c r="AU142" s="402"/>
      <c r="AV142" s="409"/>
      <c r="AW142" s="319"/>
      <c r="AX142" s="319"/>
      <c r="AY142" s="139"/>
      <c r="AZ142" s="136"/>
      <c r="BA142" s="136"/>
      <c r="BB142" s="136"/>
      <c r="BC142" s="136"/>
      <c r="BJ142" s="329"/>
      <c r="BK142" s="329"/>
      <c r="BL142" s="329"/>
      <c r="BM142" s="329"/>
      <c r="BN142" s="329"/>
      <c r="BO142" s="329"/>
      <c r="BP142" s="329"/>
      <c r="BQ142" s="329"/>
      <c r="BR142" s="329"/>
      <c r="BS142" s="329"/>
      <c r="BT142" s="329"/>
      <c r="BU142" s="329"/>
      <c r="BV142" s="329"/>
      <c r="BW142" s="329"/>
      <c r="BX142" s="329"/>
      <c r="BY142" s="329"/>
      <c r="BZ142" s="329"/>
      <c r="CA142" s="329"/>
      <c r="CB142" s="329"/>
      <c r="CC142" s="329"/>
      <c r="CD142" s="329"/>
      <c r="CE142" s="329"/>
      <c r="CF142" s="329"/>
      <c r="CG142" s="329"/>
      <c r="CH142" s="329"/>
      <c r="CL142" s="329"/>
    </row>
    <row r="143" spans="1:90" s="1" customFormat="1" ht="13.8" hidden="1" customHeight="1" x14ac:dyDescent="0.25">
      <c r="A143" s="617"/>
      <c r="B143" s="619" t="s">
        <v>540</v>
      </c>
      <c r="C143" s="620" t="s">
        <v>237</v>
      </c>
      <c r="D143" s="619" t="s">
        <v>539</v>
      </c>
      <c r="E143" s="619" t="s">
        <v>241</v>
      </c>
      <c r="F143" s="598"/>
      <c r="G143" s="598"/>
      <c r="H143" s="598"/>
      <c r="I143" s="598"/>
      <c r="J143" s="619" t="s">
        <v>353</v>
      </c>
      <c r="K143" s="626" t="s">
        <v>538</v>
      </c>
      <c r="L143" s="627" t="s">
        <v>537</v>
      </c>
      <c r="M143" s="627" t="str">
        <f t="shared" si="146"/>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43" s="619"/>
      <c r="O143" s="618">
        <v>12</v>
      </c>
      <c r="P143" s="624"/>
      <c r="Q143" s="612"/>
      <c r="R143" s="625"/>
      <c r="S143" s="624"/>
      <c r="T143" s="612"/>
      <c r="U143" s="625"/>
      <c r="V143" s="624"/>
      <c r="W143" s="612"/>
      <c r="X143" s="613"/>
      <c r="Y143" s="612"/>
      <c r="Z143" s="613"/>
      <c r="AA143" s="618"/>
      <c r="AB143" s="404"/>
      <c r="AC143" s="416"/>
      <c r="AD143" s="138"/>
      <c r="AE143" s="331"/>
      <c r="AF143" s="330"/>
      <c r="AG143" s="331" t="str">
        <f t="shared" si="162"/>
        <v/>
      </c>
      <c r="AH143" s="332"/>
      <c r="AI143" s="332"/>
      <c r="AJ143" s="333" t="str">
        <f t="shared" si="153"/>
        <v/>
      </c>
      <c r="AK143" s="332"/>
      <c r="AL143" s="332"/>
      <c r="AM143" s="332"/>
      <c r="AN143" s="124"/>
      <c r="AO143" s="410" t="str">
        <f t="shared" si="154"/>
        <v/>
      </c>
      <c r="AP143" s="125"/>
      <c r="AQ143" s="410" t="str">
        <f t="shared" si="155"/>
        <v/>
      </c>
      <c r="AR143" s="125" t="str">
        <f t="shared" si="156"/>
        <v/>
      </c>
      <c r="AS143" s="402" t="str">
        <f t="shared" si="157"/>
        <v/>
      </c>
      <c r="AT143" s="402"/>
      <c r="AU143" s="402"/>
      <c r="AV143" s="409"/>
      <c r="AW143" s="319"/>
      <c r="AX143" s="319"/>
      <c r="AY143" s="139"/>
      <c r="AZ143" s="136"/>
      <c r="BA143" s="136"/>
      <c r="BB143" s="136"/>
      <c r="BC143" s="136"/>
      <c r="BJ143" s="329"/>
      <c r="BK143" s="329"/>
      <c r="BL143" s="329"/>
      <c r="BM143" s="329"/>
      <c r="BN143" s="329"/>
      <c r="BO143" s="329"/>
      <c r="BP143" s="329"/>
      <c r="BQ143" s="329"/>
      <c r="BR143" s="329"/>
      <c r="BS143" s="329"/>
      <c r="BT143" s="329"/>
      <c r="BU143" s="329"/>
      <c r="BV143" s="329"/>
      <c r="BW143" s="329"/>
      <c r="BX143" s="329"/>
      <c r="BY143" s="329"/>
      <c r="BZ143" s="329"/>
      <c r="CA143" s="329"/>
      <c r="CB143" s="329"/>
      <c r="CC143" s="329"/>
      <c r="CD143" s="329"/>
      <c r="CE143" s="329"/>
      <c r="CF143" s="329"/>
      <c r="CG143" s="329"/>
      <c r="CH143" s="329"/>
      <c r="CL143" s="329"/>
    </row>
    <row r="144" spans="1:90" s="1" customFormat="1" ht="151.80000000000001" x14ac:dyDescent="0.25">
      <c r="A144" s="617" t="s">
        <v>536</v>
      </c>
      <c r="B144" s="619" t="s">
        <v>530</v>
      </c>
      <c r="C144" s="620" t="s">
        <v>237</v>
      </c>
      <c r="D144" s="619" t="s">
        <v>529</v>
      </c>
      <c r="E144" s="619" t="s">
        <v>241</v>
      </c>
      <c r="F144" s="598" t="s">
        <v>762</v>
      </c>
      <c r="G144" s="598" t="s">
        <v>777</v>
      </c>
      <c r="H144" s="598" t="s">
        <v>779</v>
      </c>
      <c r="I144" s="598" t="s">
        <v>772</v>
      </c>
      <c r="J144" s="619" t="s">
        <v>353</v>
      </c>
      <c r="K144" s="626" t="s">
        <v>533</v>
      </c>
      <c r="L144" s="627" t="s">
        <v>532</v>
      </c>
      <c r="M144" s="627" t="str">
        <f t="shared" si="146"/>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4" s="619" t="s">
        <v>213</v>
      </c>
      <c r="O144" s="618">
        <v>80000</v>
      </c>
      <c r="P144" s="624" t="str">
        <f t="shared" si="107"/>
        <v>Muy Alta</v>
      </c>
      <c r="Q144" s="612">
        <f t="shared" si="92"/>
        <v>1</v>
      </c>
      <c r="R144" s="625"/>
      <c r="S144" s="624" t="str">
        <f>IF(OR(R144='Tabla Impacto'!$C$11,R144='Tabla Impacto'!$D$11),"Leve",IF(OR(R144='Tabla Impacto'!$C$12,R144='Tabla Impacto'!$D$12),"Menor",IF(OR(R144='Tabla Impacto'!$C$13,R144='Tabla Impacto'!$D$13),"Moderado",IF(OR(R144='Tabla Impacto'!$C$14,R144='Tabla Impacto'!$D$14),"Mayor",IF(OR(R144='Tabla Impacto'!$C$15,R144='Tabla Impacto'!$D$15),"Catastrófico","")))))</f>
        <v/>
      </c>
      <c r="T144" s="612" t="str">
        <f t="shared" ref="T144" si="163">IF(S144="","",IF(S144="Leve",0.2,IF(S144="Menor",0.4,IF(S144="Moderado",0.6,IF(S144="Mayor",0.8,IF(S144="Catastrófico",1,))))))</f>
        <v/>
      </c>
      <c r="U144" s="625" t="s">
        <v>137</v>
      </c>
      <c r="V144" s="624" t="str">
        <f>IF(OR(U144='Tabla Impacto'!$C$11,U144='Tabla Impacto'!$D$11),"Leve",IF(OR(U144='Tabla Impacto'!$C$12,U144='Tabla Impacto'!$D$12),"Menor",IF(OR(U144='Tabla Impacto'!$C$13,U144='Tabla Impacto'!$D$13),"Moderado",IF(OR(U144='Tabla Impacto'!$C$14,U144='Tabla Impacto'!$D$14),"Mayor",IF(OR(U144='Tabla Impacto'!$C$15,U144='Tabla Impacto'!$D$15),"Catastrófico","")))))</f>
        <v>Mayor</v>
      </c>
      <c r="W144" s="612">
        <f t="shared" ref="W144" si="164">IF(V144="","",IF(V144="Leve",0.2,IF(V144="Menor",0.4,IF(V144="Moderado",0.6,IF(V144="Mayor",0.8,IF(V144="Catastrófico",1,))))))</f>
        <v>0.8</v>
      </c>
      <c r="X144" s="613" t="str">
        <f>IF(Y144="","",IF(Y144='Tabla Impacto'!$G$4,'Tabla Impacto'!$F$4,IF(Y144='Tabla Impacto'!$G$5,'Tabla Impacto'!$F$5,IF(Y144='Tabla Impacto'!$G$6,'Tabla Impacto'!$F$6,IF(Y144='Tabla Impacto'!$G$7,'Tabla Impacto'!$F$7,IF(Y144='Tabla Impacto'!$G$8,'Tabla Impacto'!$F$8))))))</f>
        <v>Mayor</v>
      </c>
      <c r="Y144" s="612">
        <f t="shared" ref="Y144" si="165">+IF(T144="",W144,IF(W144="",T144,IF(T144&gt;W144,T144,W144)))</f>
        <v>0.8</v>
      </c>
      <c r="Z144" s="613" t="str">
        <f t="shared" ref="Z144" si="166">IF(OR(AND(P144="Muy Baja",X144="Leve"),AND(P144="Muy Baja",X144="Menor"),AND(P144="Baja",X144="Leve")),"Bajo",IF(OR(AND(P144="Muy baja",X144="Moderado"),AND(P144="Baja",X144="Menor"),AND(P144="Baja",X144="Moderado"),AND(P144="Media",X144="Leve"),AND(P144="Media",X144="Menor"),AND(P144="Media",X144="Moderado"),AND(P144="Alta",X144="Leve"),AND(P144="Alta",X144="Menor")),"Moderado",IF(OR(AND(P144="Muy Baja",X144="Mayor"),AND(P144="Baja",X144="Mayor"),AND(P144="Media",X144="Mayor"),AND(P144="Alta",X144="Moderado"),AND(P144="Alta",X144="Mayor"),AND(P144="Muy Alta",X144="Leve"),AND(P144="Muy Alta",X144="Menor"),AND(P144="Muy Alta",X144="Moderado"),AND(P144="Muy Alta",X144="Mayor")),"Alto",IF(OR(AND(P144="Muy Baja",X144="Catastrófico"),AND(P144="Baja",X144="Catastrófico"),AND(P144="Media",X144="Catastrófico"),AND(P144="Alta",X144="Catastrófico"),AND(P144="Muy Alta",X144="Catastrófico")),"Extremo",""))))</f>
        <v>Alto</v>
      </c>
      <c r="AA144" s="618"/>
      <c r="AB144" s="404">
        <v>1</v>
      </c>
      <c r="AC144" s="416" t="s">
        <v>961</v>
      </c>
      <c r="AD144" s="138"/>
      <c r="AE144" s="331" t="s">
        <v>223</v>
      </c>
      <c r="AF144" s="330" t="s">
        <v>697</v>
      </c>
      <c r="AG144" s="331" t="str">
        <f t="shared" si="162"/>
        <v>Probabilidad</v>
      </c>
      <c r="AH144" s="332" t="s">
        <v>12</v>
      </c>
      <c r="AI144" s="332" t="s">
        <v>8</v>
      </c>
      <c r="AJ144" s="333" t="str">
        <f t="shared" si="153"/>
        <v>40%</v>
      </c>
      <c r="AK144" s="332" t="s">
        <v>17</v>
      </c>
      <c r="AL144" s="332" t="s">
        <v>20</v>
      </c>
      <c r="AM144" s="332" t="s">
        <v>111</v>
      </c>
      <c r="AN144" s="309">
        <f>IFERROR(IF(AG144="Probabilidad",(Q144-(+Q144*AJ144)),IF(AG144="Impacto",Q144,"")),"")</f>
        <v>0.6</v>
      </c>
      <c r="AO144" s="410" t="str">
        <f t="shared" ref="AO144" si="167">IFERROR(IF(AN144="","",IF(AN144&lt;=0.2,"Muy Baja",IF(AN144&lt;=0.4,"Baja",IF(AN144&lt;=0.6,"Media",IF(AN144&lt;=0.8,"Alta","Muy Alta"))))),"")</f>
        <v>Media</v>
      </c>
      <c r="AP144" s="125">
        <f>+AN144</f>
        <v>0.6</v>
      </c>
      <c r="AQ144" s="410" t="str">
        <f t="shared" ref="AQ144" si="168">IFERROR(IF(AR144="","",IF(AR144&lt;=0.2,"Leve",IF(AR144&lt;=0.4,"Menor",IF(AR144&lt;=0.6,"Moderado",IF(AR144&lt;=0.8,"Mayor","Catastrófico"))))),"")</f>
        <v>Mayor</v>
      </c>
      <c r="AR144" s="125">
        <f>IFERROR(IF(AG144="Impacto",(Y144-(+Y144*AJ144)),IF(AG144="Probabilidad",Y144,"")),"")</f>
        <v>0.8</v>
      </c>
      <c r="AS144" s="402" t="str">
        <f t="shared" ref="AS144" si="169">IFERROR(IF(OR(AND(AO144="Muy Baja",AQ144="Leve"),AND(AO144="Muy Baja",AQ144="Menor"),AND(AO144="Baja",AQ144="Leve")),"Bajo",IF(OR(AND(AO144="Muy baja",AQ144="Moderado"),AND(AO144="Baja",AQ144="Menor"),AND(AO144="Baja",AQ144="Moderado"),AND(AO144="Media",AQ144="Leve"),AND(AO144="Media",AQ144="Menor"),AND(AO144="Media",AQ144="Moderado"),AND(AO144="Alta",AQ144="Leve"),AND(AO144="Alta",AQ144="Menor")),"Moderado",IF(OR(AND(AO144="Muy Baja",AQ144="Mayor"),AND(AO144="Baja",AQ144="Mayor"),AND(AO144="Media",AQ144="Mayor"),AND(AO144="Alta",AQ144="Moderado"),AND(AO144="Alta",AQ144="Mayor"),AND(AO144="Muy Alta",AQ144="Leve"),AND(AO144="Muy Alta",AQ144="Menor"),AND(AO144="Muy Alta",AQ144="Moderado"),AND(AO144="Muy Alta",AQ144="Mayor")),"Alto",IF(OR(AND(AO144="Muy Baja",AQ144="Catastrófico"),AND(AO144="Baja",AQ144="Catastrófico"),AND(AO144="Media",AQ144="Catastrófico"),AND(AO144="Alta",AQ144="Catastrófico"),AND(AO144="Muy Alta",AQ144="Catastrófico")),"Extremo","")))),"")</f>
        <v>Alto</v>
      </c>
      <c r="AT144" s="601">
        <f>+AP145</f>
        <v>0.36</v>
      </c>
      <c r="AU144" s="601">
        <f>+AR145</f>
        <v>0.8</v>
      </c>
      <c r="AV144" s="602" t="s">
        <v>122</v>
      </c>
      <c r="AW144" s="319"/>
      <c r="AX144" s="319"/>
      <c r="AY144" s="335">
        <f>+SUM(AZ144:BC144)</f>
        <v>6</v>
      </c>
      <c r="AZ144" s="336">
        <v>1</v>
      </c>
      <c r="BA144" s="336">
        <v>2</v>
      </c>
      <c r="BB144" s="336">
        <v>1</v>
      </c>
      <c r="BC144" s="336">
        <v>2</v>
      </c>
      <c r="BJ144" s="329"/>
      <c r="BK144" s="329"/>
      <c r="BL144" s="329"/>
      <c r="BM144" s="329"/>
      <c r="BN144" s="329"/>
      <c r="BO144" s="329"/>
      <c r="BP144" s="329"/>
      <c r="BQ144" s="329"/>
      <c r="BR144" s="329"/>
      <c r="BS144" s="329"/>
      <c r="BT144" s="329"/>
      <c r="BU144" s="329"/>
      <c r="BV144" s="329"/>
      <c r="BW144" s="329"/>
      <c r="BX144" s="329"/>
      <c r="BY144" s="329"/>
      <c r="BZ144" s="329"/>
      <c r="CA144" s="329"/>
      <c r="CB144" s="329"/>
      <c r="CC144" s="329"/>
      <c r="CD144" s="329"/>
      <c r="CE144" s="329"/>
      <c r="CF144" s="329"/>
      <c r="CG144" s="329"/>
      <c r="CH144" s="329"/>
      <c r="CL144" s="329"/>
    </row>
    <row r="145" spans="1:90" s="1" customFormat="1" ht="110.4" x14ac:dyDescent="0.25">
      <c r="A145" s="617"/>
      <c r="B145" s="619" t="s">
        <v>535</v>
      </c>
      <c r="C145" s="620" t="s">
        <v>237</v>
      </c>
      <c r="D145" s="619" t="s">
        <v>534</v>
      </c>
      <c r="E145" s="619" t="s">
        <v>241</v>
      </c>
      <c r="F145" s="598"/>
      <c r="G145" s="598"/>
      <c r="H145" s="598"/>
      <c r="I145" s="598"/>
      <c r="J145" s="619" t="s">
        <v>353</v>
      </c>
      <c r="K145" s="626" t="s">
        <v>533</v>
      </c>
      <c r="L145" s="627" t="s">
        <v>532</v>
      </c>
      <c r="M145" s="627" t="str">
        <f t="shared" si="146"/>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5" s="619"/>
      <c r="O145" s="618">
        <v>12</v>
      </c>
      <c r="P145" s="624"/>
      <c r="Q145" s="612"/>
      <c r="R145" s="625"/>
      <c r="S145" s="624"/>
      <c r="T145" s="612"/>
      <c r="U145" s="625"/>
      <c r="V145" s="624"/>
      <c r="W145" s="612"/>
      <c r="X145" s="613"/>
      <c r="Y145" s="612"/>
      <c r="Z145" s="613"/>
      <c r="AA145" s="618"/>
      <c r="AB145" s="404">
        <v>2</v>
      </c>
      <c r="AC145" s="416" t="s">
        <v>962</v>
      </c>
      <c r="AD145" s="138"/>
      <c r="AE145" s="331" t="s">
        <v>223</v>
      </c>
      <c r="AF145" s="330" t="s">
        <v>963</v>
      </c>
      <c r="AG145" s="331" t="str">
        <f t="shared" si="162"/>
        <v>Probabilidad</v>
      </c>
      <c r="AH145" s="332" t="s">
        <v>12</v>
      </c>
      <c r="AI145" s="332" t="s">
        <v>8</v>
      </c>
      <c r="AJ145" s="333" t="str">
        <f t="shared" si="153"/>
        <v>40%</v>
      </c>
      <c r="AK145" s="332" t="s">
        <v>17</v>
      </c>
      <c r="AL145" s="332" t="s">
        <v>20</v>
      </c>
      <c r="AM145" s="332" t="s">
        <v>111</v>
      </c>
      <c r="AN145" s="308">
        <f>IFERROR(IF(AND(AG144="Probabilidad",AG145="Probabilidad"),(AP144-(+AP144*AJ145)),IF(AG145="Probabilidad",(Q144-(+Q144*AJ145)),IF(AG145="Impacto",AP144,""))),"")</f>
        <v>0.36</v>
      </c>
      <c r="AO145" s="410" t="str">
        <f t="shared" si="154"/>
        <v>Baja</v>
      </c>
      <c r="AP145" s="125">
        <f>+AN145</f>
        <v>0.36</v>
      </c>
      <c r="AQ145" s="410" t="str">
        <f t="shared" si="155"/>
        <v>Mayor</v>
      </c>
      <c r="AR145" s="125">
        <f>IFERROR(IF(AND(AG144="Impacto",AG145="Impacto"),(AR144-(+AR144*AJ145)),IF(AG145="Impacto",(Y144-(+Y144*AJ145)),IF(AG145="Probabilidad",AR144,""))),"")</f>
        <v>0.8</v>
      </c>
      <c r="AS145" s="402" t="str">
        <f t="shared" si="157"/>
        <v>Alto</v>
      </c>
      <c r="AT145" s="601"/>
      <c r="AU145" s="601"/>
      <c r="AV145" s="602"/>
      <c r="AW145" s="319"/>
      <c r="AX145" s="319"/>
      <c r="AY145" s="335">
        <f>+SUM(AZ145:BC145)</f>
        <v>12</v>
      </c>
      <c r="AZ145" s="336">
        <v>3</v>
      </c>
      <c r="BA145" s="336">
        <v>3</v>
      </c>
      <c r="BB145" s="336">
        <v>3</v>
      </c>
      <c r="BC145" s="336">
        <v>3</v>
      </c>
      <c r="BJ145" s="329"/>
      <c r="BK145" s="329"/>
      <c r="BL145" s="329"/>
      <c r="BM145" s="329"/>
      <c r="BN145" s="329"/>
      <c r="BO145" s="329"/>
      <c r="BP145" s="329"/>
      <c r="BQ145" s="329"/>
      <c r="BR145" s="329"/>
      <c r="BS145" s="329"/>
      <c r="BT145" s="329"/>
      <c r="BU145" s="329"/>
      <c r="BV145" s="329"/>
      <c r="BW145" s="329"/>
      <c r="BX145" s="329"/>
      <c r="BY145" s="329"/>
      <c r="BZ145" s="329"/>
      <c r="CA145" s="329"/>
      <c r="CB145" s="329"/>
      <c r="CC145" s="329"/>
      <c r="CD145" s="329"/>
      <c r="CE145" s="329"/>
      <c r="CF145" s="329"/>
      <c r="CG145" s="329"/>
      <c r="CH145" s="329"/>
      <c r="CL145" s="329"/>
    </row>
    <row r="146" spans="1:90" s="1" customFormat="1" ht="13.8" hidden="1" customHeight="1" x14ac:dyDescent="0.25">
      <c r="A146" s="617"/>
      <c r="B146" s="619" t="s">
        <v>535</v>
      </c>
      <c r="C146" s="620" t="s">
        <v>237</v>
      </c>
      <c r="D146" s="619" t="s">
        <v>534</v>
      </c>
      <c r="E146" s="619" t="s">
        <v>241</v>
      </c>
      <c r="F146" s="598"/>
      <c r="G146" s="598"/>
      <c r="H146" s="598"/>
      <c r="I146" s="598"/>
      <c r="J146" s="619" t="s">
        <v>353</v>
      </c>
      <c r="K146" s="626" t="s">
        <v>533</v>
      </c>
      <c r="L146" s="627" t="s">
        <v>532</v>
      </c>
      <c r="M146" s="627" t="str">
        <f t="shared" si="146"/>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6" s="619"/>
      <c r="O146" s="618">
        <v>12</v>
      </c>
      <c r="P146" s="624"/>
      <c r="Q146" s="612"/>
      <c r="R146" s="625"/>
      <c r="S146" s="624"/>
      <c r="T146" s="612"/>
      <c r="U146" s="625"/>
      <c r="V146" s="624"/>
      <c r="W146" s="612"/>
      <c r="X146" s="613"/>
      <c r="Y146" s="612"/>
      <c r="Z146" s="613"/>
      <c r="AA146" s="618"/>
      <c r="AB146" s="404"/>
      <c r="AC146" s="416"/>
      <c r="AD146" s="138"/>
      <c r="AE146" s="331"/>
      <c r="AF146" s="330"/>
      <c r="AG146" s="331" t="str">
        <f t="shared" si="162"/>
        <v/>
      </c>
      <c r="AH146" s="332"/>
      <c r="AI146" s="332"/>
      <c r="AJ146" s="333" t="str">
        <f t="shared" si="153"/>
        <v/>
      </c>
      <c r="AK146" s="332"/>
      <c r="AL146" s="332"/>
      <c r="AM146" s="332"/>
      <c r="AN146" s="124"/>
      <c r="AO146" s="410" t="str">
        <f t="shared" si="154"/>
        <v/>
      </c>
      <c r="AP146" s="125"/>
      <c r="AQ146" s="410" t="str">
        <f t="shared" si="155"/>
        <v/>
      </c>
      <c r="AR146" s="125" t="str">
        <f t="shared" si="156"/>
        <v/>
      </c>
      <c r="AS146" s="402" t="str">
        <f t="shared" si="157"/>
        <v/>
      </c>
      <c r="AT146" s="402"/>
      <c r="AU146" s="402"/>
      <c r="AV146" s="409"/>
      <c r="AW146" s="319"/>
      <c r="AX146" s="319"/>
      <c r="AY146" s="139"/>
      <c r="AZ146" s="136"/>
      <c r="BA146" s="136"/>
      <c r="BB146" s="136"/>
      <c r="BC146" s="136"/>
      <c r="BJ146" s="329"/>
      <c r="BK146" s="329"/>
      <c r="BL146" s="329"/>
      <c r="BM146" s="329"/>
      <c r="BN146" s="329"/>
      <c r="BO146" s="329"/>
      <c r="BP146" s="329"/>
      <c r="BQ146" s="329"/>
      <c r="BR146" s="329"/>
      <c r="BS146" s="329"/>
      <c r="BT146" s="329"/>
      <c r="BU146" s="329"/>
      <c r="BV146" s="329"/>
      <c r="BW146" s="329"/>
      <c r="BX146" s="329"/>
      <c r="BY146" s="329"/>
      <c r="BZ146" s="329"/>
      <c r="CA146" s="329"/>
      <c r="CB146" s="329"/>
      <c r="CC146" s="329"/>
      <c r="CD146" s="329"/>
      <c r="CE146" s="329"/>
      <c r="CF146" s="329"/>
      <c r="CG146" s="329"/>
      <c r="CH146" s="329"/>
      <c r="CL146" s="329"/>
    </row>
    <row r="147" spans="1:90" s="1" customFormat="1" ht="13.8" hidden="1" customHeight="1" x14ac:dyDescent="0.25">
      <c r="A147" s="617"/>
      <c r="B147" s="619" t="s">
        <v>535</v>
      </c>
      <c r="C147" s="620" t="s">
        <v>237</v>
      </c>
      <c r="D147" s="619" t="s">
        <v>534</v>
      </c>
      <c r="E147" s="619" t="s">
        <v>241</v>
      </c>
      <c r="F147" s="598"/>
      <c r="G147" s="598"/>
      <c r="H147" s="598"/>
      <c r="I147" s="598"/>
      <c r="J147" s="619" t="s">
        <v>353</v>
      </c>
      <c r="K147" s="626" t="s">
        <v>533</v>
      </c>
      <c r="L147" s="627" t="s">
        <v>532</v>
      </c>
      <c r="M147" s="627" t="str">
        <f t="shared" si="146"/>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7" s="619"/>
      <c r="O147" s="618">
        <v>12</v>
      </c>
      <c r="P147" s="624"/>
      <c r="Q147" s="612"/>
      <c r="R147" s="625"/>
      <c r="S147" s="624"/>
      <c r="T147" s="612"/>
      <c r="U147" s="625"/>
      <c r="V147" s="624"/>
      <c r="W147" s="612"/>
      <c r="X147" s="613"/>
      <c r="Y147" s="612"/>
      <c r="Z147" s="613"/>
      <c r="AA147" s="618"/>
      <c r="AB147" s="404"/>
      <c r="AC147" s="416"/>
      <c r="AD147" s="138"/>
      <c r="AE147" s="331"/>
      <c r="AF147" s="330"/>
      <c r="AG147" s="331" t="str">
        <f t="shared" si="162"/>
        <v/>
      </c>
      <c r="AH147" s="332"/>
      <c r="AI147" s="332"/>
      <c r="AJ147" s="333" t="str">
        <f t="shared" si="153"/>
        <v/>
      </c>
      <c r="AK147" s="332"/>
      <c r="AL147" s="332"/>
      <c r="AM147" s="332"/>
      <c r="AN147" s="124"/>
      <c r="AO147" s="410" t="str">
        <f t="shared" si="154"/>
        <v/>
      </c>
      <c r="AP147" s="125"/>
      <c r="AQ147" s="410" t="str">
        <f t="shared" si="155"/>
        <v/>
      </c>
      <c r="AR147" s="125" t="str">
        <f t="shared" si="156"/>
        <v/>
      </c>
      <c r="AS147" s="402" t="str">
        <f t="shared" si="157"/>
        <v/>
      </c>
      <c r="AT147" s="402"/>
      <c r="AU147" s="402"/>
      <c r="AV147" s="409"/>
      <c r="AW147" s="319"/>
      <c r="AX147" s="319"/>
      <c r="AY147" s="139"/>
      <c r="AZ147" s="136"/>
      <c r="BA147" s="136"/>
      <c r="BB147" s="136"/>
      <c r="BC147" s="136"/>
      <c r="BJ147" s="329"/>
      <c r="BK147" s="329"/>
      <c r="BL147" s="329"/>
      <c r="BM147" s="329"/>
      <c r="BN147" s="329"/>
      <c r="BO147" s="329"/>
      <c r="BP147" s="329"/>
      <c r="BQ147" s="329"/>
      <c r="BR147" s="329"/>
      <c r="BS147" s="329"/>
      <c r="BT147" s="329"/>
      <c r="BU147" s="329"/>
      <c r="BV147" s="329"/>
      <c r="BW147" s="329"/>
      <c r="BX147" s="329"/>
      <c r="BY147" s="329"/>
      <c r="BZ147" s="329"/>
      <c r="CA147" s="329"/>
      <c r="CB147" s="329"/>
      <c r="CC147" s="329"/>
      <c r="CD147" s="329"/>
      <c r="CE147" s="329"/>
      <c r="CF147" s="329"/>
      <c r="CG147" s="329"/>
      <c r="CH147" s="329"/>
      <c r="CL147" s="329"/>
    </row>
    <row r="148" spans="1:90" s="1" customFormat="1" ht="13.8" hidden="1" customHeight="1" x14ac:dyDescent="0.25">
      <c r="A148" s="617"/>
      <c r="B148" s="619" t="s">
        <v>535</v>
      </c>
      <c r="C148" s="620" t="s">
        <v>237</v>
      </c>
      <c r="D148" s="619" t="s">
        <v>534</v>
      </c>
      <c r="E148" s="619" t="s">
        <v>241</v>
      </c>
      <c r="F148" s="598"/>
      <c r="G148" s="598"/>
      <c r="H148" s="598"/>
      <c r="I148" s="598"/>
      <c r="J148" s="619" t="s">
        <v>353</v>
      </c>
      <c r="K148" s="626" t="s">
        <v>533</v>
      </c>
      <c r="L148" s="627" t="s">
        <v>532</v>
      </c>
      <c r="M148" s="627" t="str">
        <f t="shared" si="146"/>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8" s="619"/>
      <c r="O148" s="618">
        <v>12</v>
      </c>
      <c r="P148" s="624"/>
      <c r="Q148" s="612"/>
      <c r="R148" s="625"/>
      <c r="S148" s="624"/>
      <c r="T148" s="612"/>
      <c r="U148" s="625"/>
      <c r="V148" s="624"/>
      <c r="W148" s="612"/>
      <c r="X148" s="613"/>
      <c r="Y148" s="612"/>
      <c r="Z148" s="613"/>
      <c r="AA148" s="618"/>
      <c r="AB148" s="404"/>
      <c r="AC148" s="416"/>
      <c r="AD148" s="138"/>
      <c r="AE148" s="331"/>
      <c r="AF148" s="330"/>
      <c r="AG148" s="331" t="str">
        <f t="shared" si="162"/>
        <v/>
      </c>
      <c r="AH148" s="332"/>
      <c r="AI148" s="332"/>
      <c r="AJ148" s="333" t="str">
        <f t="shared" si="153"/>
        <v/>
      </c>
      <c r="AK148" s="332"/>
      <c r="AL148" s="332"/>
      <c r="AM148" s="332"/>
      <c r="AN148" s="124"/>
      <c r="AO148" s="410" t="str">
        <f t="shared" si="154"/>
        <v/>
      </c>
      <c r="AP148" s="125"/>
      <c r="AQ148" s="410" t="str">
        <f t="shared" si="155"/>
        <v/>
      </c>
      <c r="AR148" s="125" t="str">
        <f t="shared" si="156"/>
        <v/>
      </c>
      <c r="AS148" s="402" t="str">
        <f t="shared" si="157"/>
        <v/>
      </c>
      <c r="AT148" s="402"/>
      <c r="AU148" s="402"/>
      <c r="AV148" s="409"/>
      <c r="AW148" s="319"/>
      <c r="AX148" s="319"/>
      <c r="AY148" s="139"/>
      <c r="AZ148" s="136"/>
      <c r="BA148" s="136"/>
      <c r="BB148" s="136"/>
      <c r="BC148" s="136"/>
      <c r="BJ148" s="329"/>
      <c r="BK148" s="329"/>
      <c r="BL148" s="329"/>
      <c r="BM148" s="329"/>
      <c r="BN148" s="329"/>
      <c r="BO148" s="329"/>
      <c r="BP148" s="329"/>
      <c r="BQ148" s="329"/>
      <c r="BR148" s="329"/>
      <c r="BS148" s="329"/>
      <c r="BT148" s="329"/>
      <c r="BU148" s="329"/>
      <c r="BV148" s="329"/>
      <c r="BW148" s="329"/>
      <c r="BX148" s="329"/>
      <c r="BY148" s="329"/>
      <c r="BZ148" s="329"/>
      <c r="CA148" s="329"/>
      <c r="CB148" s="329"/>
      <c r="CC148" s="329"/>
      <c r="CD148" s="329"/>
      <c r="CE148" s="329"/>
      <c r="CF148" s="329"/>
      <c r="CG148" s="329"/>
      <c r="CH148" s="329"/>
      <c r="CL148" s="329"/>
    </row>
    <row r="149" spans="1:90" s="1" customFormat="1" ht="13.8" hidden="1" customHeight="1" x14ac:dyDescent="0.25">
      <c r="A149" s="617"/>
      <c r="B149" s="619" t="s">
        <v>535</v>
      </c>
      <c r="C149" s="620" t="s">
        <v>237</v>
      </c>
      <c r="D149" s="619" t="s">
        <v>534</v>
      </c>
      <c r="E149" s="619" t="s">
        <v>241</v>
      </c>
      <c r="F149" s="598"/>
      <c r="G149" s="598"/>
      <c r="H149" s="598"/>
      <c r="I149" s="598"/>
      <c r="J149" s="619" t="s">
        <v>353</v>
      </c>
      <c r="K149" s="626" t="s">
        <v>533</v>
      </c>
      <c r="L149" s="627" t="s">
        <v>532</v>
      </c>
      <c r="M149" s="627" t="str">
        <f t="shared" si="146"/>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9" s="619"/>
      <c r="O149" s="618">
        <v>12</v>
      </c>
      <c r="P149" s="624"/>
      <c r="Q149" s="612"/>
      <c r="R149" s="625"/>
      <c r="S149" s="624"/>
      <c r="T149" s="612"/>
      <c r="U149" s="625"/>
      <c r="V149" s="624"/>
      <c r="W149" s="612"/>
      <c r="X149" s="613"/>
      <c r="Y149" s="612"/>
      <c r="Z149" s="613"/>
      <c r="AA149" s="618"/>
      <c r="AB149" s="404"/>
      <c r="AC149" s="416"/>
      <c r="AD149" s="138"/>
      <c r="AE149" s="331"/>
      <c r="AF149" s="330"/>
      <c r="AG149" s="331" t="str">
        <f t="shared" si="162"/>
        <v/>
      </c>
      <c r="AH149" s="332"/>
      <c r="AI149" s="332"/>
      <c r="AJ149" s="333" t="str">
        <f t="shared" si="153"/>
        <v/>
      </c>
      <c r="AK149" s="332"/>
      <c r="AL149" s="332"/>
      <c r="AM149" s="332"/>
      <c r="AN149" s="124"/>
      <c r="AO149" s="410" t="str">
        <f t="shared" si="154"/>
        <v/>
      </c>
      <c r="AP149" s="125"/>
      <c r="AQ149" s="410" t="str">
        <f t="shared" si="155"/>
        <v/>
      </c>
      <c r="AR149" s="125" t="str">
        <f t="shared" si="156"/>
        <v/>
      </c>
      <c r="AS149" s="402" t="str">
        <f t="shared" si="157"/>
        <v/>
      </c>
      <c r="AT149" s="402"/>
      <c r="AU149" s="402"/>
      <c r="AV149" s="409"/>
      <c r="AW149" s="319"/>
      <c r="AX149" s="319"/>
      <c r="AY149" s="139"/>
      <c r="AZ149" s="136"/>
      <c r="BA149" s="136"/>
      <c r="BB149" s="136"/>
      <c r="BC149" s="136"/>
      <c r="BJ149" s="329"/>
      <c r="BK149" s="329"/>
      <c r="BL149" s="329"/>
      <c r="BM149" s="329"/>
      <c r="BN149" s="329"/>
      <c r="BO149" s="329"/>
      <c r="BP149" s="329"/>
      <c r="BQ149" s="329"/>
      <c r="BR149" s="329"/>
      <c r="BS149" s="329"/>
      <c r="BT149" s="329"/>
      <c r="BU149" s="329"/>
      <c r="BV149" s="329"/>
      <c r="BW149" s="329"/>
      <c r="BX149" s="329"/>
      <c r="BY149" s="329"/>
      <c r="BZ149" s="329"/>
      <c r="CA149" s="329"/>
      <c r="CB149" s="329"/>
      <c r="CC149" s="329"/>
      <c r="CD149" s="329"/>
      <c r="CE149" s="329"/>
      <c r="CF149" s="329"/>
      <c r="CG149" s="329"/>
      <c r="CH149" s="329"/>
      <c r="CL149" s="329"/>
    </row>
    <row r="150" spans="1:90" s="1" customFormat="1" ht="138" x14ac:dyDescent="0.25">
      <c r="A150" s="617" t="s">
        <v>531</v>
      </c>
      <c r="B150" s="619" t="s">
        <v>525</v>
      </c>
      <c r="C150" s="620" t="s">
        <v>237</v>
      </c>
      <c r="D150" s="619" t="s">
        <v>524</v>
      </c>
      <c r="E150" s="619" t="s">
        <v>241</v>
      </c>
      <c r="F150" s="598" t="s">
        <v>762</v>
      </c>
      <c r="G150" s="598" t="s">
        <v>777</v>
      </c>
      <c r="H150" s="598" t="s">
        <v>779</v>
      </c>
      <c r="I150" s="598" t="s">
        <v>783</v>
      </c>
      <c r="J150" s="619" t="s">
        <v>913</v>
      </c>
      <c r="K150" s="626" t="s">
        <v>528</v>
      </c>
      <c r="L150" s="627" t="s">
        <v>527</v>
      </c>
      <c r="M150" s="627" t="str">
        <f t="shared" si="146"/>
        <v>Posibilidad de pérdida Económica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0" s="619" t="s">
        <v>213</v>
      </c>
      <c r="O150" s="618">
        <v>80000</v>
      </c>
      <c r="P150" s="624" t="str">
        <f t="shared" si="107"/>
        <v>Muy Alta</v>
      </c>
      <c r="Q150" s="612">
        <f t="shared" ref="Q150:Q168" si="170">IF(P150="","",IF(P150="Muy Baja",0.2,IF(P150="Baja",0.4,IF(P150="Media",0.6,IF(P150="Alta",0.8,IF(P150="Muy Alta",1,))))))</f>
        <v>1</v>
      </c>
      <c r="R150" s="625" t="s">
        <v>131</v>
      </c>
      <c r="S150" s="624" t="str">
        <f>IF(OR(R150='Tabla Impacto'!$C$11,R150='Tabla Impacto'!$D$11),"Leve",IF(OR(R150='Tabla Impacto'!$C$12,R150='Tabla Impacto'!$D$12),"Menor",IF(OR(R150='Tabla Impacto'!$C$13,R150='Tabla Impacto'!$D$13),"Moderado",IF(OR(R150='Tabla Impacto'!$C$14,R150='Tabla Impacto'!$D$14),"Mayor",IF(OR(R150='Tabla Impacto'!$C$15,R150='Tabla Impacto'!$D$15),"Catastrófico","")))))</f>
        <v>Moderado</v>
      </c>
      <c r="T150" s="612">
        <f t="shared" ref="T150" si="171">IF(S150="","",IF(S150="Leve",0.2,IF(S150="Menor",0.4,IF(S150="Moderado",0.6,IF(S150="Mayor",0.8,IF(S150="Catastrófico",1,))))))</f>
        <v>0.6</v>
      </c>
      <c r="U150" s="625"/>
      <c r="V150" s="624" t="str">
        <f>IF(OR(U150='Tabla Impacto'!$C$11,U150='Tabla Impacto'!$D$11),"Leve",IF(OR(U150='Tabla Impacto'!$C$12,U150='Tabla Impacto'!$D$12),"Menor",IF(OR(U150='Tabla Impacto'!$C$13,U150='Tabla Impacto'!$D$13),"Moderado",IF(OR(U150='Tabla Impacto'!$C$14,U150='Tabla Impacto'!$D$14),"Mayor",IF(OR(U150='Tabla Impacto'!$C$15,U150='Tabla Impacto'!$D$15),"Catastrófico","")))))</f>
        <v/>
      </c>
      <c r="W150" s="612" t="str">
        <f t="shared" ref="W150" si="172">IF(V150="","",IF(V150="Leve",0.2,IF(V150="Menor",0.4,IF(V150="Moderado",0.6,IF(V150="Mayor",0.8,IF(V150="Catastrófico",1,))))))</f>
        <v/>
      </c>
      <c r="X150" s="613" t="str">
        <f>IF(Y150="","",IF(Y150='Tabla Impacto'!$G$4,'Tabla Impacto'!$F$4,IF(Y150='Tabla Impacto'!$G$5,'Tabla Impacto'!$F$5,IF(Y150='Tabla Impacto'!$G$6,'Tabla Impacto'!$F$6,IF(Y150='Tabla Impacto'!$G$7,'Tabla Impacto'!$F$7,IF(Y150='Tabla Impacto'!$G$8,'Tabla Impacto'!$F$8))))))</f>
        <v>Moderado</v>
      </c>
      <c r="Y150" s="612">
        <f t="shared" ref="Y150" si="173">+IF(T150="",W150,IF(W150="",T150,IF(T150&gt;W150,T150,W150)))</f>
        <v>0.6</v>
      </c>
      <c r="Z150" s="613" t="str">
        <f t="shared" ref="Z150" si="174">IF(OR(AND(P150="Muy Baja",X150="Leve"),AND(P150="Muy Baja",X150="Menor"),AND(P150="Baja",X150="Leve")),"Bajo",IF(OR(AND(P150="Muy baja",X150="Moderado"),AND(P150="Baja",X150="Menor"),AND(P150="Baja",X150="Moderado"),AND(P150="Media",X150="Leve"),AND(P150="Media",X150="Menor"),AND(P150="Media",X150="Moderado"),AND(P150="Alta",X150="Leve"),AND(P150="Alta",X150="Menor")),"Moderado",IF(OR(AND(P150="Muy Baja",X150="Mayor"),AND(P150="Baja",X150="Mayor"),AND(P150="Media",X150="Mayor"),AND(P150="Alta",X150="Moderado"),AND(P150="Alta",X150="Mayor"),AND(P150="Muy Alta",X150="Leve"),AND(P150="Muy Alta",X150="Menor"),AND(P150="Muy Alta",X150="Moderado"),AND(P150="Muy Alta",X150="Mayor")),"Alto",IF(OR(AND(P150="Muy Baja",X150="Catastrófico"),AND(P150="Baja",X150="Catastrófico"),AND(P150="Media",X150="Catastrófico"),AND(P150="Alta",X150="Catastrófico"),AND(P150="Muy Alta",X150="Catastrófico")),"Extremo",""))))</f>
        <v>Alto</v>
      </c>
      <c r="AA150" s="618"/>
      <c r="AB150" s="404">
        <v>1</v>
      </c>
      <c r="AC150" s="416" t="s">
        <v>964</v>
      </c>
      <c r="AD150" s="138"/>
      <c r="AE150" s="331" t="s">
        <v>223</v>
      </c>
      <c r="AF150" s="330" t="s">
        <v>698</v>
      </c>
      <c r="AG150" s="331" t="str">
        <f t="shared" si="162"/>
        <v>Probabilidad</v>
      </c>
      <c r="AH150" s="332" t="s">
        <v>12</v>
      </c>
      <c r="AI150" s="332" t="s">
        <v>8</v>
      </c>
      <c r="AJ150" s="333" t="str">
        <f t="shared" si="153"/>
        <v>40%</v>
      </c>
      <c r="AK150" s="332" t="s">
        <v>17</v>
      </c>
      <c r="AL150" s="332" t="s">
        <v>20</v>
      </c>
      <c r="AM150" s="332" t="s">
        <v>111</v>
      </c>
      <c r="AN150" s="309">
        <f>IFERROR(IF(AG150="Probabilidad",(Q150-(+Q150*AJ150)),IF(AG150="Impacto",Q150,"")),"")</f>
        <v>0.6</v>
      </c>
      <c r="AO150" s="410" t="str">
        <f t="shared" si="154"/>
        <v>Media</v>
      </c>
      <c r="AP150" s="125">
        <f>+AN150</f>
        <v>0.6</v>
      </c>
      <c r="AQ150" s="410" t="str">
        <f t="shared" si="155"/>
        <v>Moderado</v>
      </c>
      <c r="AR150" s="125">
        <f>IFERROR(IF(AG150="Impacto",(Y150-(+Y150*AJ150)),IF(AG150="Probabilidad",Y150,"")),"")</f>
        <v>0.6</v>
      </c>
      <c r="AS150" s="402" t="str">
        <f t="shared" si="157"/>
        <v>Moderado</v>
      </c>
      <c r="AT150" s="601">
        <f>+AP151</f>
        <v>0.36</v>
      </c>
      <c r="AU150" s="601">
        <f>+AR151</f>
        <v>0.6</v>
      </c>
      <c r="AV150" s="602" t="s">
        <v>122</v>
      </c>
      <c r="AW150" s="319"/>
      <c r="AX150" s="319"/>
      <c r="AY150" s="335">
        <f>+SUM(AZ150:BC150)</f>
        <v>0</v>
      </c>
      <c r="AZ150" s="336">
        <v>0</v>
      </c>
      <c r="BA150" s="336">
        <v>0</v>
      </c>
      <c r="BB150" s="336">
        <v>0</v>
      </c>
      <c r="BC150" s="336">
        <v>0</v>
      </c>
      <c r="BJ150" s="329"/>
      <c r="BK150" s="329"/>
      <c r="BL150" s="329"/>
      <c r="BM150" s="329"/>
      <c r="BN150" s="329"/>
      <c r="BO150" s="329"/>
      <c r="BP150" s="329"/>
      <c r="BQ150" s="329"/>
      <c r="BR150" s="329"/>
      <c r="BS150" s="329"/>
      <c r="BT150" s="329"/>
      <c r="BU150" s="329"/>
      <c r="BV150" s="329"/>
      <c r="BW150" s="329"/>
      <c r="BX150" s="329"/>
      <c r="BY150" s="329"/>
      <c r="BZ150" s="329"/>
      <c r="CA150" s="329"/>
      <c r="CB150" s="329"/>
      <c r="CC150" s="329"/>
      <c r="CD150" s="329"/>
      <c r="CE150" s="329"/>
      <c r="CF150" s="329"/>
      <c r="CG150" s="329"/>
      <c r="CH150" s="329"/>
      <c r="CL150" s="329"/>
    </row>
    <row r="151" spans="1:90" s="1" customFormat="1" ht="96.6" x14ac:dyDescent="0.25">
      <c r="A151" s="617"/>
      <c r="B151" s="619" t="s">
        <v>530</v>
      </c>
      <c r="C151" s="620" t="s">
        <v>237</v>
      </c>
      <c r="D151" s="619" t="s">
        <v>529</v>
      </c>
      <c r="E151" s="619" t="s">
        <v>241</v>
      </c>
      <c r="F151" s="598"/>
      <c r="G151" s="598"/>
      <c r="H151" s="598"/>
      <c r="I151" s="598"/>
      <c r="J151" s="619" t="s">
        <v>397</v>
      </c>
      <c r="K151" s="626" t="s">
        <v>528</v>
      </c>
      <c r="L151" s="627" t="s">
        <v>527</v>
      </c>
      <c r="M151" s="627" t="str">
        <f t="shared" si="146"/>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1" s="619"/>
      <c r="O151" s="618">
        <v>12</v>
      </c>
      <c r="P151" s="624"/>
      <c r="Q151" s="612"/>
      <c r="R151" s="625"/>
      <c r="S151" s="624"/>
      <c r="T151" s="612"/>
      <c r="U151" s="625"/>
      <c r="V151" s="624"/>
      <c r="W151" s="612"/>
      <c r="X151" s="613"/>
      <c r="Y151" s="612"/>
      <c r="Z151" s="613"/>
      <c r="AA151" s="618"/>
      <c r="AB151" s="404">
        <v>2</v>
      </c>
      <c r="AC151" s="416" t="s">
        <v>847</v>
      </c>
      <c r="AD151" s="138"/>
      <c r="AE151" s="331" t="s">
        <v>223</v>
      </c>
      <c r="AF151" s="330" t="s">
        <v>699</v>
      </c>
      <c r="AG151" s="331" t="str">
        <f t="shared" si="162"/>
        <v>Probabilidad</v>
      </c>
      <c r="AH151" s="332" t="s">
        <v>12</v>
      </c>
      <c r="AI151" s="332" t="s">
        <v>8</v>
      </c>
      <c r="AJ151" s="333" t="str">
        <f t="shared" si="153"/>
        <v>40%</v>
      </c>
      <c r="AK151" s="332" t="s">
        <v>17</v>
      </c>
      <c r="AL151" s="332" t="s">
        <v>20</v>
      </c>
      <c r="AM151" s="332" t="s">
        <v>111</v>
      </c>
      <c r="AN151" s="308">
        <f>IFERROR(IF(AND(AG150="Probabilidad",AG151="Probabilidad"),(AP150-(+AP150*AJ151)),IF(AG151="Probabilidad",(Q150-(+Q150*AJ151)),IF(AG151="Impacto",AP150,""))),"")</f>
        <v>0.36</v>
      </c>
      <c r="AO151" s="410" t="str">
        <f t="shared" ref="AO151" si="175">IFERROR(IF(AN151="","",IF(AN151&lt;=0.2,"Muy Baja",IF(AN151&lt;=0.4,"Baja",IF(AN151&lt;=0.6,"Media",IF(AN151&lt;=0.8,"Alta","Muy Alta"))))),"")</f>
        <v>Baja</v>
      </c>
      <c r="AP151" s="125">
        <f>+AN151</f>
        <v>0.36</v>
      </c>
      <c r="AQ151" s="410" t="str">
        <f t="shared" ref="AQ151" si="176">IFERROR(IF(AR151="","",IF(AR151&lt;=0.2,"Leve",IF(AR151&lt;=0.4,"Menor",IF(AR151&lt;=0.6,"Moderado",IF(AR151&lt;=0.8,"Mayor","Catastrófico"))))),"")</f>
        <v>Moderado</v>
      </c>
      <c r="AR151" s="125">
        <f>IFERROR(IF(AND(AG150="Impacto",AG151="Impacto"),(AR150-(+AR150*AJ151)),IF(AG151="Impacto",(Y150-(+Y150*AJ151)),IF(AG151="Probabilidad",AR150,""))),"")</f>
        <v>0.6</v>
      </c>
      <c r="AS151" s="402" t="str">
        <f t="shared" ref="AS151" si="177">IFERROR(IF(OR(AND(AO151="Muy Baja",AQ151="Leve"),AND(AO151="Muy Baja",AQ151="Menor"),AND(AO151="Baja",AQ151="Leve")),"Bajo",IF(OR(AND(AO151="Muy baja",AQ151="Moderado"),AND(AO151="Baja",AQ151="Menor"),AND(AO151="Baja",AQ151="Moderado"),AND(AO151="Media",AQ151="Leve"),AND(AO151="Media",AQ151="Menor"),AND(AO151="Media",AQ151="Moderado"),AND(AO151="Alta",AQ151="Leve"),AND(AO151="Alta",AQ151="Menor")),"Moderado",IF(OR(AND(AO151="Muy Baja",AQ151="Mayor"),AND(AO151="Baja",AQ151="Mayor"),AND(AO151="Media",AQ151="Mayor"),AND(AO151="Alta",AQ151="Moderado"),AND(AO151="Alta",AQ151="Mayor"),AND(AO151="Muy Alta",AQ151="Leve"),AND(AO151="Muy Alta",AQ151="Menor"),AND(AO151="Muy Alta",AQ151="Moderado"),AND(AO151="Muy Alta",AQ151="Mayor")),"Alto",IF(OR(AND(AO151="Muy Baja",AQ151="Catastrófico"),AND(AO151="Baja",AQ151="Catastrófico"),AND(AO151="Media",AQ151="Catastrófico"),AND(AO151="Alta",AQ151="Catastrófico"),AND(AO151="Muy Alta",AQ151="Catastrófico")),"Extremo","")))),"")</f>
        <v>Moderado</v>
      </c>
      <c r="AT151" s="601"/>
      <c r="AU151" s="601"/>
      <c r="AV151" s="602"/>
      <c r="AW151" s="319"/>
      <c r="AX151" s="319"/>
      <c r="AY151" s="335">
        <f>+SUM(AZ151:BC151)</f>
        <v>6</v>
      </c>
      <c r="AZ151" s="336">
        <v>1</v>
      </c>
      <c r="BA151" s="336">
        <v>2</v>
      </c>
      <c r="BB151" s="336">
        <v>1</v>
      </c>
      <c r="BC151" s="336">
        <v>2</v>
      </c>
      <c r="BJ151" s="329"/>
      <c r="BK151" s="329"/>
      <c r="BL151" s="329"/>
      <c r="BM151" s="329"/>
      <c r="BN151" s="329"/>
      <c r="BO151" s="329"/>
      <c r="BP151" s="329"/>
      <c r="BQ151" s="329"/>
      <c r="BR151" s="329"/>
      <c r="BS151" s="329"/>
      <c r="BT151" s="329"/>
      <c r="BU151" s="329"/>
      <c r="BV151" s="329"/>
      <c r="BW151" s="329"/>
      <c r="BX151" s="329"/>
      <c r="BY151" s="329"/>
      <c r="BZ151" s="329"/>
      <c r="CA151" s="329"/>
      <c r="CB151" s="329"/>
      <c r="CC151" s="329"/>
      <c r="CD151" s="329"/>
      <c r="CE151" s="329"/>
      <c r="CF151" s="329"/>
      <c r="CG151" s="329"/>
      <c r="CH151" s="329"/>
      <c r="CL151" s="329"/>
    </row>
    <row r="152" spans="1:90" s="1" customFormat="1" ht="13.8" hidden="1" customHeight="1" x14ac:dyDescent="0.25">
      <c r="A152" s="617"/>
      <c r="B152" s="619" t="s">
        <v>530</v>
      </c>
      <c r="C152" s="620" t="s">
        <v>237</v>
      </c>
      <c r="D152" s="619" t="s">
        <v>529</v>
      </c>
      <c r="E152" s="619" t="s">
        <v>241</v>
      </c>
      <c r="F152" s="598"/>
      <c r="G152" s="598"/>
      <c r="H152" s="598"/>
      <c r="I152" s="598"/>
      <c r="J152" s="619" t="s">
        <v>397</v>
      </c>
      <c r="K152" s="626" t="s">
        <v>528</v>
      </c>
      <c r="L152" s="627" t="s">
        <v>527</v>
      </c>
      <c r="M152" s="627" t="str">
        <f t="shared" si="146"/>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2" s="619"/>
      <c r="O152" s="618">
        <v>12</v>
      </c>
      <c r="P152" s="624"/>
      <c r="Q152" s="612"/>
      <c r="R152" s="625"/>
      <c r="S152" s="624"/>
      <c r="T152" s="612"/>
      <c r="U152" s="625"/>
      <c r="V152" s="624"/>
      <c r="W152" s="612"/>
      <c r="X152" s="613"/>
      <c r="Y152" s="612"/>
      <c r="Z152" s="613"/>
      <c r="AA152" s="618"/>
      <c r="AB152" s="404"/>
      <c r="AC152" s="416"/>
      <c r="AD152" s="138"/>
      <c r="AE152" s="331"/>
      <c r="AF152" s="330"/>
      <c r="AG152" s="331" t="str">
        <f t="shared" si="162"/>
        <v/>
      </c>
      <c r="AH152" s="332"/>
      <c r="AI152" s="332"/>
      <c r="AJ152" s="333" t="str">
        <f t="shared" si="153"/>
        <v/>
      </c>
      <c r="AK152" s="332"/>
      <c r="AL152" s="332"/>
      <c r="AM152" s="332"/>
      <c r="AN152" s="124"/>
      <c r="AO152" s="410" t="str">
        <f t="shared" si="154"/>
        <v/>
      </c>
      <c r="AP152" s="125"/>
      <c r="AQ152" s="410" t="str">
        <f t="shared" si="155"/>
        <v/>
      </c>
      <c r="AR152" s="125" t="str">
        <f t="shared" si="156"/>
        <v/>
      </c>
      <c r="AS152" s="402" t="str">
        <f t="shared" si="157"/>
        <v/>
      </c>
      <c r="AT152" s="402"/>
      <c r="AU152" s="402"/>
      <c r="AV152" s="409"/>
      <c r="AW152" s="319"/>
      <c r="AX152" s="319"/>
      <c r="AY152" s="139"/>
      <c r="AZ152" s="136"/>
      <c r="BA152" s="136"/>
      <c r="BB152" s="136"/>
      <c r="BC152" s="136"/>
      <c r="BJ152" s="329"/>
      <c r="BK152" s="329"/>
      <c r="BL152" s="329"/>
      <c r="BM152" s="329"/>
      <c r="BN152" s="329"/>
      <c r="BO152" s="329"/>
      <c r="BP152" s="329"/>
      <c r="BQ152" s="329"/>
      <c r="BR152" s="329"/>
      <c r="BS152" s="329"/>
      <c r="BT152" s="329"/>
      <c r="BU152" s="329"/>
      <c r="BV152" s="329"/>
      <c r="BW152" s="329"/>
      <c r="BX152" s="329"/>
      <c r="BY152" s="329"/>
      <c r="BZ152" s="329"/>
      <c r="CA152" s="329"/>
      <c r="CB152" s="329"/>
      <c r="CC152" s="329"/>
      <c r="CD152" s="329"/>
      <c r="CE152" s="329"/>
      <c r="CF152" s="329"/>
      <c r="CG152" s="329"/>
      <c r="CH152" s="329"/>
      <c r="CL152" s="329"/>
    </row>
    <row r="153" spans="1:90" s="1" customFormat="1" ht="13.8" hidden="1" customHeight="1" x14ac:dyDescent="0.25">
      <c r="A153" s="617"/>
      <c r="B153" s="619" t="s">
        <v>530</v>
      </c>
      <c r="C153" s="620" t="s">
        <v>237</v>
      </c>
      <c r="D153" s="619" t="s">
        <v>529</v>
      </c>
      <c r="E153" s="619" t="s">
        <v>241</v>
      </c>
      <c r="F153" s="598"/>
      <c r="G153" s="598"/>
      <c r="H153" s="598"/>
      <c r="I153" s="598"/>
      <c r="J153" s="619" t="s">
        <v>397</v>
      </c>
      <c r="K153" s="626" t="s">
        <v>528</v>
      </c>
      <c r="L153" s="627" t="s">
        <v>527</v>
      </c>
      <c r="M153" s="627" t="str">
        <f t="shared" si="146"/>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3" s="619"/>
      <c r="O153" s="618">
        <v>12</v>
      </c>
      <c r="P153" s="624"/>
      <c r="Q153" s="612"/>
      <c r="R153" s="625"/>
      <c r="S153" s="624"/>
      <c r="T153" s="612"/>
      <c r="U153" s="625"/>
      <c r="V153" s="624"/>
      <c r="W153" s="612"/>
      <c r="X153" s="613"/>
      <c r="Y153" s="612"/>
      <c r="Z153" s="613"/>
      <c r="AA153" s="618"/>
      <c r="AB153" s="404"/>
      <c r="AC153" s="416"/>
      <c r="AD153" s="138"/>
      <c r="AE153" s="331"/>
      <c r="AF153" s="330"/>
      <c r="AG153" s="331" t="str">
        <f t="shared" si="162"/>
        <v/>
      </c>
      <c r="AH153" s="332"/>
      <c r="AI153" s="332"/>
      <c r="AJ153" s="333" t="str">
        <f t="shared" si="153"/>
        <v/>
      </c>
      <c r="AK153" s="332"/>
      <c r="AL153" s="332"/>
      <c r="AM153" s="332"/>
      <c r="AN153" s="124"/>
      <c r="AO153" s="410" t="str">
        <f t="shared" si="154"/>
        <v/>
      </c>
      <c r="AP153" s="125"/>
      <c r="AQ153" s="410" t="str">
        <f t="shared" si="155"/>
        <v/>
      </c>
      <c r="AR153" s="125" t="str">
        <f t="shared" si="156"/>
        <v/>
      </c>
      <c r="AS153" s="402" t="str">
        <f t="shared" si="157"/>
        <v/>
      </c>
      <c r="AT153" s="402"/>
      <c r="AU153" s="402"/>
      <c r="AV153" s="409"/>
      <c r="AW153" s="319"/>
      <c r="AX153" s="319"/>
      <c r="AY153" s="139"/>
      <c r="AZ153" s="136"/>
      <c r="BA153" s="136"/>
      <c r="BB153" s="136"/>
      <c r="BC153" s="136"/>
      <c r="BJ153" s="329"/>
      <c r="BK153" s="329"/>
      <c r="BL153" s="329"/>
      <c r="BM153" s="329"/>
      <c r="BN153" s="329"/>
      <c r="BO153" s="329"/>
      <c r="BP153" s="329"/>
      <c r="BQ153" s="329"/>
      <c r="BR153" s="329"/>
      <c r="BS153" s="329"/>
      <c r="BT153" s="329"/>
      <c r="BU153" s="329"/>
      <c r="BV153" s="329"/>
      <c r="BW153" s="329"/>
      <c r="BX153" s="329"/>
      <c r="BY153" s="329"/>
      <c r="BZ153" s="329"/>
      <c r="CA153" s="329"/>
      <c r="CB153" s="329"/>
      <c r="CC153" s="329"/>
      <c r="CD153" s="329"/>
      <c r="CE153" s="329"/>
      <c r="CF153" s="329"/>
      <c r="CG153" s="329"/>
      <c r="CH153" s="329"/>
      <c r="CL153" s="329"/>
    </row>
    <row r="154" spans="1:90" s="1" customFormat="1" ht="13.8" hidden="1" customHeight="1" x14ac:dyDescent="0.25">
      <c r="A154" s="617"/>
      <c r="B154" s="619" t="s">
        <v>530</v>
      </c>
      <c r="C154" s="620" t="s">
        <v>237</v>
      </c>
      <c r="D154" s="619" t="s">
        <v>529</v>
      </c>
      <c r="E154" s="619" t="s">
        <v>241</v>
      </c>
      <c r="F154" s="598"/>
      <c r="G154" s="598"/>
      <c r="H154" s="598"/>
      <c r="I154" s="598"/>
      <c r="J154" s="619" t="s">
        <v>397</v>
      </c>
      <c r="K154" s="626" t="s">
        <v>528</v>
      </c>
      <c r="L154" s="627" t="s">
        <v>527</v>
      </c>
      <c r="M154" s="627" t="str">
        <f t="shared" si="146"/>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4" s="619"/>
      <c r="O154" s="618">
        <v>12</v>
      </c>
      <c r="P154" s="624"/>
      <c r="Q154" s="612"/>
      <c r="R154" s="625"/>
      <c r="S154" s="624"/>
      <c r="T154" s="612"/>
      <c r="U154" s="625"/>
      <c r="V154" s="624"/>
      <c r="W154" s="612"/>
      <c r="X154" s="613"/>
      <c r="Y154" s="612"/>
      <c r="Z154" s="613"/>
      <c r="AA154" s="618"/>
      <c r="AB154" s="404"/>
      <c r="AC154" s="416"/>
      <c r="AD154" s="138"/>
      <c r="AE154" s="331"/>
      <c r="AF154" s="330"/>
      <c r="AG154" s="331" t="str">
        <f t="shared" si="162"/>
        <v/>
      </c>
      <c r="AH154" s="332"/>
      <c r="AI154" s="332"/>
      <c r="AJ154" s="333" t="str">
        <f t="shared" si="153"/>
        <v/>
      </c>
      <c r="AK154" s="332"/>
      <c r="AL154" s="332"/>
      <c r="AM154" s="332"/>
      <c r="AN154" s="124"/>
      <c r="AO154" s="410" t="str">
        <f t="shared" si="154"/>
        <v/>
      </c>
      <c r="AP154" s="125"/>
      <c r="AQ154" s="410" t="str">
        <f t="shared" si="155"/>
        <v/>
      </c>
      <c r="AR154" s="125" t="str">
        <f t="shared" si="156"/>
        <v/>
      </c>
      <c r="AS154" s="402" t="str">
        <f t="shared" si="157"/>
        <v/>
      </c>
      <c r="AT154" s="402"/>
      <c r="AU154" s="402"/>
      <c r="AV154" s="409"/>
      <c r="AW154" s="319"/>
      <c r="AX154" s="319"/>
      <c r="AY154" s="139"/>
      <c r="AZ154" s="136"/>
      <c r="BA154" s="136"/>
      <c r="BB154" s="136"/>
      <c r="BC154" s="136"/>
      <c r="BJ154" s="329"/>
      <c r="BK154" s="329"/>
      <c r="BL154" s="329"/>
      <c r="BM154" s="329"/>
      <c r="BN154" s="329"/>
      <c r="BO154" s="329"/>
      <c r="BP154" s="329"/>
      <c r="BQ154" s="329"/>
      <c r="BR154" s="329"/>
      <c r="BS154" s="329"/>
      <c r="BT154" s="329"/>
      <c r="BU154" s="329"/>
      <c r="BV154" s="329"/>
      <c r="BW154" s="329"/>
      <c r="BX154" s="329"/>
      <c r="BY154" s="329"/>
      <c r="BZ154" s="329"/>
      <c r="CA154" s="329"/>
      <c r="CB154" s="329"/>
      <c r="CC154" s="329"/>
      <c r="CD154" s="329"/>
      <c r="CE154" s="329"/>
      <c r="CF154" s="329"/>
      <c r="CG154" s="329"/>
      <c r="CH154" s="329"/>
      <c r="CL154" s="329"/>
    </row>
    <row r="155" spans="1:90" s="1" customFormat="1" ht="13.8" hidden="1" customHeight="1" x14ac:dyDescent="0.25">
      <c r="A155" s="617"/>
      <c r="B155" s="619" t="s">
        <v>530</v>
      </c>
      <c r="C155" s="620" t="s">
        <v>237</v>
      </c>
      <c r="D155" s="619" t="s">
        <v>529</v>
      </c>
      <c r="E155" s="619" t="s">
        <v>241</v>
      </c>
      <c r="F155" s="598"/>
      <c r="G155" s="598"/>
      <c r="H155" s="598"/>
      <c r="I155" s="598"/>
      <c r="J155" s="619" t="s">
        <v>397</v>
      </c>
      <c r="K155" s="626" t="s">
        <v>528</v>
      </c>
      <c r="L155" s="627" t="s">
        <v>527</v>
      </c>
      <c r="M155" s="627" t="str">
        <f t="shared" si="146"/>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5" s="619"/>
      <c r="O155" s="618">
        <v>12</v>
      </c>
      <c r="P155" s="624"/>
      <c r="Q155" s="612"/>
      <c r="R155" s="625"/>
      <c r="S155" s="624"/>
      <c r="T155" s="612"/>
      <c r="U155" s="625"/>
      <c r="V155" s="624"/>
      <c r="W155" s="612"/>
      <c r="X155" s="613"/>
      <c r="Y155" s="612"/>
      <c r="Z155" s="613"/>
      <c r="AA155" s="618"/>
      <c r="AB155" s="404"/>
      <c r="AC155" s="416"/>
      <c r="AD155" s="138"/>
      <c r="AE155" s="331"/>
      <c r="AF155" s="330"/>
      <c r="AG155" s="331" t="str">
        <f t="shared" si="162"/>
        <v/>
      </c>
      <c r="AH155" s="332"/>
      <c r="AI155" s="332"/>
      <c r="AJ155" s="333" t="str">
        <f t="shared" si="153"/>
        <v/>
      </c>
      <c r="AK155" s="332"/>
      <c r="AL155" s="332"/>
      <c r="AM155" s="332"/>
      <c r="AN155" s="124"/>
      <c r="AO155" s="410" t="str">
        <f t="shared" si="154"/>
        <v/>
      </c>
      <c r="AP155" s="125"/>
      <c r="AQ155" s="410" t="str">
        <f t="shared" si="155"/>
        <v/>
      </c>
      <c r="AR155" s="125" t="str">
        <f t="shared" si="156"/>
        <v/>
      </c>
      <c r="AS155" s="402" t="str">
        <f t="shared" si="157"/>
        <v/>
      </c>
      <c r="AT155" s="402"/>
      <c r="AU155" s="402"/>
      <c r="AV155" s="409"/>
      <c r="AW155" s="319"/>
      <c r="AX155" s="319"/>
      <c r="AY155" s="139"/>
      <c r="AZ155" s="136"/>
      <c r="BA155" s="136"/>
      <c r="BB155" s="136"/>
      <c r="BC155" s="136"/>
      <c r="BJ155" s="329"/>
      <c r="BK155" s="329"/>
      <c r="BL155" s="329"/>
      <c r="BM155" s="329"/>
      <c r="BN155" s="329"/>
      <c r="BO155" s="329"/>
      <c r="BP155" s="329"/>
      <c r="BQ155" s="329"/>
      <c r="BR155" s="329"/>
      <c r="BS155" s="329"/>
      <c r="BT155" s="329"/>
      <c r="BU155" s="329"/>
      <c r="BV155" s="329"/>
      <c r="BW155" s="329"/>
      <c r="BX155" s="329"/>
      <c r="BY155" s="329"/>
      <c r="BZ155" s="329"/>
      <c r="CA155" s="329"/>
      <c r="CB155" s="329"/>
      <c r="CC155" s="329"/>
      <c r="CD155" s="329"/>
      <c r="CE155" s="329"/>
      <c r="CF155" s="329"/>
      <c r="CG155" s="329"/>
      <c r="CH155" s="329"/>
      <c r="CL155" s="329"/>
    </row>
    <row r="156" spans="1:90" s="1" customFormat="1" ht="151.80000000000001" x14ac:dyDescent="0.25">
      <c r="A156" s="617" t="s">
        <v>526</v>
      </c>
      <c r="B156" s="619" t="s">
        <v>519</v>
      </c>
      <c r="C156" s="620" t="s">
        <v>237</v>
      </c>
      <c r="D156" s="619" t="s">
        <v>518</v>
      </c>
      <c r="E156" s="619" t="s">
        <v>241</v>
      </c>
      <c r="F156" s="598" t="s">
        <v>761</v>
      </c>
      <c r="G156" s="598" t="s">
        <v>774</v>
      </c>
      <c r="H156" s="598" t="s">
        <v>778</v>
      </c>
      <c r="I156" s="598" t="s">
        <v>784</v>
      </c>
      <c r="J156" s="619" t="s">
        <v>914</v>
      </c>
      <c r="K156" s="626" t="s">
        <v>523</v>
      </c>
      <c r="L156" s="627" t="s">
        <v>821</v>
      </c>
      <c r="M156" s="627" t="str">
        <f t="shared" si="146"/>
        <v>Posibilidad de pérdida Economica y Reputacional por posibilidad de la manipulación de la información o en el manejo de las muestras del LNS y/o alteración de los resultados de los productos agrológicos para beneficio propio o de un tercero debido 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56" s="619" t="s">
        <v>116</v>
      </c>
      <c r="O156" s="618">
        <v>80000</v>
      </c>
      <c r="P156" s="624" t="str">
        <f t="shared" si="107"/>
        <v>Muy Alta</v>
      </c>
      <c r="Q156" s="612">
        <f t="shared" si="170"/>
        <v>1</v>
      </c>
      <c r="R156" s="625" t="s">
        <v>134</v>
      </c>
      <c r="S156" s="624" t="str">
        <f>IF(OR(R156='Tabla Impacto'!$C$11,R156='Tabla Impacto'!$D$11),"Leve",IF(OR(R156='Tabla Impacto'!$C$12,R156='Tabla Impacto'!$D$12),"Menor",IF(OR(R156='Tabla Impacto'!$C$13,R156='Tabla Impacto'!$D$13),"Moderado",IF(OR(R156='Tabla Impacto'!$C$14,R156='Tabla Impacto'!$D$14),"Mayor",IF(OR(R156='Tabla Impacto'!$C$15,R156='Tabla Impacto'!$D$15),"Catastrófico","")))))</f>
        <v>Catastrófico</v>
      </c>
      <c r="T156" s="612">
        <f t="shared" ref="T156" si="178">IF(S156="","",IF(S156="Leve",0.2,IF(S156="Menor",0.4,IF(S156="Moderado",0.6,IF(S156="Mayor",0.8,IF(S156="Catastrófico",1,))))))</f>
        <v>1</v>
      </c>
      <c r="U156" s="625" t="s">
        <v>136</v>
      </c>
      <c r="V156" s="624" t="str">
        <f>IF(OR(U156='Tabla Impacto'!$C$11,U156='Tabla Impacto'!$D$11),"Leve",IF(OR(U156='Tabla Impacto'!$C$12,U156='Tabla Impacto'!$D$12),"Menor",IF(OR(U156='Tabla Impacto'!$C$13,U156='Tabla Impacto'!$D$13),"Moderado",IF(OR(U156='Tabla Impacto'!$C$14,U156='Tabla Impacto'!$D$14),"Mayor",IF(OR(U156='Tabla Impacto'!$C$15,U156='Tabla Impacto'!$D$15),"Catastrófico","")))))</f>
        <v>Moderado</v>
      </c>
      <c r="W156" s="612">
        <f t="shared" ref="W156" si="179">IF(V156="","",IF(V156="Leve",0.2,IF(V156="Menor",0.4,IF(V156="Moderado",0.6,IF(V156="Mayor",0.8,IF(V156="Catastrófico",1,))))))</f>
        <v>0.6</v>
      </c>
      <c r="X156" s="613" t="str">
        <f>IF(Y156="","",IF(Y156='Tabla Impacto'!$G$4,'Tabla Impacto'!$F$4,IF(Y156='Tabla Impacto'!$G$5,'Tabla Impacto'!$F$5,IF(Y156='Tabla Impacto'!$G$6,'Tabla Impacto'!$F$6,IF(Y156='Tabla Impacto'!$G$7,'Tabla Impacto'!$F$7,IF(Y156='Tabla Impacto'!$G$8,'Tabla Impacto'!$F$8))))))</f>
        <v>Catastrófico</v>
      </c>
      <c r="Y156" s="612">
        <f t="shared" ref="Y156" si="180">+IF(T156="",W156,IF(W156="",T156,IF(T156&gt;W156,T156,W156)))</f>
        <v>1</v>
      </c>
      <c r="Z156" s="613" t="str">
        <f t="shared" ref="Z156" si="181">IF(OR(AND(P156="Muy Baja",X156="Leve"),AND(P156="Muy Baja",X156="Menor"),AND(P156="Baja",X156="Leve")),"Bajo",IF(OR(AND(P156="Muy baja",X156="Moderado"),AND(P156="Baja",X156="Menor"),AND(P156="Baja",X156="Moderado"),AND(P156="Media",X156="Leve"),AND(P156="Media",X156="Menor"),AND(P156="Media",X156="Moderado"),AND(P156="Alta",X156="Leve"),AND(P156="Alta",X156="Menor")),"Moderado",IF(OR(AND(P156="Muy Baja",X156="Mayor"),AND(P156="Baja",X156="Mayor"),AND(P156="Media",X156="Mayor"),AND(P156="Alta",X156="Moderado"),AND(P156="Alta",X156="Mayor"),AND(P156="Muy Alta",X156="Leve"),AND(P156="Muy Alta",X156="Menor"),AND(P156="Muy Alta",X156="Moderado"),AND(P156="Muy Alta",X156="Mayor")),"Alto",IF(OR(AND(P156="Muy Baja",X156="Catastrófico"),AND(P156="Baja",X156="Catastrófico"),AND(P156="Media",X156="Catastrófico"),AND(P156="Alta",X156="Catastrófico"),AND(P156="Muy Alta",X156="Catastrófico")),"Extremo",""))))</f>
        <v>Extremo</v>
      </c>
      <c r="AA156" s="618"/>
      <c r="AB156" s="404">
        <v>1</v>
      </c>
      <c r="AC156" s="416" t="s">
        <v>848</v>
      </c>
      <c r="AD156" s="138"/>
      <c r="AE156" s="331" t="s">
        <v>223</v>
      </c>
      <c r="AF156" s="330" t="s">
        <v>697</v>
      </c>
      <c r="AG156" s="331" t="str">
        <f t="shared" si="162"/>
        <v>Probabilidad</v>
      </c>
      <c r="AH156" s="332" t="s">
        <v>12</v>
      </c>
      <c r="AI156" s="332" t="s">
        <v>8</v>
      </c>
      <c r="AJ156" s="333" t="str">
        <f t="shared" si="153"/>
        <v>40%</v>
      </c>
      <c r="AK156" s="332" t="s">
        <v>17</v>
      </c>
      <c r="AL156" s="332" t="s">
        <v>20</v>
      </c>
      <c r="AM156" s="332" t="s">
        <v>111</v>
      </c>
      <c r="AN156" s="309">
        <f>IFERROR(IF(AG156="Probabilidad",(Q156-(+Q156*AJ156)),IF(AG156="Impacto",Q156,"")),"")</f>
        <v>0.6</v>
      </c>
      <c r="AO156" s="410" t="str">
        <f t="shared" ref="AO156:AO159" si="182">IFERROR(IF(AN156="","",IF(AN156&lt;=0.2,"Muy Baja",IF(AN156&lt;=0.4,"Baja",IF(AN156&lt;=0.6,"Media",IF(AN156&lt;=0.8,"Alta","Muy Alta"))))),"")</f>
        <v>Media</v>
      </c>
      <c r="AP156" s="125">
        <f>+AN156</f>
        <v>0.6</v>
      </c>
      <c r="AQ156" s="410" t="str">
        <f t="shared" ref="AQ156:AQ159" si="183">IFERROR(IF(AR156="","",IF(AR156&lt;=0.2,"Leve",IF(AR156&lt;=0.4,"Menor",IF(AR156&lt;=0.6,"Moderado",IF(AR156&lt;=0.8,"Mayor","Catastrófico"))))),"")</f>
        <v>Catastrófico</v>
      </c>
      <c r="AR156" s="125">
        <f>IFERROR(IF(AG156="Impacto",(Y156-(+Y156*AJ156)),IF(AG156="Probabilidad",Y156,"")),"")</f>
        <v>1</v>
      </c>
      <c r="AS156" s="402" t="str">
        <f t="shared" ref="AS156:AS158" si="184">IFERROR(IF(OR(AND(AO156="Muy Baja",AQ156="Leve"),AND(AO156="Muy Baja",AQ156="Menor"),AND(AO156="Baja",AQ156="Leve")),"Bajo",IF(OR(AND(AO156="Muy baja",AQ156="Moderado"),AND(AO156="Baja",AQ156="Menor"),AND(AO156="Baja",AQ156="Moderado"),AND(AO156="Media",AQ156="Leve"),AND(AO156="Media",AQ156="Menor"),AND(AO156="Media",AQ156="Moderado"),AND(AO156="Alta",AQ156="Leve"),AND(AO156="Alta",AQ156="Menor")),"Moderado",IF(OR(AND(AO156="Muy Baja",AQ156="Mayor"),AND(AO156="Baja",AQ156="Mayor"),AND(AO156="Media",AQ156="Mayor"),AND(AO156="Alta",AQ156="Moderado"),AND(AO156="Alta",AQ156="Mayor"),AND(AO156="Muy Alta",AQ156="Leve"),AND(AO156="Muy Alta",AQ156="Menor"),AND(AO156="Muy Alta",AQ156="Moderado"),AND(AO156="Muy Alta",AQ156="Mayor")),"Alto",IF(OR(AND(AO156="Muy Baja",AQ156="Catastrófico"),AND(AO156="Baja",AQ156="Catastrófico"),AND(AO156="Media",AQ156="Catastrófico"),AND(AO156="Alta",AQ156="Catastrófico"),AND(AO156="Muy Alta",AQ156="Catastrófico")),"Extremo","")))),"")</f>
        <v>Extremo</v>
      </c>
      <c r="AT156" s="601">
        <f>+AP159</f>
        <v>0.12959999999999999</v>
      </c>
      <c r="AU156" s="601">
        <f>+AR159</f>
        <v>1</v>
      </c>
      <c r="AV156" s="602" t="s">
        <v>122</v>
      </c>
      <c r="AW156" s="319"/>
      <c r="AX156" s="319"/>
      <c r="AY156" s="335">
        <f>+SUM(AZ156:BC156)</f>
        <v>6</v>
      </c>
      <c r="AZ156" s="336">
        <v>1</v>
      </c>
      <c r="BA156" s="336">
        <v>2</v>
      </c>
      <c r="BB156" s="336">
        <v>1</v>
      </c>
      <c r="BC156" s="336">
        <v>2</v>
      </c>
      <c r="BJ156" s="329"/>
      <c r="BK156" s="329"/>
      <c r="BL156" s="329"/>
      <c r="BM156" s="329"/>
      <c r="BN156" s="329"/>
      <c r="BO156" s="329"/>
      <c r="BP156" s="329"/>
      <c r="BQ156" s="329"/>
      <c r="BR156" s="329"/>
      <c r="BS156" s="329"/>
      <c r="BT156" s="329"/>
      <c r="BU156" s="329"/>
      <c r="BV156" s="329"/>
      <c r="BW156" s="329"/>
      <c r="BX156" s="329"/>
      <c r="BY156" s="329"/>
      <c r="BZ156" s="329"/>
      <c r="CA156" s="329"/>
      <c r="CB156" s="329"/>
      <c r="CC156" s="329"/>
      <c r="CD156" s="329"/>
      <c r="CE156" s="329"/>
      <c r="CF156" s="329"/>
      <c r="CG156" s="329"/>
      <c r="CH156" s="329"/>
      <c r="CL156" s="329"/>
    </row>
    <row r="157" spans="1:90" s="1" customFormat="1" ht="96.6" x14ac:dyDescent="0.25">
      <c r="A157" s="617"/>
      <c r="B157" s="619" t="s">
        <v>525</v>
      </c>
      <c r="C157" s="620" t="s">
        <v>237</v>
      </c>
      <c r="D157" s="619" t="s">
        <v>524</v>
      </c>
      <c r="E157" s="619" t="s">
        <v>241</v>
      </c>
      <c r="F157" s="598"/>
      <c r="G157" s="598"/>
      <c r="H157" s="598"/>
      <c r="I157" s="598"/>
      <c r="J157" s="619" t="s">
        <v>353</v>
      </c>
      <c r="K157" s="626" t="s">
        <v>523</v>
      </c>
      <c r="L157" s="627" t="s">
        <v>522</v>
      </c>
      <c r="M157" s="627" t="str">
        <f t="shared" si="146"/>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57" s="619"/>
      <c r="O157" s="618">
        <v>2</v>
      </c>
      <c r="P157" s="624"/>
      <c r="Q157" s="612"/>
      <c r="R157" s="625"/>
      <c r="S157" s="624"/>
      <c r="T157" s="612"/>
      <c r="U157" s="625"/>
      <c r="V157" s="624"/>
      <c r="W157" s="612"/>
      <c r="X157" s="613"/>
      <c r="Y157" s="612"/>
      <c r="Z157" s="613"/>
      <c r="AA157" s="618"/>
      <c r="AB157" s="404">
        <v>2</v>
      </c>
      <c r="AC157" s="416" t="s">
        <v>849</v>
      </c>
      <c r="AD157" s="138"/>
      <c r="AE157" s="331" t="s">
        <v>223</v>
      </c>
      <c r="AF157" s="330" t="s">
        <v>700</v>
      </c>
      <c r="AG157" s="331" t="str">
        <f t="shared" si="162"/>
        <v>Probabilidad</v>
      </c>
      <c r="AH157" s="332" t="s">
        <v>12</v>
      </c>
      <c r="AI157" s="332" t="s">
        <v>8</v>
      </c>
      <c r="AJ157" s="333" t="str">
        <f t="shared" si="153"/>
        <v>40%</v>
      </c>
      <c r="AK157" s="332" t="s">
        <v>17</v>
      </c>
      <c r="AL157" s="332" t="s">
        <v>20</v>
      </c>
      <c r="AM157" s="332" t="s">
        <v>111</v>
      </c>
      <c r="AN157" s="308">
        <f>IFERROR(IF(AND(AG156="Probabilidad",AG157="Probabilidad"),(AP156-(+AP156*AJ157)),IF(AG157="Probabilidad",(Q156-(+Q156*AJ157)),IF(AG157="Impacto",AP156,""))),"")</f>
        <v>0.36</v>
      </c>
      <c r="AO157" s="410" t="str">
        <f t="shared" si="182"/>
        <v>Baja</v>
      </c>
      <c r="AP157" s="125">
        <f>+AN157</f>
        <v>0.36</v>
      </c>
      <c r="AQ157" s="410" t="str">
        <f t="shared" si="183"/>
        <v>Catastrófico</v>
      </c>
      <c r="AR157" s="125">
        <f>IFERROR(IF(AND(AG156="Impacto",AG157="Impacto"),(AR156-(+AR156*AJ157)),IF(AG157="Impacto",(Y156-(+Y156*AJ157)),IF(AG157="Probabilidad",AR156,""))),"")</f>
        <v>1</v>
      </c>
      <c r="AS157" s="402" t="str">
        <f t="shared" si="184"/>
        <v>Extremo</v>
      </c>
      <c r="AT157" s="601"/>
      <c r="AU157" s="601"/>
      <c r="AV157" s="602"/>
      <c r="AW157" s="319"/>
      <c r="AX157" s="319"/>
      <c r="AY157" s="335">
        <f>+SUM(AZ157:BC157)</f>
        <v>4</v>
      </c>
      <c r="AZ157" s="336">
        <v>1</v>
      </c>
      <c r="BA157" s="336">
        <v>1</v>
      </c>
      <c r="BB157" s="336">
        <v>1</v>
      </c>
      <c r="BC157" s="336">
        <v>1</v>
      </c>
      <c r="BJ157" s="329"/>
      <c r="BK157" s="329"/>
      <c r="BL157" s="329"/>
      <c r="BM157" s="329"/>
      <c r="BN157" s="329"/>
      <c r="BO157" s="329"/>
      <c r="BP157" s="329"/>
      <c r="BQ157" s="329"/>
      <c r="BR157" s="329"/>
      <c r="BS157" s="329"/>
      <c r="BT157" s="329"/>
      <c r="BU157" s="329"/>
      <c r="BV157" s="329"/>
      <c r="BW157" s="329"/>
      <c r="BX157" s="329"/>
      <c r="BY157" s="329"/>
      <c r="BZ157" s="329"/>
      <c r="CA157" s="329"/>
      <c r="CB157" s="329"/>
      <c r="CC157" s="329"/>
      <c r="CD157" s="329"/>
      <c r="CE157" s="329"/>
      <c r="CF157" s="329"/>
      <c r="CG157" s="329"/>
      <c r="CH157" s="329"/>
      <c r="CL157" s="329"/>
    </row>
    <row r="158" spans="1:90" s="1" customFormat="1" ht="220.8" x14ac:dyDescent="0.25">
      <c r="A158" s="617"/>
      <c r="B158" s="619" t="s">
        <v>525</v>
      </c>
      <c r="C158" s="620" t="s">
        <v>237</v>
      </c>
      <c r="D158" s="619" t="s">
        <v>524</v>
      </c>
      <c r="E158" s="619" t="s">
        <v>241</v>
      </c>
      <c r="F158" s="598"/>
      <c r="G158" s="598"/>
      <c r="H158" s="598"/>
      <c r="I158" s="598"/>
      <c r="J158" s="619" t="s">
        <v>353</v>
      </c>
      <c r="K158" s="626" t="s">
        <v>523</v>
      </c>
      <c r="L158" s="627" t="s">
        <v>522</v>
      </c>
      <c r="M158" s="627" t="str">
        <f t="shared" si="146"/>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58" s="619"/>
      <c r="O158" s="618">
        <v>2</v>
      </c>
      <c r="P158" s="624"/>
      <c r="Q158" s="612"/>
      <c r="R158" s="625"/>
      <c r="S158" s="624"/>
      <c r="T158" s="612"/>
      <c r="U158" s="625"/>
      <c r="V158" s="624"/>
      <c r="W158" s="612"/>
      <c r="X158" s="613"/>
      <c r="Y158" s="612"/>
      <c r="Z158" s="613"/>
      <c r="AA158" s="618"/>
      <c r="AB158" s="404">
        <v>3</v>
      </c>
      <c r="AC158" s="416" t="s">
        <v>850</v>
      </c>
      <c r="AD158" s="138"/>
      <c r="AE158" s="331" t="s">
        <v>223</v>
      </c>
      <c r="AF158" s="330" t="s">
        <v>701</v>
      </c>
      <c r="AG158" s="331" t="str">
        <f t="shared" si="162"/>
        <v>Probabilidad</v>
      </c>
      <c r="AH158" s="332" t="s">
        <v>12</v>
      </c>
      <c r="AI158" s="332" t="s">
        <v>8</v>
      </c>
      <c r="AJ158" s="333" t="str">
        <f t="shared" si="153"/>
        <v>40%</v>
      </c>
      <c r="AK158" s="332" t="s">
        <v>17</v>
      </c>
      <c r="AL158" s="332" t="s">
        <v>20</v>
      </c>
      <c r="AM158" s="332" t="s">
        <v>111</v>
      </c>
      <c r="AN158" s="308">
        <f>IFERROR(IF(AND(AG157="Probabilidad",AG158="Probabilidad"),(AP157-(+AP157*AJ158)),IF(AG158="Probabilidad",(Q157-(+Q157*AJ158)),IF(AG158="Impacto",AP157,""))),"")</f>
        <v>0.216</v>
      </c>
      <c r="AO158" s="410" t="str">
        <f t="shared" si="182"/>
        <v>Baja</v>
      </c>
      <c r="AP158" s="125">
        <f>+AN158</f>
        <v>0.216</v>
      </c>
      <c r="AQ158" s="410" t="str">
        <f t="shared" si="183"/>
        <v>Catastrófico</v>
      </c>
      <c r="AR158" s="125">
        <f>IFERROR(IF(AND(AG157="Impacto",AG158="Impacto"),(AR157-(+AR157*AJ158)),IF(AG158="Impacto",(Y157-(+Y157*AJ158)),IF(AG158="Probabilidad",AR157,""))),"")</f>
        <v>1</v>
      </c>
      <c r="AS158" s="402" t="str">
        <f t="shared" si="184"/>
        <v>Extremo</v>
      </c>
      <c r="AT158" s="601"/>
      <c r="AU158" s="601"/>
      <c r="AV158" s="602"/>
      <c r="AW158" s="319"/>
      <c r="AX158" s="319"/>
      <c r="AY158" s="335">
        <f>+SUM(AZ158:BC158)</f>
        <v>0</v>
      </c>
      <c r="AZ158" s="336">
        <v>0</v>
      </c>
      <c r="BA158" s="336">
        <v>0</v>
      </c>
      <c r="BB158" s="336">
        <v>0</v>
      </c>
      <c r="BC158" s="336">
        <v>0</v>
      </c>
      <c r="BJ158" s="329"/>
      <c r="BK158" s="329"/>
      <c r="BL158" s="329"/>
      <c r="BM158" s="329"/>
      <c r="BN158" s="329"/>
      <c r="BO158" s="329"/>
      <c r="BP158" s="329"/>
      <c r="BQ158" s="329"/>
      <c r="BR158" s="329"/>
      <c r="BS158" s="329"/>
      <c r="BT158" s="329"/>
      <c r="BU158" s="329"/>
      <c r="BV158" s="329"/>
      <c r="BW158" s="329"/>
      <c r="BX158" s="329"/>
      <c r="BY158" s="329"/>
      <c r="BZ158" s="329"/>
      <c r="CA158" s="329"/>
      <c r="CB158" s="329"/>
      <c r="CC158" s="329"/>
      <c r="CD158" s="329"/>
      <c r="CE158" s="329"/>
      <c r="CF158" s="329"/>
      <c r="CG158" s="329"/>
      <c r="CH158" s="329"/>
      <c r="CL158" s="329"/>
    </row>
    <row r="159" spans="1:90" s="1" customFormat="1" ht="124.2" x14ac:dyDescent="0.25">
      <c r="A159" s="617"/>
      <c r="B159" s="619" t="s">
        <v>525</v>
      </c>
      <c r="C159" s="620" t="s">
        <v>237</v>
      </c>
      <c r="D159" s="619" t="s">
        <v>524</v>
      </c>
      <c r="E159" s="619" t="s">
        <v>241</v>
      </c>
      <c r="F159" s="598"/>
      <c r="G159" s="598"/>
      <c r="H159" s="598"/>
      <c r="I159" s="598"/>
      <c r="J159" s="619" t="s">
        <v>353</v>
      </c>
      <c r="K159" s="626" t="s">
        <v>523</v>
      </c>
      <c r="L159" s="627" t="s">
        <v>522</v>
      </c>
      <c r="M159" s="627" t="str">
        <f t="shared" si="146"/>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59" s="619"/>
      <c r="O159" s="618">
        <v>2</v>
      </c>
      <c r="P159" s="624"/>
      <c r="Q159" s="612"/>
      <c r="R159" s="625"/>
      <c r="S159" s="624"/>
      <c r="T159" s="612"/>
      <c r="U159" s="625"/>
      <c r="V159" s="624"/>
      <c r="W159" s="612"/>
      <c r="X159" s="613"/>
      <c r="Y159" s="612"/>
      <c r="Z159" s="613"/>
      <c r="AA159" s="618"/>
      <c r="AB159" s="404">
        <v>4</v>
      </c>
      <c r="AC159" s="416" t="s">
        <v>521</v>
      </c>
      <c r="AD159" s="138"/>
      <c r="AE159" s="331" t="s">
        <v>223</v>
      </c>
      <c r="AF159" s="330" t="s">
        <v>702</v>
      </c>
      <c r="AG159" s="331" t="str">
        <f t="shared" si="162"/>
        <v>Probabilidad</v>
      </c>
      <c r="AH159" s="332" t="s">
        <v>12</v>
      </c>
      <c r="AI159" s="332" t="s">
        <v>8</v>
      </c>
      <c r="AJ159" s="333" t="str">
        <f t="shared" si="153"/>
        <v>40%</v>
      </c>
      <c r="AK159" s="332" t="s">
        <v>17</v>
      </c>
      <c r="AL159" s="332" t="s">
        <v>20</v>
      </c>
      <c r="AM159" s="332" t="s">
        <v>111</v>
      </c>
      <c r="AN159" s="308">
        <f>IFERROR(IF(AND(AG158="Probabilidad",AG159="Probabilidad"),(AP158-(+AP158*AJ159)),IF(AG159="Probabilidad",(Q158-(+Q158*AJ159)),IF(AG159="Impacto",AP158,""))),"")</f>
        <v>0.12959999999999999</v>
      </c>
      <c r="AO159" s="410" t="str">
        <f t="shared" si="182"/>
        <v>Muy Baja</v>
      </c>
      <c r="AP159" s="125">
        <f>+AN159</f>
        <v>0.12959999999999999</v>
      </c>
      <c r="AQ159" s="410" t="str">
        <f t="shared" si="183"/>
        <v>Catastrófico</v>
      </c>
      <c r="AR159" s="125">
        <f>IFERROR(IF(AND(AG158="Impacto",AG159="Impacto"),(AR158-(+AR158*AJ159)),IF(AG159="Impacto",(Y158-(+Y158*AJ159)),IF(AG159="Probabilidad",AR158,""))),"")</f>
        <v>1</v>
      </c>
      <c r="AS159" s="402" t="str">
        <f>IFERROR(IF(OR(AND(AO159="Muy Baja",AQ159="Leve"),AND(AO159="Muy Baja",AQ159="Menor"),AND(AO159="Baja",AQ159="Leve")),"Bajo",IF(OR(AND(AO159="Muy baja",AQ159="Moderado"),AND(AO159="Baja",AQ159="Menor"),AND(AO159="Baja",AQ159="Moderado"),AND(AO159="Media",AQ159="Leve"),AND(AO159="Media",AQ159="Menor"),AND(AO159="Media",AQ159="Moderado"),AND(AO159="Alta",AQ159="Leve"),AND(AO159="Alta",AQ159="Menor")),"Moderado",IF(OR(AND(AO159="Muy Baja",AQ159="Mayor"),AND(AO159="Baja",AQ159="Mayor"),AND(AO159="Media",AQ159="Mayor"),AND(AO159="Alta",AQ159="Moderado"),AND(AO159="Alta",AQ159="Mayor"),AND(AO159="Muy Alta",AQ159="Leve"),AND(AO159="Muy Alta",AQ159="Menor"),AND(AO159="Muy Alta",AQ159="Moderado"),AND(AO159="Muy Alta",AQ159="Mayor")),"Alto",IF(OR(AND(AO159="Muy Baja",AQ159="Catastrófico"),AND(AO159="Baja",AQ159="Catastrófico"),AND(AO159="Media",AQ159="Catastrófico"),AND(AO159="Alta",AQ159="Catastrófico"),AND(AO159="Muy Alta",AQ159="Catastrófico")),"Extremo","")))),"")</f>
        <v>Extremo</v>
      </c>
      <c r="AT159" s="601"/>
      <c r="AU159" s="601"/>
      <c r="AV159" s="602"/>
      <c r="AW159" s="319"/>
      <c r="AX159" s="319"/>
      <c r="AY159" s="335">
        <v>0</v>
      </c>
      <c r="AZ159" s="336">
        <v>0</v>
      </c>
      <c r="BA159" s="336">
        <v>0</v>
      </c>
      <c r="BB159" s="336">
        <v>0</v>
      </c>
      <c r="BC159" s="336">
        <v>0</v>
      </c>
      <c r="BJ159" s="329"/>
      <c r="BK159" s="329"/>
      <c r="BL159" s="329"/>
      <c r="BM159" s="329"/>
      <c r="BN159" s="329"/>
      <c r="BO159" s="329"/>
      <c r="BP159" s="329"/>
      <c r="BQ159" s="329"/>
      <c r="BR159" s="329"/>
      <c r="BS159" s="329"/>
      <c r="BT159" s="329"/>
      <c r="BU159" s="329"/>
      <c r="BV159" s="329"/>
      <c r="BW159" s="329"/>
      <c r="BX159" s="329"/>
      <c r="BY159" s="329"/>
      <c r="BZ159" s="329"/>
      <c r="CA159" s="329"/>
      <c r="CB159" s="329"/>
      <c r="CC159" s="329"/>
      <c r="CD159" s="329"/>
      <c r="CE159" s="329"/>
      <c r="CF159" s="329"/>
      <c r="CG159" s="329"/>
      <c r="CH159" s="329"/>
      <c r="CL159" s="329"/>
    </row>
    <row r="160" spans="1:90" s="1" customFormat="1" ht="13.8" hidden="1" customHeight="1" x14ac:dyDescent="0.25">
      <c r="A160" s="617"/>
      <c r="B160" s="619" t="s">
        <v>525</v>
      </c>
      <c r="C160" s="620" t="s">
        <v>237</v>
      </c>
      <c r="D160" s="619" t="s">
        <v>524</v>
      </c>
      <c r="E160" s="619" t="s">
        <v>241</v>
      </c>
      <c r="F160" s="598"/>
      <c r="G160" s="598"/>
      <c r="H160" s="598"/>
      <c r="I160" s="598"/>
      <c r="J160" s="619" t="s">
        <v>353</v>
      </c>
      <c r="K160" s="626" t="s">
        <v>523</v>
      </c>
      <c r="L160" s="627" t="s">
        <v>522</v>
      </c>
      <c r="M160" s="627" t="str">
        <f t="shared" si="146"/>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60" s="619"/>
      <c r="O160" s="618">
        <v>2</v>
      </c>
      <c r="P160" s="624"/>
      <c r="Q160" s="612"/>
      <c r="R160" s="625"/>
      <c r="S160" s="624"/>
      <c r="T160" s="612"/>
      <c r="U160" s="625"/>
      <c r="V160" s="624"/>
      <c r="W160" s="612"/>
      <c r="X160" s="613"/>
      <c r="Y160" s="612"/>
      <c r="Z160" s="613"/>
      <c r="AA160" s="618"/>
      <c r="AB160" s="404"/>
      <c r="AC160" s="416"/>
      <c r="AD160" s="138"/>
      <c r="AE160" s="331"/>
      <c r="AF160" s="330"/>
      <c r="AG160" s="331" t="str">
        <f t="shared" si="162"/>
        <v/>
      </c>
      <c r="AH160" s="332"/>
      <c r="AI160" s="332"/>
      <c r="AJ160" s="333" t="str">
        <f t="shared" si="153"/>
        <v/>
      </c>
      <c r="AK160" s="332"/>
      <c r="AL160" s="332"/>
      <c r="AM160" s="332"/>
      <c r="AN160" s="124"/>
      <c r="AO160" s="410" t="str">
        <f t="shared" si="154"/>
        <v/>
      </c>
      <c r="AP160" s="125"/>
      <c r="AQ160" s="410" t="str">
        <f t="shared" si="155"/>
        <v/>
      </c>
      <c r="AR160" s="125" t="str">
        <f t="shared" si="156"/>
        <v/>
      </c>
      <c r="AS160" s="402" t="str">
        <f t="shared" si="157"/>
        <v/>
      </c>
      <c r="AT160" s="402"/>
      <c r="AU160" s="402"/>
      <c r="AV160" s="409"/>
      <c r="AW160" s="319"/>
      <c r="AX160" s="319"/>
      <c r="AY160" s="139"/>
      <c r="AZ160" s="136"/>
      <c r="BA160" s="136"/>
      <c r="BB160" s="136"/>
      <c r="BC160" s="136"/>
      <c r="BJ160" s="329"/>
      <c r="BK160" s="329"/>
      <c r="BL160" s="329"/>
      <c r="BM160" s="329"/>
      <c r="BN160" s="329"/>
      <c r="BO160" s="329"/>
      <c r="BP160" s="329"/>
      <c r="BQ160" s="329"/>
      <c r="BR160" s="329"/>
      <c r="BS160" s="329"/>
      <c r="BT160" s="329"/>
      <c r="BU160" s="329"/>
      <c r="BV160" s="329"/>
      <c r="BW160" s="329"/>
      <c r="BX160" s="329"/>
      <c r="BY160" s="329"/>
      <c r="BZ160" s="329"/>
      <c r="CA160" s="329"/>
      <c r="CB160" s="329"/>
      <c r="CC160" s="329"/>
      <c r="CD160" s="329"/>
      <c r="CE160" s="329"/>
      <c r="CF160" s="329"/>
      <c r="CG160" s="329"/>
      <c r="CH160" s="329"/>
      <c r="CL160" s="329"/>
    </row>
    <row r="161" spans="1:90" s="1" customFormat="1" ht="13.8" hidden="1" customHeight="1" x14ac:dyDescent="0.25">
      <c r="A161" s="617"/>
      <c r="B161" s="619" t="s">
        <v>525</v>
      </c>
      <c r="C161" s="620" t="s">
        <v>237</v>
      </c>
      <c r="D161" s="619" t="s">
        <v>524</v>
      </c>
      <c r="E161" s="619" t="s">
        <v>241</v>
      </c>
      <c r="F161" s="598"/>
      <c r="G161" s="598"/>
      <c r="H161" s="598"/>
      <c r="I161" s="598"/>
      <c r="J161" s="619" t="s">
        <v>353</v>
      </c>
      <c r="K161" s="626" t="s">
        <v>523</v>
      </c>
      <c r="L161" s="627" t="s">
        <v>522</v>
      </c>
      <c r="M161" s="627" t="str">
        <f t="shared" si="146"/>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61" s="619"/>
      <c r="O161" s="618">
        <v>2</v>
      </c>
      <c r="P161" s="624"/>
      <c r="Q161" s="612"/>
      <c r="R161" s="625"/>
      <c r="S161" s="624"/>
      <c r="T161" s="612"/>
      <c r="U161" s="625"/>
      <c r="V161" s="624"/>
      <c r="W161" s="612"/>
      <c r="X161" s="613"/>
      <c r="Y161" s="612"/>
      <c r="Z161" s="613"/>
      <c r="AA161" s="618"/>
      <c r="AB161" s="404"/>
      <c r="AC161" s="416"/>
      <c r="AD161" s="138"/>
      <c r="AE161" s="331"/>
      <c r="AF161" s="330"/>
      <c r="AG161" s="331" t="str">
        <f t="shared" si="162"/>
        <v/>
      </c>
      <c r="AH161" s="332"/>
      <c r="AI161" s="332"/>
      <c r="AJ161" s="333" t="str">
        <f t="shared" si="153"/>
        <v/>
      </c>
      <c r="AK161" s="332"/>
      <c r="AL161" s="332"/>
      <c r="AM161" s="332"/>
      <c r="AN161" s="124"/>
      <c r="AO161" s="410" t="str">
        <f t="shared" si="154"/>
        <v/>
      </c>
      <c r="AP161" s="125"/>
      <c r="AQ161" s="410" t="str">
        <f t="shared" si="155"/>
        <v/>
      </c>
      <c r="AR161" s="125" t="str">
        <f t="shared" si="156"/>
        <v/>
      </c>
      <c r="AS161" s="402" t="str">
        <f t="shared" si="157"/>
        <v/>
      </c>
      <c r="AT161" s="402"/>
      <c r="AU161" s="402"/>
      <c r="AV161" s="409"/>
      <c r="AW161" s="319"/>
      <c r="AX161" s="319"/>
      <c r="AY161" s="139"/>
      <c r="AZ161" s="136"/>
      <c r="BA161" s="136"/>
      <c r="BB161" s="136"/>
      <c r="BC161" s="136"/>
      <c r="BJ161" s="329"/>
      <c r="BK161" s="329"/>
      <c r="BL161" s="329"/>
      <c r="BM161" s="329"/>
      <c r="BN161" s="329"/>
      <c r="BO161" s="329"/>
      <c r="BP161" s="329"/>
      <c r="BQ161" s="329"/>
      <c r="BR161" s="329"/>
      <c r="BS161" s="329"/>
      <c r="BT161" s="329"/>
      <c r="BU161" s="329"/>
      <c r="BV161" s="329"/>
      <c r="BW161" s="329"/>
      <c r="BX161" s="329"/>
      <c r="BY161" s="329"/>
      <c r="BZ161" s="329"/>
      <c r="CA161" s="329"/>
      <c r="CB161" s="329"/>
      <c r="CC161" s="329"/>
      <c r="CD161" s="329"/>
      <c r="CE161" s="329"/>
      <c r="CF161" s="329"/>
      <c r="CG161" s="329"/>
      <c r="CH161" s="329"/>
      <c r="CL161" s="329"/>
    </row>
    <row r="162" spans="1:90" s="1" customFormat="1" ht="183" customHeight="1" x14ac:dyDescent="0.25">
      <c r="A162" s="617" t="s">
        <v>520</v>
      </c>
      <c r="B162" s="619" t="s">
        <v>514</v>
      </c>
      <c r="C162" s="620" t="s">
        <v>242</v>
      </c>
      <c r="D162" s="619" t="s">
        <v>513</v>
      </c>
      <c r="E162" s="619" t="s">
        <v>243</v>
      </c>
      <c r="F162" s="598" t="s">
        <v>766</v>
      </c>
      <c r="G162" s="598" t="s">
        <v>777</v>
      </c>
      <c r="H162" s="598" t="s">
        <v>780</v>
      </c>
      <c r="I162" s="598" t="s">
        <v>783</v>
      </c>
      <c r="J162" s="619" t="s">
        <v>353</v>
      </c>
      <c r="K162" s="626" t="s">
        <v>517</v>
      </c>
      <c r="L162" s="627" t="s">
        <v>822</v>
      </c>
      <c r="M162" s="627" t="str">
        <f t="shared" ref="M162:M186" si="185">+CONCATENATE(J162," ",K162," ",L162)</f>
        <v xml:space="preserve">Posibilidad de pérdida Reputacional por incumplimiento de los estándares de producción (calidad) en la prestación del servicio público Catastral por excepción debido a :
1. Falta de conocimiento de los procedimientos establecidos.
2. Recursos inadecuados o insuficientes.
</v>
      </c>
      <c r="N162" s="619" t="s">
        <v>213</v>
      </c>
      <c r="O162" s="618">
        <v>288000</v>
      </c>
      <c r="P162" s="624" t="str">
        <f t="shared" ref="P162:P168" si="186">IF(O162&lt;=0,"",IF(O162&lt;=2,"Muy Baja",IF(O162&lt;=24,"Baja",IF(O162&lt;=500,"Media",IF(O162&lt;=5000,"Alta","Muy Alta")))))</f>
        <v>Muy Alta</v>
      </c>
      <c r="Q162" s="612">
        <f t="shared" si="170"/>
        <v>1</v>
      </c>
      <c r="R162" s="625"/>
      <c r="S162" s="624" t="str">
        <f>IF(OR(R162='Tabla Impacto'!$C$11,R162='Tabla Impacto'!$D$11),"Leve",IF(OR(R162='Tabla Impacto'!$C$12,R162='Tabla Impacto'!$D$12),"Menor",IF(OR(R162='Tabla Impacto'!$C$13,R162='Tabla Impacto'!$D$13),"Moderado",IF(OR(R162='Tabla Impacto'!$C$14,R162='Tabla Impacto'!$D$14),"Mayor",IF(OR(R162='Tabla Impacto'!$C$15,R162='Tabla Impacto'!$D$15),"Catastrófico","")))))</f>
        <v/>
      </c>
      <c r="T162" s="612" t="str">
        <f t="shared" ref="T162" si="187">IF(S162="","",IF(S162="Leve",0.2,IF(S162="Menor",0.4,IF(S162="Moderado",0.6,IF(S162="Mayor",0.8,IF(S162="Catastrófico",1,))))))</f>
        <v/>
      </c>
      <c r="U162" s="625" t="s">
        <v>136</v>
      </c>
      <c r="V162" s="624" t="str">
        <f>IF(OR(U162='Tabla Impacto'!$C$11,U162='Tabla Impacto'!$D$11),"Leve",IF(OR(U162='Tabla Impacto'!$C$12,U162='Tabla Impacto'!$D$12),"Menor",IF(OR(U162='Tabla Impacto'!$C$13,U162='Tabla Impacto'!$D$13),"Moderado",IF(OR(U162='Tabla Impacto'!$C$14,U162='Tabla Impacto'!$D$14),"Mayor",IF(OR(U162='Tabla Impacto'!$C$15,U162='Tabla Impacto'!$D$15),"Catastrófico","")))))</f>
        <v>Moderado</v>
      </c>
      <c r="W162" s="612">
        <f t="shared" ref="W162" si="188">IF(V162="","",IF(V162="Leve",0.2,IF(V162="Menor",0.4,IF(V162="Moderado",0.6,IF(V162="Mayor",0.8,IF(V162="Catastrófico",1,))))))</f>
        <v>0.6</v>
      </c>
      <c r="X162" s="613" t="str">
        <f>IF(Y162="","",IF(Y162='Tabla Impacto'!$G$4,'Tabla Impacto'!$F$4,IF(Y162='Tabla Impacto'!$G$5,'Tabla Impacto'!$F$5,IF(Y162='Tabla Impacto'!$G$6,'Tabla Impacto'!$F$6,IF(Y162='Tabla Impacto'!$G$7,'Tabla Impacto'!$F$7,IF(Y162='Tabla Impacto'!$G$8,'Tabla Impacto'!$F$8))))))</f>
        <v>Moderado</v>
      </c>
      <c r="Y162" s="612">
        <f t="shared" ref="Y162" si="189">+IF(T162="",W162,IF(W162="",T162,IF(T162&gt;W162,T162,W162)))</f>
        <v>0.6</v>
      </c>
      <c r="Z162" s="613" t="str">
        <f t="shared" ref="Z162" si="190">IF(OR(AND(P162="Muy Baja",X162="Leve"),AND(P162="Muy Baja",X162="Menor"),AND(P162="Baja",X162="Leve")),"Bajo",IF(OR(AND(P162="Muy baja",X162="Moderado"),AND(P162="Baja",X162="Menor"),AND(P162="Baja",X162="Moderado"),AND(P162="Media",X162="Leve"),AND(P162="Media",X162="Menor"),AND(P162="Media",X162="Moderado"),AND(P162="Alta",X162="Leve"),AND(P162="Alta",X162="Menor")),"Moderado",IF(OR(AND(P162="Muy Baja",X162="Mayor"),AND(P162="Baja",X162="Mayor"),AND(P162="Media",X162="Mayor"),AND(P162="Alta",X162="Moderado"),AND(P162="Alta",X162="Mayor"),AND(P162="Muy Alta",X162="Leve"),AND(P162="Muy Alta",X162="Menor"),AND(P162="Muy Alta",X162="Moderado"),AND(P162="Muy Alta",X162="Mayor")),"Alto",IF(OR(AND(P162="Muy Baja",X162="Catastrófico"),AND(P162="Baja",X162="Catastrófico"),AND(P162="Media",X162="Catastrófico"),AND(P162="Alta",X162="Catastrófico"),AND(P162="Muy Alta",X162="Catastrófico")),"Extremo",""))))</f>
        <v>Alto</v>
      </c>
      <c r="AA162" s="618"/>
      <c r="AB162" s="404">
        <v>1</v>
      </c>
      <c r="AC162" s="338" t="s">
        <v>956</v>
      </c>
      <c r="AD162" s="138"/>
      <c r="AE162" s="331" t="s">
        <v>222</v>
      </c>
      <c r="AF162" s="330" t="s">
        <v>955</v>
      </c>
      <c r="AG162" s="331" t="str">
        <f t="shared" si="162"/>
        <v>Probabilidad</v>
      </c>
      <c r="AH162" s="332" t="s">
        <v>12</v>
      </c>
      <c r="AI162" s="332" t="s">
        <v>8</v>
      </c>
      <c r="AJ162" s="333" t="str">
        <f t="shared" si="153"/>
        <v>40%</v>
      </c>
      <c r="AK162" s="332" t="s">
        <v>17</v>
      </c>
      <c r="AL162" s="332" t="s">
        <v>21</v>
      </c>
      <c r="AM162" s="332" t="s">
        <v>111</v>
      </c>
      <c r="AN162" s="309">
        <f>IFERROR(IF(AG162="Probabilidad",(Q162-(+Q162*AJ162)),IF(AG162="Impacto",Q162,"")),"")</f>
        <v>0.6</v>
      </c>
      <c r="AO162" s="410" t="str">
        <f t="shared" si="154"/>
        <v>Media</v>
      </c>
      <c r="AP162" s="125">
        <f>+AN162</f>
        <v>0.6</v>
      </c>
      <c r="AQ162" s="410" t="str">
        <f t="shared" si="155"/>
        <v>Moderado</v>
      </c>
      <c r="AR162" s="125">
        <f>IFERROR(IF(AG162="Impacto",(Y162-(+Y162*AJ162)),IF(AG162="Probabilidad",Y162,"")),"")</f>
        <v>0.6</v>
      </c>
      <c r="AS162" s="402" t="str">
        <f t="shared" si="157"/>
        <v>Moderado</v>
      </c>
      <c r="AT162" s="412">
        <f>+AP162</f>
        <v>0.6</v>
      </c>
      <c r="AU162" s="412">
        <f>+AR162</f>
        <v>0.6</v>
      </c>
      <c r="AV162" s="604" t="s">
        <v>122</v>
      </c>
      <c r="AW162" s="319"/>
      <c r="AX162" s="319"/>
      <c r="AY162" s="335">
        <v>12</v>
      </c>
      <c r="AZ162" s="336">
        <v>3</v>
      </c>
      <c r="BA162" s="336">
        <v>3</v>
      </c>
      <c r="BB162" s="336">
        <v>3</v>
      </c>
      <c r="BC162" s="336">
        <v>3</v>
      </c>
      <c r="BJ162" s="329"/>
      <c r="BK162" s="329"/>
      <c r="BL162" s="329"/>
      <c r="BM162" s="329"/>
      <c r="BN162" s="329"/>
      <c r="BO162" s="329"/>
      <c r="BP162" s="329"/>
      <c r="BQ162" s="329"/>
      <c r="BR162" s="329"/>
      <c r="BS162" s="329"/>
      <c r="BT162" s="329"/>
      <c r="BU162" s="329"/>
      <c r="BV162" s="329"/>
      <c r="BW162" s="329"/>
      <c r="BX162" s="329"/>
      <c r="BY162" s="329"/>
      <c r="BZ162" s="329"/>
      <c r="CA162" s="329"/>
      <c r="CB162" s="329"/>
      <c r="CC162" s="329"/>
      <c r="CD162" s="329"/>
      <c r="CE162" s="329"/>
      <c r="CF162" s="329"/>
      <c r="CG162" s="329"/>
      <c r="CH162" s="329"/>
      <c r="CL162" s="329"/>
    </row>
    <row r="163" spans="1:90" s="1" customFormat="1" ht="13.8" hidden="1" customHeight="1" x14ac:dyDescent="0.25">
      <c r="A163" s="617"/>
      <c r="B163" s="619" t="s">
        <v>519</v>
      </c>
      <c r="C163" s="620" t="s">
        <v>503</v>
      </c>
      <c r="D163" s="619" t="s">
        <v>518</v>
      </c>
      <c r="E163" s="619" t="s">
        <v>243</v>
      </c>
      <c r="F163" s="598"/>
      <c r="G163" s="598"/>
      <c r="H163" s="598"/>
      <c r="I163" s="598"/>
      <c r="J163" s="619" t="s">
        <v>353</v>
      </c>
      <c r="K163" s="626" t="s">
        <v>517</v>
      </c>
      <c r="L163" s="627" t="s">
        <v>516</v>
      </c>
      <c r="M163" s="627" t="str">
        <f t="shared" si="185"/>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N163" s="619"/>
      <c r="O163" s="618">
        <v>288000</v>
      </c>
      <c r="P163" s="624"/>
      <c r="Q163" s="612"/>
      <c r="R163" s="625"/>
      <c r="S163" s="624"/>
      <c r="T163" s="612"/>
      <c r="U163" s="625"/>
      <c r="V163" s="624"/>
      <c r="W163" s="612"/>
      <c r="X163" s="613"/>
      <c r="Y163" s="612"/>
      <c r="Z163" s="613"/>
      <c r="AA163" s="618"/>
      <c r="AB163" s="404"/>
      <c r="AC163" s="416"/>
      <c r="AD163" s="138"/>
      <c r="AE163" s="331"/>
      <c r="AF163" s="330"/>
      <c r="AG163" s="331" t="str">
        <f t="shared" si="162"/>
        <v/>
      </c>
      <c r="AH163" s="332"/>
      <c r="AI163" s="332"/>
      <c r="AJ163" s="333" t="str">
        <f t="shared" si="153"/>
        <v/>
      </c>
      <c r="AK163" s="332"/>
      <c r="AL163" s="332"/>
      <c r="AM163" s="332"/>
      <c r="AN163" s="124"/>
      <c r="AO163" s="410" t="str">
        <f t="shared" si="154"/>
        <v/>
      </c>
      <c r="AP163" s="125"/>
      <c r="AQ163" s="410" t="str">
        <f t="shared" si="155"/>
        <v/>
      </c>
      <c r="AR163" s="125" t="str">
        <f t="shared" si="156"/>
        <v/>
      </c>
      <c r="AS163" s="402" t="str">
        <f t="shared" si="157"/>
        <v/>
      </c>
      <c r="AT163" s="412"/>
      <c r="AU163" s="412"/>
      <c r="AV163" s="604"/>
      <c r="AW163" s="319"/>
      <c r="AX163" s="319"/>
      <c r="AY163" s="139"/>
      <c r="AZ163" s="136"/>
      <c r="BA163" s="136"/>
      <c r="BB163" s="136"/>
      <c r="BC163" s="136"/>
      <c r="BJ163" s="329"/>
      <c r="BK163" s="329"/>
      <c r="BL163" s="329"/>
      <c r="BM163" s="329"/>
      <c r="BN163" s="329"/>
      <c r="BO163" s="329"/>
      <c r="BP163" s="329"/>
      <c r="BQ163" s="329"/>
      <c r="BR163" s="329"/>
      <c r="BS163" s="329"/>
      <c r="BT163" s="329"/>
      <c r="BU163" s="329"/>
      <c r="BV163" s="329"/>
      <c r="BW163" s="329"/>
      <c r="BX163" s="329"/>
      <c r="BY163" s="329"/>
      <c r="BZ163" s="329"/>
      <c r="CA163" s="329"/>
      <c r="CB163" s="329"/>
      <c r="CC163" s="329"/>
      <c r="CD163" s="329"/>
      <c r="CE163" s="329"/>
      <c r="CF163" s="329"/>
      <c r="CG163" s="329"/>
      <c r="CH163" s="329"/>
      <c r="CL163" s="329"/>
    </row>
    <row r="164" spans="1:90" s="1" customFormat="1" ht="13.8" hidden="1" customHeight="1" x14ac:dyDescent="0.25">
      <c r="A164" s="617"/>
      <c r="B164" s="619" t="s">
        <v>519</v>
      </c>
      <c r="C164" s="620" t="s">
        <v>503</v>
      </c>
      <c r="D164" s="619" t="s">
        <v>518</v>
      </c>
      <c r="E164" s="619" t="s">
        <v>243</v>
      </c>
      <c r="F164" s="598"/>
      <c r="G164" s="598"/>
      <c r="H164" s="598"/>
      <c r="I164" s="598"/>
      <c r="J164" s="619" t="s">
        <v>353</v>
      </c>
      <c r="K164" s="626" t="s">
        <v>517</v>
      </c>
      <c r="L164" s="627" t="s">
        <v>516</v>
      </c>
      <c r="M164" s="627" t="str">
        <f t="shared" si="185"/>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N164" s="619"/>
      <c r="O164" s="618">
        <v>288000</v>
      </c>
      <c r="P164" s="624"/>
      <c r="Q164" s="612"/>
      <c r="R164" s="625"/>
      <c r="S164" s="624"/>
      <c r="T164" s="612"/>
      <c r="U164" s="625"/>
      <c r="V164" s="624"/>
      <c r="W164" s="612"/>
      <c r="X164" s="613"/>
      <c r="Y164" s="612"/>
      <c r="Z164" s="613"/>
      <c r="AA164" s="618"/>
      <c r="AB164" s="404"/>
      <c r="AC164" s="416"/>
      <c r="AD164" s="138"/>
      <c r="AE164" s="331"/>
      <c r="AF164" s="330"/>
      <c r="AG164" s="331" t="str">
        <f t="shared" si="162"/>
        <v/>
      </c>
      <c r="AH164" s="332"/>
      <c r="AI164" s="332"/>
      <c r="AJ164" s="333" t="str">
        <f t="shared" si="153"/>
        <v/>
      </c>
      <c r="AK164" s="332"/>
      <c r="AL164" s="332"/>
      <c r="AM164" s="332"/>
      <c r="AN164" s="124"/>
      <c r="AO164" s="410" t="str">
        <f t="shared" si="154"/>
        <v/>
      </c>
      <c r="AP164" s="125"/>
      <c r="AQ164" s="410" t="str">
        <f t="shared" si="155"/>
        <v/>
      </c>
      <c r="AR164" s="125" t="str">
        <f t="shared" si="156"/>
        <v/>
      </c>
      <c r="AS164" s="402" t="str">
        <f t="shared" si="157"/>
        <v/>
      </c>
      <c r="AT164" s="402"/>
      <c r="AU164" s="402"/>
      <c r="AV164" s="409"/>
      <c r="AW164" s="319"/>
      <c r="AX164" s="319"/>
      <c r="AY164" s="139"/>
      <c r="AZ164" s="136"/>
      <c r="BA164" s="136"/>
      <c r="BB164" s="136"/>
      <c r="BC164" s="136"/>
      <c r="BJ164" s="329"/>
      <c r="BK164" s="329"/>
      <c r="BL164" s="329"/>
      <c r="BM164" s="329"/>
      <c r="BN164" s="329"/>
      <c r="BO164" s="329"/>
      <c r="BP164" s="329"/>
      <c r="BQ164" s="329"/>
      <c r="BR164" s="329"/>
      <c r="BS164" s="329"/>
      <c r="BT164" s="329"/>
      <c r="BU164" s="329"/>
      <c r="BV164" s="329"/>
      <c r="BW164" s="329"/>
      <c r="BX164" s="329"/>
      <c r="BY164" s="329"/>
      <c r="BZ164" s="329"/>
      <c r="CA164" s="329"/>
      <c r="CB164" s="329"/>
      <c r="CC164" s="329"/>
      <c r="CD164" s="329"/>
      <c r="CE164" s="329"/>
      <c r="CF164" s="329"/>
      <c r="CG164" s="329"/>
      <c r="CH164" s="329"/>
      <c r="CL164" s="329"/>
    </row>
    <row r="165" spans="1:90" s="1" customFormat="1" ht="13.8" hidden="1" customHeight="1" x14ac:dyDescent="0.25">
      <c r="A165" s="617"/>
      <c r="B165" s="619" t="s">
        <v>519</v>
      </c>
      <c r="C165" s="620" t="s">
        <v>503</v>
      </c>
      <c r="D165" s="619" t="s">
        <v>518</v>
      </c>
      <c r="E165" s="619" t="s">
        <v>243</v>
      </c>
      <c r="F165" s="598"/>
      <c r="G165" s="598"/>
      <c r="H165" s="598"/>
      <c r="I165" s="598"/>
      <c r="J165" s="619" t="s">
        <v>353</v>
      </c>
      <c r="K165" s="626" t="s">
        <v>517</v>
      </c>
      <c r="L165" s="627" t="s">
        <v>516</v>
      </c>
      <c r="M165" s="627" t="str">
        <f t="shared" si="185"/>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N165" s="619"/>
      <c r="O165" s="618">
        <v>288000</v>
      </c>
      <c r="P165" s="624"/>
      <c r="Q165" s="612"/>
      <c r="R165" s="625"/>
      <c r="S165" s="624"/>
      <c r="T165" s="612"/>
      <c r="U165" s="625"/>
      <c r="V165" s="624"/>
      <c r="W165" s="612"/>
      <c r="X165" s="613"/>
      <c r="Y165" s="612"/>
      <c r="Z165" s="613"/>
      <c r="AA165" s="618"/>
      <c r="AB165" s="404"/>
      <c r="AC165" s="416"/>
      <c r="AD165" s="138"/>
      <c r="AE165" s="331"/>
      <c r="AF165" s="330"/>
      <c r="AG165" s="331" t="str">
        <f t="shared" si="162"/>
        <v/>
      </c>
      <c r="AH165" s="332"/>
      <c r="AI165" s="332"/>
      <c r="AJ165" s="333" t="str">
        <f t="shared" si="153"/>
        <v/>
      </c>
      <c r="AK165" s="332"/>
      <c r="AL165" s="332"/>
      <c r="AM165" s="332"/>
      <c r="AN165" s="124"/>
      <c r="AO165" s="410" t="str">
        <f t="shared" si="154"/>
        <v/>
      </c>
      <c r="AP165" s="125"/>
      <c r="AQ165" s="410" t="str">
        <f t="shared" si="155"/>
        <v/>
      </c>
      <c r="AR165" s="125" t="str">
        <f t="shared" si="156"/>
        <v/>
      </c>
      <c r="AS165" s="402" t="str">
        <f t="shared" si="157"/>
        <v/>
      </c>
      <c r="AT165" s="402"/>
      <c r="AU165" s="402"/>
      <c r="AV165" s="409"/>
      <c r="AW165" s="319"/>
      <c r="AX165" s="319"/>
      <c r="AY165" s="139"/>
      <c r="AZ165" s="136"/>
      <c r="BA165" s="136"/>
      <c r="BB165" s="136"/>
      <c r="BC165" s="136"/>
      <c r="BJ165" s="329"/>
      <c r="BK165" s="329"/>
      <c r="BL165" s="329"/>
      <c r="BM165" s="329"/>
      <c r="BN165" s="329"/>
      <c r="BO165" s="329"/>
      <c r="BP165" s="329"/>
      <c r="BQ165" s="329"/>
      <c r="BR165" s="329"/>
      <c r="BS165" s="329"/>
      <c r="BT165" s="329"/>
      <c r="BU165" s="329"/>
      <c r="BV165" s="329"/>
      <c r="BW165" s="329"/>
      <c r="BX165" s="329"/>
      <c r="BY165" s="329"/>
      <c r="BZ165" s="329"/>
      <c r="CA165" s="329"/>
      <c r="CB165" s="329"/>
      <c r="CC165" s="329"/>
      <c r="CD165" s="329"/>
      <c r="CE165" s="329"/>
      <c r="CF165" s="329"/>
      <c r="CG165" s="329"/>
      <c r="CH165" s="329"/>
      <c r="CL165" s="329"/>
    </row>
    <row r="166" spans="1:90" s="1" customFormat="1" ht="13.8" hidden="1" customHeight="1" x14ac:dyDescent="0.25">
      <c r="A166" s="617"/>
      <c r="B166" s="619" t="s">
        <v>519</v>
      </c>
      <c r="C166" s="620" t="s">
        <v>503</v>
      </c>
      <c r="D166" s="619" t="s">
        <v>518</v>
      </c>
      <c r="E166" s="619" t="s">
        <v>243</v>
      </c>
      <c r="F166" s="598"/>
      <c r="G166" s="598"/>
      <c r="H166" s="598"/>
      <c r="I166" s="598"/>
      <c r="J166" s="619" t="s">
        <v>353</v>
      </c>
      <c r="K166" s="626" t="s">
        <v>517</v>
      </c>
      <c r="L166" s="627" t="s">
        <v>516</v>
      </c>
      <c r="M166" s="627" t="str">
        <f t="shared" si="185"/>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N166" s="619"/>
      <c r="O166" s="618">
        <v>288000</v>
      </c>
      <c r="P166" s="624"/>
      <c r="Q166" s="612"/>
      <c r="R166" s="625"/>
      <c r="S166" s="624"/>
      <c r="T166" s="612"/>
      <c r="U166" s="625"/>
      <c r="V166" s="624"/>
      <c r="W166" s="612"/>
      <c r="X166" s="613"/>
      <c r="Y166" s="612"/>
      <c r="Z166" s="613"/>
      <c r="AA166" s="618"/>
      <c r="AB166" s="404"/>
      <c r="AC166" s="416"/>
      <c r="AD166" s="138"/>
      <c r="AE166" s="331"/>
      <c r="AF166" s="330"/>
      <c r="AG166" s="331" t="str">
        <f t="shared" si="162"/>
        <v/>
      </c>
      <c r="AH166" s="332"/>
      <c r="AI166" s="332"/>
      <c r="AJ166" s="333" t="str">
        <f t="shared" si="153"/>
        <v/>
      </c>
      <c r="AK166" s="332"/>
      <c r="AL166" s="332"/>
      <c r="AM166" s="332"/>
      <c r="AN166" s="124"/>
      <c r="AO166" s="410" t="str">
        <f t="shared" si="154"/>
        <v/>
      </c>
      <c r="AP166" s="125"/>
      <c r="AQ166" s="410" t="str">
        <f t="shared" si="155"/>
        <v/>
      </c>
      <c r="AR166" s="125" t="str">
        <f t="shared" si="156"/>
        <v/>
      </c>
      <c r="AS166" s="402" t="str">
        <f t="shared" si="157"/>
        <v/>
      </c>
      <c r="AT166" s="402"/>
      <c r="AU166" s="402"/>
      <c r="AV166" s="409"/>
      <c r="AW166" s="319"/>
      <c r="AX166" s="319"/>
      <c r="AY166" s="139"/>
      <c r="AZ166" s="136"/>
      <c r="BA166" s="136"/>
      <c r="BB166" s="136"/>
      <c r="BC166" s="136"/>
      <c r="BJ166" s="329"/>
      <c r="BK166" s="329"/>
      <c r="BL166" s="329"/>
      <c r="BM166" s="329"/>
      <c r="BN166" s="329"/>
      <c r="BO166" s="329"/>
      <c r="BP166" s="329"/>
      <c r="BQ166" s="329"/>
      <c r="BR166" s="329"/>
      <c r="BS166" s="329"/>
      <c r="BT166" s="329"/>
      <c r="BU166" s="329"/>
      <c r="BV166" s="329"/>
      <c r="BW166" s="329"/>
      <c r="BX166" s="329"/>
      <c r="BY166" s="329"/>
      <c r="BZ166" s="329"/>
      <c r="CA166" s="329"/>
      <c r="CB166" s="329"/>
      <c r="CC166" s="329"/>
      <c r="CD166" s="329"/>
      <c r="CE166" s="329"/>
      <c r="CF166" s="329"/>
      <c r="CG166" s="329"/>
      <c r="CH166" s="329"/>
      <c r="CL166" s="329"/>
    </row>
    <row r="167" spans="1:90" s="1" customFormat="1" ht="13.8" hidden="1" customHeight="1" x14ac:dyDescent="0.25">
      <c r="A167" s="617"/>
      <c r="B167" s="619" t="s">
        <v>519</v>
      </c>
      <c r="C167" s="620" t="s">
        <v>503</v>
      </c>
      <c r="D167" s="619" t="s">
        <v>518</v>
      </c>
      <c r="E167" s="619" t="s">
        <v>243</v>
      </c>
      <c r="F167" s="598"/>
      <c r="G167" s="598"/>
      <c r="H167" s="598"/>
      <c r="I167" s="598"/>
      <c r="J167" s="619" t="s">
        <v>353</v>
      </c>
      <c r="K167" s="626" t="s">
        <v>517</v>
      </c>
      <c r="L167" s="627" t="s">
        <v>516</v>
      </c>
      <c r="M167" s="627" t="str">
        <f t="shared" si="185"/>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N167" s="619"/>
      <c r="O167" s="618">
        <v>288000</v>
      </c>
      <c r="P167" s="624"/>
      <c r="Q167" s="612"/>
      <c r="R167" s="625"/>
      <c r="S167" s="624"/>
      <c r="T167" s="612"/>
      <c r="U167" s="625"/>
      <c r="V167" s="624"/>
      <c r="W167" s="612"/>
      <c r="X167" s="613"/>
      <c r="Y167" s="612"/>
      <c r="Z167" s="613"/>
      <c r="AA167" s="618"/>
      <c r="AB167" s="404"/>
      <c r="AC167" s="416"/>
      <c r="AD167" s="138"/>
      <c r="AE167" s="331"/>
      <c r="AF167" s="330"/>
      <c r="AG167" s="331" t="str">
        <f t="shared" si="162"/>
        <v/>
      </c>
      <c r="AH167" s="332"/>
      <c r="AI167" s="332"/>
      <c r="AJ167" s="333" t="str">
        <f t="shared" si="153"/>
        <v/>
      </c>
      <c r="AK167" s="332"/>
      <c r="AL167" s="332"/>
      <c r="AM167" s="332"/>
      <c r="AN167" s="124"/>
      <c r="AO167" s="410" t="str">
        <f t="shared" si="154"/>
        <v/>
      </c>
      <c r="AP167" s="125"/>
      <c r="AQ167" s="410" t="str">
        <f t="shared" si="155"/>
        <v/>
      </c>
      <c r="AR167" s="125" t="str">
        <f t="shared" si="156"/>
        <v/>
      </c>
      <c r="AS167" s="402" t="str">
        <f t="shared" si="157"/>
        <v/>
      </c>
      <c r="AT167" s="402"/>
      <c r="AU167" s="402"/>
      <c r="AV167" s="409"/>
      <c r="AW167" s="319"/>
      <c r="AX167" s="319"/>
      <c r="AY167" s="139"/>
      <c r="AZ167" s="136"/>
      <c r="BA167" s="136"/>
      <c r="BB167" s="136"/>
      <c r="BC167" s="136"/>
      <c r="BJ167" s="329"/>
      <c r="BK167" s="329"/>
      <c r="BL167" s="329"/>
      <c r="BM167" s="329"/>
      <c r="BN167" s="329"/>
      <c r="BO167" s="329"/>
      <c r="BP167" s="329"/>
      <c r="BQ167" s="329"/>
      <c r="BR167" s="329"/>
      <c r="BS167" s="329"/>
      <c r="BT167" s="329"/>
      <c r="BU167" s="329"/>
      <c r="BV167" s="329"/>
      <c r="BW167" s="329"/>
      <c r="BX167" s="329"/>
      <c r="BY167" s="329"/>
      <c r="BZ167" s="329"/>
      <c r="CA167" s="329"/>
      <c r="CB167" s="329"/>
      <c r="CC167" s="329"/>
      <c r="CD167" s="329"/>
      <c r="CE167" s="329"/>
      <c r="CF167" s="329"/>
      <c r="CG167" s="329"/>
      <c r="CH167" s="329"/>
      <c r="CL167" s="329"/>
    </row>
    <row r="168" spans="1:90" s="1" customFormat="1" ht="163.19999999999999" customHeight="1" x14ac:dyDescent="0.25">
      <c r="A168" s="617" t="s">
        <v>515</v>
      </c>
      <c r="B168" s="619" t="s">
        <v>504</v>
      </c>
      <c r="C168" s="620" t="s">
        <v>242</v>
      </c>
      <c r="D168" s="619" t="s">
        <v>502</v>
      </c>
      <c r="E168" s="619" t="s">
        <v>244</v>
      </c>
      <c r="F168" s="598" t="s">
        <v>762</v>
      </c>
      <c r="G168" s="598" t="s">
        <v>777</v>
      </c>
      <c r="H168" s="598" t="s">
        <v>780</v>
      </c>
      <c r="I168" s="598" t="s">
        <v>783</v>
      </c>
      <c r="J168" s="619" t="s">
        <v>353</v>
      </c>
      <c r="K168" s="626" t="s">
        <v>512</v>
      </c>
      <c r="L168" s="627" t="s">
        <v>511</v>
      </c>
      <c r="M168" s="627" t="str">
        <f t="shared" si="185"/>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N168" s="619" t="s">
        <v>208</v>
      </c>
      <c r="O168" s="618">
        <v>14</v>
      </c>
      <c r="P168" s="624" t="str">
        <f t="shared" si="186"/>
        <v>Baja</v>
      </c>
      <c r="Q168" s="612">
        <f t="shared" si="170"/>
        <v>0.4</v>
      </c>
      <c r="R168" s="625"/>
      <c r="S168" s="624" t="str">
        <f>IF(OR(R168='Tabla Impacto'!$C$11,R168='Tabla Impacto'!$D$11),"Leve",IF(OR(R168='Tabla Impacto'!$C$12,R168='Tabla Impacto'!$D$12),"Menor",IF(OR(R168='Tabla Impacto'!$C$13,R168='Tabla Impacto'!$D$13),"Moderado",IF(OR(R168='Tabla Impacto'!$C$14,R168='Tabla Impacto'!$D$14),"Mayor",IF(OR(R168='Tabla Impacto'!$C$15,R168='Tabla Impacto'!$D$15),"Catastrófico","")))))</f>
        <v/>
      </c>
      <c r="T168" s="612" t="str">
        <f t="shared" ref="T168" si="191">IF(S168="","",IF(S168="Leve",0.2,IF(S168="Menor",0.4,IF(S168="Moderado",0.6,IF(S168="Mayor",0.8,IF(S168="Catastrófico",1,))))))</f>
        <v/>
      </c>
      <c r="U168" s="625" t="s">
        <v>136</v>
      </c>
      <c r="V168" s="624" t="str">
        <f>IF(OR(U168='Tabla Impacto'!$C$11,U168='Tabla Impacto'!$D$11),"Leve",IF(OR(U168='Tabla Impacto'!$C$12,U168='Tabla Impacto'!$D$12),"Menor",IF(OR(U168='Tabla Impacto'!$C$13,U168='Tabla Impacto'!$D$13),"Moderado",IF(OR(U168='Tabla Impacto'!$C$14,U168='Tabla Impacto'!$D$14),"Mayor",IF(OR(U168='Tabla Impacto'!$C$15,U168='Tabla Impacto'!$D$15),"Catastrófico","")))))</f>
        <v>Moderado</v>
      </c>
      <c r="W168" s="612">
        <f t="shared" ref="W168" si="192">IF(V168="","",IF(V168="Leve",0.2,IF(V168="Menor",0.4,IF(V168="Moderado",0.6,IF(V168="Mayor",0.8,IF(V168="Catastrófico",1,))))))</f>
        <v>0.6</v>
      </c>
      <c r="X168" s="613" t="str">
        <f>IF(Y168="","",IF(Y168='Tabla Impacto'!$G$4,'Tabla Impacto'!$F$4,IF(Y168='Tabla Impacto'!$G$5,'Tabla Impacto'!$F$5,IF(Y168='Tabla Impacto'!$G$6,'Tabla Impacto'!$F$6,IF(Y168='Tabla Impacto'!$G$7,'Tabla Impacto'!$F$7,IF(Y168='Tabla Impacto'!$G$8,'Tabla Impacto'!$F$8))))))</f>
        <v>Moderado</v>
      </c>
      <c r="Y168" s="612">
        <f t="shared" ref="Y168" si="193">+IF(T168="",W168,IF(W168="",T168,IF(T168&gt;W168,T168,W168)))</f>
        <v>0.6</v>
      </c>
      <c r="Z168" s="613" t="str">
        <f t="shared" ref="Z168" si="194">IF(OR(AND(P168="Muy Baja",X168="Leve"),AND(P168="Muy Baja",X168="Menor"),AND(P168="Baja",X168="Leve")),"Bajo",IF(OR(AND(P168="Muy baja",X168="Moderado"),AND(P168="Baja",X168="Menor"),AND(P168="Baja",X168="Moderado"),AND(P168="Media",X168="Leve"),AND(P168="Media",X168="Menor"),AND(P168="Media",X168="Moderado"),AND(P168="Alta",X168="Leve"),AND(P168="Alta",X168="Menor")),"Moderado",IF(OR(AND(P168="Muy Baja",X168="Mayor"),AND(P168="Baja",X168="Mayor"),AND(P168="Media",X168="Mayor"),AND(P168="Alta",X168="Moderado"),AND(P168="Alta",X168="Mayor"),AND(P168="Muy Alta",X168="Leve"),AND(P168="Muy Alta",X168="Menor"),AND(P168="Muy Alta",X168="Moderado"),AND(P168="Muy Alta",X168="Mayor")),"Alto",IF(OR(AND(P168="Muy Baja",X168="Catastrófico"),AND(P168="Baja",X168="Catastrófico"),AND(P168="Media",X168="Catastrófico"),AND(P168="Alta",X168="Catastrófico"),AND(P168="Muy Alta",X168="Catastrófico")),"Extremo",""))))</f>
        <v>Moderado</v>
      </c>
      <c r="AA168" s="618"/>
      <c r="AB168" s="404">
        <v>1</v>
      </c>
      <c r="AC168" s="416" t="s">
        <v>851</v>
      </c>
      <c r="AD168" s="138"/>
      <c r="AE168" s="331" t="s">
        <v>223</v>
      </c>
      <c r="AF168" s="413" t="s">
        <v>905</v>
      </c>
      <c r="AG168" s="331" t="str">
        <f t="shared" si="162"/>
        <v>Probabilidad</v>
      </c>
      <c r="AH168" s="332" t="s">
        <v>12</v>
      </c>
      <c r="AI168" s="332" t="s">
        <v>8</v>
      </c>
      <c r="AJ168" s="333" t="str">
        <f t="shared" si="153"/>
        <v>40%</v>
      </c>
      <c r="AK168" s="332" t="s">
        <v>17</v>
      </c>
      <c r="AL168" s="332" t="s">
        <v>21</v>
      </c>
      <c r="AM168" s="332" t="s">
        <v>111</v>
      </c>
      <c r="AN168" s="309">
        <f>IFERROR(IF(AG168="Probabilidad",(Q168-(+Q168*AJ168)),IF(AG168="Impacto",Q168,"")),"")</f>
        <v>0.24</v>
      </c>
      <c r="AO168" s="410" t="str">
        <f t="shared" ref="AO168" si="195">IFERROR(IF(AN168="","",IF(AN168&lt;=0.2,"Muy Baja",IF(AN168&lt;=0.4,"Baja",IF(AN168&lt;=0.6,"Media",IF(AN168&lt;=0.8,"Alta","Muy Alta"))))),"")</f>
        <v>Baja</v>
      </c>
      <c r="AP168" s="125">
        <f>+AN168</f>
        <v>0.24</v>
      </c>
      <c r="AQ168" s="410" t="str">
        <f t="shared" ref="AQ168" si="196">IFERROR(IF(AR168="","",IF(AR168&lt;=0.2,"Leve",IF(AR168&lt;=0.4,"Menor",IF(AR168&lt;=0.6,"Moderado",IF(AR168&lt;=0.8,"Mayor","Catastrófico"))))),"")</f>
        <v>Moderado</v>
      </c>
      <c r="AR168" s="125">
        <f>IFERROR(IF(AG168="Impacto",(Y168-(+Y168*AJ168)),IF(AG168="Probabilidad",Y168,"")),"")</f>
        <v>0.6</v>
      </c>
      <c r="AS168" s="402" t="str">
        <f t="shared" si="157"/>
        <v>Moderado</v>
      </c>
      <c r="AT168" s="407">
        <f>+AP168</f>
        <v>0.24</v>
      </c>
      <c r="AU168" s="407">
        <f>+AR168</f>
        <v>0.6</v>
      </c>
      <c r="AV168" s="409" t="s">
        <v>122</v>
      </c>
      <c r="AW168" s="319"/>
      <c r="AX168" s="319"/>
      <c r="AY168" s="335">
        <v>24</v>
      </c>
      <c r="AZ168" s="336">
        <v>6</v>
      </c>
      <c r="BA168" s="336">
        <v>6</v>
      </c>
      <c r="BB168" s="336">
        <v>6</v>
      </c>
      <c r="BC168" s="336">
        <v>6</v>
      </c>
      <c r="BJ168" s="329"/>
      <c r="BK168" s="329"/>
      <c r="BL168" s="329"/>
      <c r="BM168" s="329"/>
      <c r="BN168" s="329"/>
      <c r="BO168" s="329"/>
      <c r="BP168" s="329"/>
      <c r="BQ168" s="329"/>
      <c r="BR168" s="329"/>
      <c r="BS168" s="329"/>
      <c r="BT168" s="329"/>
      <c r="BU168" s="329"/>
      <c r="BV168" s="329"/>
      <c r="BW168" s="329"/>
      <c r="BX168" s="329"/>
      <c r="BY168" s="329"/>
      <c r="BZ168" s="329"/>
      <c r="CA168" s="329"/>
      <c r="CB168" s="329"/>
      <c r="CC168" s="329"/>
      <c r="CD168" s="329"/>
      <c r="CE168" s="329"/>
      <c r="CF168" s="329"/>
      <c r="CG168" s="329"/>
      <c r="CH168" s="329"/>
      <c r="CL168" s="329"/>
    </row>
    <row r="169" spans="1:90" s="1" customFormat="1" ht="13.8" hidden="1" customHeight="1" x14ac:dyDescent="0.25">
      <c r="A169" s="617"/>
      <c r="B169" s="619" t="s">
        <v>514</v>
      </c>
      <c r="C169" s="620" t="s">
        <v>503</v>
      </c>
      <c r="D169" s="619"/>
      <c r="E169" s="619" t="s">
        <v>243</v>
      </c>
      <c r="F169" s="598"/>
      <c r="G169" s="598"/>
      <c r="H169" s="598"/>
      <c r="I169" s="598"/>
      <c r="J169" s="619" t="s">
        <v>353</v>
      </c>
      <c r="K169" s="626" t="s">
        <v>512</v>
      </c>
      <c r="L169" s="627" t="s">
        <v>511</v>
      </c>
      <c r="M169" s="627" t="str">
        <f t="shared" si="185"/>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N169" s="619"/>
      <c r="O169" s="618">
        <v>14</v>
      </c>
      <c r="P169" s="624"/>
      <c r="Q169" s="612"/>
      <c r="R169" s="625"/>
      <c r="S169" s="624"/>
      <c r="T169" s="612"/>
      <c r="U169" s="625"/>
      <c r="V169" s="624"/>
      <c r="W169" s="612"/>
      <c r="X169" s="613"/>
      <c r="Y169" s="612"/>
      <c r="Z169" s="613"/>
      <c r="AA169" s="618"/>
      <c r="AB169" s="404"/>
      <c r="AC169" s="416"/>
      <c r="AD169" s="138"/>
      <c r="AE169" s="331"/>
      <c r="AF169" s="330"/>
      <c r="AG169" s="331" t="str">
        <f t="shared" si="162"/>
        <v/>
      </c>
      <c r="AH169" s="332"/>
      <c r="AI169" s="332"/>
      <c r="AJ169" s="333" t="str">
        <f t="shared" si="153"/>
        <v/>
      </c>
      <c r="AK169" s="332"/>
      <c r="AL169" s="332"/>
      <c r="AM169" s="332"/>
      <c r="AN169" s="124"/>
      <c r="AO169" s="410" t="str">
        <f t="shared" si="154"/>
        <v/>
      </c>
      <c r="AP169" s="125"/>
      <c r="AQ169" s="410" t="str">
        <f t="shared" si="155"/>
        <v/>
      </c>
      <c r="AR169" s="125" t="str">
        <f t="shared" si="156"/>
        <v/>
      </c>
      <c r="AS169" s="402" t="str">
        <f t="shared" si="157"/>
        <v/>
      </c>
      <c r="AT169" s="402"/>
      <c r="AU169" s="402"/>
      <c r="AV169" s="409"/>
      <c r="AW169" s="319"/>
      <c r="AX169" s="319"/>
      <c r="AY169" s="139"/>
      <c r="AZ169" s="136"/>
      <c r="BA169" s="136"/>
      <c r="BB169" s="136"/>
      <c r="BC169" s="136"/>
      <c r="BJ169" s="329"/>
      <c r="BK169" s="329"/>
      <c r="BL169" s="329"/>
      <c r="BM169" s="329"/>
      <c r="BN169" s="329"/>
      <c r="BO169" s="329"/>
      <c r="BP169" s="329"/>
      <c r="BQ169" s="329"/>
      <c r="BR169" s="329"/>
      <c r="BS169" s="329"/>
      <c r="BT169" s="329"/>
      <c r="BU169" s="329"/>
      <c r="BV169" s="329"/>
      <c r="BW169" s="329"/>
      <c r="BX169" s="329"/>
      <c r="BY169" s="329"/>
      <c r="BZ169" s="329"/>
      <c r="CA169" s="329"/>
      <c r="CB169" s="329"/>
      <c r="CC169" s="329"/>
      <c r="CD169" s="329"/>
      <c r="CE169" s="329"/>
      <c r="CF169" s="329"/>
      <c r="CG169" s="329"/>
      <c r="CH169" s="329"/>
      <c r="CL169" s="329"/>
    </row>
    <row r="170" spans="1:90" s="1" customFormat="1" ht="13.8" hidden="1" customHeight="1" x14ac:dyDescent="0.25">
      <c r="A170" s="617"/>
      <c r="B170" s="619" t="s">
        <v>514</v>
      </c>
      <c r="C170" s="620" t="s">
        <v>503</v>
      </c>
      <c r="D170" s="619"/>
      <c r="E170" s="619" t="s">
        <v>243</v>
      </c>
      <c r="F170" s="598"/>
      <c r="G170" s="598"/>
      <c r="H170" s="598"/>
      <c r="I170" s="598"/>
      <c r="J170" s="619" t="s">
        <v>353</v>
      </c>
      <c r="K170" s="626" t="s">
        <v>512</v>
      </c>
      <c r="L170" s="627" t="s">
        <v>511</v>
      </c>
      <c r="M170" s="627" t="str">
        <f t="shared" si="185"/>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N170" s="619"/>
      <c r="O170" s="618">
        <v>14</v>
      </c>
      <c r="P170" s="624"/>
      <c r="Q170" s="612"/>
      <c r="R170" s="625"/>
      <c r="S170" s="624"/>
      <c r="T170" s="612"/>
      <c r="U170" s="625"/>
      <c r="V170" s="624"/>
      <c r="W170" s="612"/>
      <c r="X170" s="613"/>
      <c r="Y170" s="612"/>
      <c r="Z170" s="613"/>
      <c r="AA170" s="618"/>
      <c r="AB170" s="404"/>
      <c r="AC170" s="416"/>
      <c r="AD170" s="138"/>
      <c r="AE170" s="331"/>
      <c r="AF170" s="330"/>
      <c r="AG170" s="331" t="str">
        <f t="shared" si="162"/>
        <v/>
      </c>
      <c r="AH170" s="332"/>
      <c r="AI170" s="332"/>
      <c r="AJ170" s="333" t="str">
        <f t="shared" si="153"/>
        <v/>
      </c>
      <c r="AK170" s="332"/>
      <c r="AL170" s="332"/>
      <c r="AM170" s="332"/>
      <c r="AN170" s="124"/>
      <c r="AO170" s="410" t="str">
        <f t="shared" si="154"/>
        <v/>
      </c>
      <c r="AP170" s="125"/>
      <c r="AQ170" s="410" t="str">
        <f t="shared" si="155"/>
        <v/>
      </c>
      <c r="AR170" s="125" t="str">
        <f t="shared" si="156"/>
        <v/>
      </c>
      <c r="AS170" s="402" t="str">
        <f t="shared" si="157"/>
        <v/>
      </c>
      <c r="AT170" s="402"/>
      <c r="AU170" s="402"/>
      <c r="AV170" s="409"/>
      <c r="AW170" s="319"/>
      <c r="AX170" s="319"/>
      <c r="AY170" s="139"/>
      <c r="AZ170" s="136"/>
      <c r="BA170" s="136"/>
      <c r="BB170" s="136"/>
      <c r="BC170" s="136"/>
      <c r="BJ170" s="329"/>
      <c r="BK170" s="329"/>
      <c r="BL170" s="329"/>
      <c r="BM170" s="329"/>
      <c r="BN170" s="329"/>
      <c r="BO170" s="329"/>
      <c r="BP170" s="329"/>
      <c r="BQ170" s="329"/>
      <c r="BR170" s="329"/>
      <c r="BS170" s="329"/>
      <c r="BT170" s="329"/>
      <c r="BU170" s="329"/>
      <c r="BV170" s="329"/>
      <c r="BW170" s="329"/>
      <c r="BX170" s="329"/>
      <c r="BY170" s="329"/>
      <c r="BZ170" s="329"/>
      <c r="CA170" s="329"/>
      <c r="CB170" s="329"/>
      <c r="CC170" s="329"/>
      <c r="CD170" s="329"/>
      <c r="CE170" s="329"/>
      <c r="CF170" s="329"/>
      <c r="CG170" s="329"/>
      <c r="CH170" s="329"/>
      <c r="CL170" s="329"/>
    </row>
    <row r="171" spans="1:90" s="1" customFormat="1" ht="13.8" hidden="1" customHeight="1" x14ac:dyDescent="0.25">
      <c r="A171" s="617"/>
      <c r="B171" s="619" t="s">
        <v>514</v>
      </c>
      <c r="C171" s="620" t="s">
        <v>503</v>
      </c>
      <c r="D171" s="619"/>
      <c r="E171" s="619" t="s">
        <v>243</v>
      </c>
      <c r="F171" s="598"/>
      <c r="G171" s="598"/>
      <c r="H171" s="598"/>
      <c r="I171" s="598"/>
      <c r="J171" s="619" t="s">
        <v>353</v>
      </c>
      <c r="K171" s="626" t="s">
        <v>512</v>
      </c>
      <c r="L171" s="627" t="s">
        <v>511</v>
      </c>
      <c r="M171" s="627" t="str">
        <f t="shared" si="185"/>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N171" s="619"/>
      <c r="O171" s="618">
        <v>14</v>
      </c>
      <c r="P171" s="624"/>
      <c r="Q171" s="612"/>
      <c r="R171" s="625"/>
      <c r="S171" s="624"/>
      <c r="T171" s="612"/>
      <c r="U171" s="625"/>
      <c r="V171" s="624"/>
      <c r="W171" s="612"/>
      <c r="X171" s="613"/>
      <c r="Y171" s="612"/>
      <c r="Z171" s="613"/>
      <c r="AA171" s="618"/>
      <c r="AB171" s="404"/>
      <c r="AC171" s="416"/>
      <c r="AD171" s="138"/>
      <c r="AE171" s="331"/>
      <c r="AF171" s="330"/>
      <c r="AG171" s="331" t="str">
        <f t="shared" si="162"/>
        <v/>
      </c>
      <c r="AH171" s="332"/>
      <c r="AI171" s="332"/>
      <c r="AJ171" s="333" t="str">
        <f t="shared" si="153"/>
        <v/>
      </c>
      <c r="AK171" s="332"/>
      <c r="AL171" s="332"/>
      <c r="AM171" s="332"/>
      <c r="AN171" s="124"/>
      <c r="AO171" s="410" t="str">
        <f t="shared" si="154"/>
        <v/>
      </c>
      <c r="AP171" s="125"/>
      <c r="AQ171" s="410" t="str">
        <f t="shared" si="155"/>
        <v/>
      </c>
      <c r="AR171" s="125" t="str">
        <f t="shared" si="156"/>
        <v/>
      </c>
      <c r="AS171" s="402" t="str">
        <f t="shared" si="157"/>
        <v/>
      </c>
      <c r="AT171" s="402"/>
      <c r="AU171" s="402"/>
      <c r="AV171" s="409"/>
      <c r="AW171" s="319"/>
      <c r="AX171" s="319"/>
      <c r="AY171" s="139"/>
      <c r="AZ171" s="136"/>
      <c r="BA171" s="136"/>
      <c r="BB171" s="136"/>
      <c r="BC171" s="136"/>
      <c r="BJ171" s="329"/>
      <c r="BK171" s="329"/>
      <c r="BL171" s="329"/>
      <c r="BM171" s="329"/>
      <c r="BN171" s="329"/>
      <c r="BO171" s="329"/>
      <c r="BP171" s="329"/>
      <c r="BQ171" s="329"/>
      <c r="BR171" s="329"/>
      <c r="BS171" s="329"/>
      <c r="BT171" s="329"/>
      <c r="BU171" s="329"/>
      <c r="BV171" s="329"/>
      <c r="BW171" s="329"/>
      <c r="BX171" s="329"/>
      <c r="BY171" s="329"/>
      <c r="BZ171" s="329"/>
      <c r="CA171" s="329"/>
      <c r="CB171" s="329"/>
      <c r="CC171" s="329"/>
      <c r="CD171" s="329"/>
      <c r="CE171" s="329"/>
      <c r="CF171" s="329"/>
      <c r="CG171" s="329"/>
      <c r="CH171" s="329"/>
      <c r="CL171" s="329"/>
    </row>
    <row r="172" spans="1:90" s="1" customFormat="1" ht="13.8" hidden="1" customHeight="1" x14ac:dyDescent="0.25">
      <c r="A172" s="617"/>
      <c r="B172" s="619" t="s">
        <v>514</v>
      </c>
      <c r="C172" s="620" t="s">
        <v>503</v>
      </c>
      <c r="D172" s="619"/>
      <c r="E172" s="619" t="s">
        <v>243</v>
      </c>
      <c r="F172" s="598"/>
      <c r="G172" s="598"/>
      <c r="H172" s="598"/>
      <c r="I172" s="598"/>
      <c r="J172" s="619" t="s">
        <v>353</v>
      </c>
      <c r="K172" s="626" t="s">
        <v>512</v>
      </c>
      <c r="L172" s="627" t="s">
        <v>511</v>
      </c>
      <c r="M172" s="627" t="str">
        <f t="shared" si="185"/>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N172" s="619"/>
      <c r="O172" s="618">
        <v>14</v>
      </c>
      <c r="P172" s="624"/>
      <c r="Q172" s="612"/>
      <c r="R172" s="625"/>
      <c r="S172" s="624"/>
      <c r="T172" s="612"/>
      <c r="U172" s="625"/>
      <c r="V172" s="624"/>
      <c r="W172" s="612"/>
      <c r="X172" s="613"/>
      <c r="Y172" s="612"/>
      <c r="Z172" s="613"/>
      <c r="AA172" s="618"/>
      <c r="AB172" s="404"/>
      <c r="AC172" s="416"/>
      <c r="AD172" s="138"/>
      <c r="AE172" s="331"/>
      <c r="AF172" s="330"/>
      <c r="AG172" s="331" t="str">
        <f t="shared" si="162"/>
        <v/>
      </c>
      <c r="AH172" s="332"/>
      <c r="AI172" s="332"/>
      <c r="AJ172" s="333" t="str">
        <f t="shared" si="153"/>
        <v/>
      </c>
      <c r="AK172" s="332"/>
      <c r="AL172" s="332"/>
      <c r="AM172" s="332"/>
      <c r="AN172" s="124"/>
      <c r="AO172" s="410" t="str">
        <f t="shared" si="154"/>
        <v/>
      </c>
      <c r="AP172" s="125"/>
      <c r="AQ172" s="410" t="str">
        <f t="shared" si="155"/>
        <v/>
      </c>
      <c r="AR172" s="125" t="str">
        <f t="shared" si="156"/>
        <v/>
      </c>
      <c r="AS172" s="402" t="str">
        <f t="shared" si="157"/>
        <v/>
      </c>
      <c r="AT172" s="402"/>
      <c r="AU172" s="402"/>
      <c r="AV172" s="409"/>
      <c r="AW172" s="319"/>
      <c r="AX172" s="319"/>
      <c r="AY172" s="139"/>
      <c r="AZ172" s="136"/>
      <c r="BA172" s="136"/>
      <c r="BB172" s="136"/>
      <c r="BC172" s="136"/>
      <c r="BJ172" s="329"/>
      <c r="BK172" s="329"/>
      <c r="BL172" s="329"/>
      <c r="BM172" s="329"/>
      <c r="BN172" s="329"/>
      <c r="BO172" s="329"/>
      <c r="BP172" s="329"/>
      <c r="BQ172" s="329"/>
      <c r="BR172" s="329"/>
      <c r="BS172" s="329"/>
      <c r="BT172" s="329"/>
      <c r="BU172" s="329"/>
      <c r="BV172" s="329"/>
      <c r="BW172" s="329"/>
      <c r="BX172" s="329"/>
      <c r="BY172" s="329"/>
      <c r="BZ172" s="329"/>
      <c r="CA172" s="329"/>
      <c r="CB172" s="329"/>
      <c r="CC172" s="329"/>
      <c r="CD172" s="329"/>
      <c r="CE172" s="329"/>
      <c r="CF172" s="329"/>
      <c r="CG172" s="329"/>
      <c r="CH172" s="329"/>
      <c r="CL172" s="329"/>
    </row>
    <row r="173" spans="1:90" s="1" customFormat="1" ht="13.8" hidden="1" customHeight="1" x14ac:dyDescent="0.25">
      <c r="A173" s="617"/>
      <c r="B173" s="619" t="s">
        <v>514</v>
      </c>
      <c r="C173" s="620" t="s">
        <v>503</v>
      </c>
      <c r="D173" s="619"/>
      <c r="E173" s="619" t="s">
        <v>243</v>
      </c>
      <c r="F173" s="598"/>
      <c r="G173" s="598"/>
      <c r="H173" s="598"/>
      <c r="I173" s="598"/>
      <c r="J173" s="619" t="s">
        <v>353</v>
      </c>
      <c r="K173" s="626" t="s">
        <v>512</v>
      </c>
      <c r="L173" s="627" t="s">
        <v>511</v>
      </c>
      <c r="M173" s="627" t="str">
        <f t="shared" si="185"/>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N173" s="619"/>
      <c r="O173" s="618">
        <v>14</v>
      </c>
      <c r="P173" s="624"/>
      <c r="Q173" s="612"/>
      <c r="R173" s="625"/>
      <c r="S173" s="624"/>
      <c r="T173" s="612"/>
      <c r="U173" s="625"/>
      <c r="V173" s="624"/>
      <c r="W173" s="612"/>
      <c r="X173" s="613"/>
      <c r="Y173" s="612"/>
      <c r="Z173" s="613"/>
      <c r="AA173" s="618"/>
      <c r="AB173" s="404"/>
      <c r="AC173" s="416"/>
      <c r="AD173" s="138"/>
      <c r="AE173" s="331"/>
      <c r="AF173" s="330"/>
      <c r="AG173" s="331" t="str">
        <f t="shared" si="162"/>
        <v/>
      </c>
      <c r="AH173" s="332"/>
      <c r="AI173" s="332"/>
      <c r="AJ173" s="333" t="str">
        <f t="shared" si="153"/>
        <v/>
      </c>
      <c r="AK173" s="332"/>
      <c r="AL173" s="332"/>
      <c r="AM173" s="332"/>
      <c r="AN173" s="124"/>
      <c r="AO173" s="410" t="str">
        <f t="shared" si="154"/>
        <v/>
      </c>
      <c r="AP173" s="125"/>
      <c r="AQ173" s="410" t="str">
        <f t="shared" si="155"/>
        <v/>
      </c>
      <c r="AR173" s="125" t="str">
        <f t="shared" si="156"/>
        <v/>
      </c>
      <c r="AS173" s="402" t="str">
        <f t="shared" si="157"/>
        <v/>
      </c>
      <c r="AT173" s="402"/>
      <c r="AU173" s="402"/>
      <c r="AV173" s="409"/>
      <c r="AW173" s="319"/>
      <c r="AX173" s="319"/>
      <c r="AY173" s="139"/>
      <c r="AZ173" s="136"/>
      <c r="BA173" s="136"/>
      <c r="BB173" s="136"/>
      <c r="BC173" s="136"/>
      <c r="BJ173" s="329"/>
      <c r="BK173" s="329"/>
      <c r="BL173" s="329"/>
      <c r="BM173" s="329"/>
      <c r="BN173" s="329"/>
      <c r="BO173" s="329"/>
      <c r="BP173" s="329"/>
      <c r="BQ173" s="329"/>
      <c r="BR173" s="329"/>
      <c r="BS173" s="329"/>
      <c r="BT173" s="329"/>
      <c r="BU173" s="329"/>
      <c r="BV173" s="329"/>
      <c r="BW173" s="329"/>
      <c r="BX173" s="329"/>
      <c r="BY173" s="329"/>
      <c r="BZ173" s="329"/>
      <c r="CA173" s="329"/>
      <c r="CB173" s="329"/>
      <c r="CC173" s="329"/>
      <c r="CD173" s="329"/>
      <c r="CE173" s="329"/>
      <c r="CF173" s="329"/>
      <c r="CG173" s="329"/>
      <c r="CH173" s="329"/>
      <c r="CL173" s="329"/>
    </row>
    <row r="174" spans="1:90" s="1" customFormat="1" ht="225" customHeight="1" x14ac:dyDescent="0.25">
      <c r="A174" s="617" t="s">
        <v>510</v>
      </c>
      <c r="B174" s="619" t="s">
        <v>498</v>
      </c>
      <c r="C174" s="620" t="s">
        <v>242</v>
      </c>
      <c r="D174" s="619" t="s">
        <v>497</v>
      </c>
      <c r="E174" s="619" t="s">
        <v>245</v>
      </c>
      <c r="F174" s="598" t="s">
        <v>762</v>
      </c>
      <c r="G174" s="598" t="s">
        <v>777</v>
      </c>
      <c r="H174" s="598" t="s">
        <v>778</v>
      </c>
      <c r="I174" s="598" t="s">
        <v>783</v>
      </c>
      <c r="J174" s="619" t="s">
        <v>353</v>
      </c>
      <c r="K174" s="626" t="s">
        <v>507</v>
      </c>
      <c r="L174" s="627" t="s">
        <v>506</v>
      </c>
      <c r="M174" s="627" t="str">
        <f t="shared" si="185"/>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N174" s="619" t="s">
        <v>208</v>
      </c>
      <c r="O174" s="618">
        <v>1935</v>
      </c>
      <c r="P174" s="624" t="str">
        <f t="shared" ref="P174" si="197">IF(O174&lt;=0,"",IF(O174&lt;=2,"Muy Baja",IF(O174&lt;=24,"Baja",IF(O174&lt;=500,"Media",IF(O174&lt;=5000,"Alta","Muy Alta")))))</f>
        <v>Alta</v>
      </c>
      <c r="Q174" s="612">
        <f t="shared" ref="Q174" si="198">IF(P174="","",IF(P174="Muy Baja",0.2,IF(P174="Baja",0.4,IF(P174="Media",0.6,IF(P174="Alta",0.8,IF(P174="Muy Alta",1,))))))</f>
        <v>0.8</v>
      </c>
      <c r="R174" s="625"/>
      <c r="S174" s="624" t="str">
        <f>IF(OR(R174='Tabla Impacto'!$C$11,R174='Tabla Impacto'!$D$11),"Leve",IF(OR(R174='Tabla Impacto'!$C$12,R174='Tabla Impacto'!$D$12),"Menor",IF(OR(R174='Tabla Impacto'!$C$13,R174='Tabla Impacto'!$D$13),"Moderado",IF(OR(R174='Tabla Impacto'!$C$14,R174='Tabla Impacto'!$D$14),"Mayor",IF(OR(R174='Tabla Impacto'!$C$15,R174='Tabla Impacto'!$D$15),"Catastrófico","")))))</f>
        <v/>
      </c>
      <c r="T174" s="612" t="str">
        <f t="shared" ref="T174" si="199">IF(S174="","",IF(S174="Leve",0.2,IF(S174="Menor",0.4,IF(S174="Moderado",0.6,IF(S174="Mayor",0.8,IF(S174="Catastrófico",1,))))))</f>
        <v/>
      </c>
      <c r="U174" s="625" t="s">
        <v>136</v>
      </c>
      <c r="V174" s="624" t="str">
        <f>IF(OR(U174='Tabla Impacto'!$C$11,U174='Tabla Impacto'!$D$11),"Leve",IF(OR(U174='Tabla Impacto'!$C$12,U174='Tabla Impacto'!$D$12),"Menor",IF(OR(U174='Tabla Impacto'!$C$13,U174='Tabla Impacto'!$D$13),"Moderado",IF(OR(U174='Tabla Impacto'!$C$14,U174='Tabla Impacto'!$D$14),"Mayor",IF(OR(U174='Tabla Impacto'!$C$15,U174='Tabla Impacto'!$D$15),"Catastrófico","")))))</f>
        <v>Moderado</v>
      </c>
      <c r="W174" s="612">
        <f t="shared" ref="W174" si="200">IF(V174="","",IF(V174="Leve",0.2,IF(V174="Menor",0.4,IF(V174="Moderado",0.6,IF(V174="Mayor",0.8,IF(V174="Catastrófico",1,))))))</f>
        <v>0.6</v>
      </c>
      <c r="X174" s="613" t="str">
        <f>IF(Y174="","",IF(Y174='Tabla Impacto'!$G$4,'Tabla Impacto'!$F$4,IF(Y174='Tabla Impacto'!$G$5,'Tabla Impacto'!$F$5,IF(Y174='Tabla Impacto'!$G$6,'Tabla Impacto'!$F$6,IF(Y174='Tabla Impacto'!$G$7,'Tabla Impacto'!$F$7,IF(Y174='Tabla Impacto'!$G$8,'Tabla Impacto'!$F$8))))))</f>
        <v>Moderado</v>
      </c>
      <c r="Y174" s="612">
        <f t="shared" ref="Y174" si="201">+IF(T174="",W174,IF(W174="",T174,IF(T174&gt;W174,T174,W174)))</f>
        <v>0.6</v>
      </c>
      <c r="Z174" s="613" t="str">
        <f t="shared" ref="Z174" si="202">IF(OR(AND(P174="Muy Baja",X174="Leve"),AND(P174="Muy Baja",X174="Menor"),AND(P174="Baja",X174="Leve")),"Bajo",IF(OR(AND(P174="Muy baja",X174="Moderado"),AND(P174="Baja",X174="Menor"),AND(P174="Baja",X174="Moderado"),AND(P174="Media",X174="Leve"),AND(P174="Media",X174="Menor"),AND(P174="Media",X174="Moderado"),AND(P174="Alta",X174="Leve"),AND(P174="Alta",X174="Menor")),"Moderado",IF(OR(AND(P174="Muy Baja",X174="Mayor"),AND(P174="Baja",X174="Mayor"),AND(P174="Media",X174="Mayor"),AND(P174="Alta",X174="Moderado"),AND(P174="Alta",X174="Mayor"),AND(P174="Muy Alta",X174="Leve"),AND(P174="Muy Alta",X174="Menor"),AND(P174="Muy Alta",X174="Moderado"),AND(P174="Muy Alta",X174="Mayor")),"Alto",IF(OR(AND(P174="Muy Baja",X174="Catastrófico"),AND(P174="Baja",X174="Catastrófico"),AND(P174="Media",X174="Catastrófico"),AND(P174="Alta",X174="Catastrófico"),AND(P174="Muy Alta",X174="Catastrófico")),"Extremo",""))))</f>
        <v>Alto</v>
      </c>
      <c r="AA174" s="618"/>
      <c r="AB174" s="404">
        <v>1</v>
      </c>
      <c r="AC174" s="416" t="s">
        <v>823</v>
      </c>
      <c r="AD174" s="138"/>
      <c r="AE174" s="331" t="s">
        <v>222</v>
      </c>
      <c r="AF174" s="413" t="s">
        <v>906</v>
      </c>
      <c r="AG174" s="331" t="str">
        <f t="shared" si="162"/>
        <v>Probabilidad</v>
      </c>
      <c r="AH174" s="332" t="s">
        <v>12</v>
      </c>
      <c r="AI174" s="332" t="s">
        <v>8</v>
      </c>
      <c r="AJ174" s="333" t="str">
        <f t="shared" si="153"/>
        <v>40%</v>
      </c>
      <c r="AK174" s="332" t="s">
        <v>17</v>
      </c>
      <c r="AL174" s="332" t="s">
        <v>21</v>
      </c>
      <c r="AM174" s="332" t="s">
        <v>111</v>
      </c>
      <c r="AN174" s="309">
        <f>IFERROR(IF(AG174="Probabilidad",(Q174-(+Q174*AJ174)),IF(AG174="Impacto",Q174,"")),"")</f>
        <v>0.48</v>
      </c>
      <c r="AO174" s="410" t="str">
        <f t="shared" si="154"/>
        <v>Media</v>
      </c>
      <c r="AP174" s="125">
        <f>+AN174</f>
        <v>0.48</v>
      </c>
      <c r="AQ174" s="410" t="str">
        <f t="shared" si="155"/>
        <v>Moderado</v>
      </c>
      <c r="AR174" s="125">
        <f>IFERROR(IF(AG174="Impacto",(Y174-(+Y174*AJ174)),IF(AG174="Probabilidad",Y174,"")),"")</f>
        <v>0.6</v>
      </c>
      <c r="AS174" s="402" t="str">
        <f t="shared" ref="AS174" si="203">IFERROR(IF(OR(AND(AO174="Muy Baja",AQ174="Leve"),AND(AO174="Muy Baja",AQ174="Menor"),AND(AO174="Baja",AQ174="Leve")),"Bajo",IF(OR(AND(AO174="Muy baja",AQ174="Moderado"),AND(AO174="Baja",AQ174="Menor"),AND(AO174="Baja",AQ174="Moderado"),AND(AO174="Media",AQ174="Leve"),AND(AO174="Media",AQ174="Menor"),AND(AO174="Media",AQ174="Moderado"),AND(AO174="Alta",AQ174="Leve"),AND(AO174="Alta",AQ174="Menor")),"Moderado",IF(OR(AND(AO174="Muy Baja",AQ174="Mayor"),AND(AO174="Baja",AQ174="Mayor"),AND(AO174="Media",AQ174="Mayor"),AND(AO174="Alta",AQ174="Moderado"),AND(AO174="Alta",AQ174="Mayor"),AND(AO174="Muy Alta",AQ174="Leve"),AND(AO174="Muy Alta",AQ174="Menor"),AND(AO174="Muy Alta",AQ174="Moderado"),AND(AO174="Muy Alta",AQ174="Mayor")),"Alto",IF(OR(AND(AO174="Muy Baja",AQ174="Catastrófico"),AND(AO174="Baja",AQ174="Catastrófico"),AND(AO174="Media",AQ174="Catastrófico"),AND(AO174="Alta",AQ174="Catastrófico"),AND(AO174="Muy Alta",AQ174="Catastrófico")),"Extremo","")))),"")</f>
        <v>Moderado</v>
      </c>
      <c r="AT174" s="407">
        <f>+AP174</f>
        <v>0.48</v>
      </c>
      <c r="AU174" s="407">
        <f>+AR174</f>
        <v>0.6</v>
      </c>
      <c r="AV174" s="409" t="s">
        <v>122</v>
      </c>
      <c r="AW174" s="319"/>
      <c r="AX174" s="319"/>
      <c r="AY174" s="335">
        <v>24</v>
      </c>
      <c r="AZ174" s="336">
        <v>6</v>
      </c>
      <c r="BA174" s="336">
        <v>6</v>
      </c>
      <c r="BB174" s="336">
        <v>6</v>
      </c>
      <c r="BC174" s="336">
        <v>6</v>
      </c>
      <c r="BJ174" s="329"/>
      <c r="BK174" s="329"/>
      <c r="BL174" s="329"/>
      <c r="BM174" s="329"/>
      <c r="BN174" s="329"/>
      <c r="BO174" s="329"/>
      <c r="BP174" s="329"/>
      <c r="BQ174" s="329"/>
      <c r="BR174" s="329"/>
      <c r="BS174" s="329"/>
      <c r="BT174" s="329"/>
      <c r="BU174" s="329"/>
      <c r="BV174" s="329"/>
      <c r="BW174" s="329"/>
      <c r="BX174" s="329"/>
      <c r="BY174" s="329"/>
      <c r="BZ174" s="329"/>
      <c r="CA174" s="329"/>
      <c r="CB174" s="329"/>
      <c r="CC174" s="329"/>
      <c r="CD174" s="329"/>
      <c r="CE174" s="329"/>
      <c r="CF174" s="329"/>
      <c r="CG174" s="329"/>
      <c r="CH174" s="329"/>
      <c r="CL174" s="329"/>
    </row>
    <row r="175" spans="1:90" s="1" customFormat="1" ht="13.8" hidden="1" customHeight="1" x14ac:dyDescent="0.25">
      <c r="A175" s="617"/>
      <c r="B175" s="619" t="s">
        <v>509</v>
      </c>
      <c r="C175" s="620" t="s">
        <v>503</v>
      </c>
      <c r="D175" s="619"/>
      <c r="E175" s="619"/>
      <c r="F175" s="598"/>
      <c r="G175" s="598"/>
      <c r="H175" s="598"/>
      <c r="I175" s="598"/>
      <c r="J175" s="619" t="s">
        <v>353</v>
      </c>
      <c r="K175" s="626" t="s">
        <v>507</v>
      </c>
      <c r="L175" s="627" t="s">
        <v>506</v>
      </c>
      <c r="M175" s="627" t="str">
        <f t="shared" si="185"/>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N175" s="619"/>
      <c r="O175" s="618">
        <v>1935</v>
      </c>
      <c r="P175" s="624"/>
      <c r="Q175" s="612"/>
      <c r="R175" s="625"/>
      <c r="S175" s="624"/>
      <c r="T175" s="612"/>
      <c r="U175" s="625"/>
      <c r="V175" s="624"/>
      <c r="W175" s="612"/>
      <c r="X175" s="613"/>
      <c r="Y175" s="612"/>
      <c r="Z175" s="613"/>
      <c r="AA175" s="618"/>
      <c r="AB175" s="404"/>
      <c r="AC175" s="416"/>
      <c r="AD175" s="138"/>
      <c r="AE175" s="331"/>
      <c r="AF175" s="330"/>
      <c r="AG175" s="331" t="str">
        <f t="shared" si="162"/>
        <v/>
      </c>
      <c r="AH175" s="332"/>
      <c r="AI175" s="332"/>
      <c r="AJ175" s="333" t="str">
        <f t="shared" si="153"/>
        <v/>
      </c>
      <c r="AK175" s="332"/>
      <c r="AL175" s="332"/>
      <c r="AM175" s="332"/>
      <c r="AN175" s="124"/>
      <c r="AO175" s="410" t="str">
        <f t="shared" si="154"/>
        <v/>
      </c>
      <c r="AP175" s="125"/>
      <c r="AQ175" s="410" t="str">
        <f t="shared" si="155"/>
        <v/>
      </c>
      <c r="AR175" s="125" t="str">
        <f t="shared" si="156"/>
        <v/>
      </c>
      <c r="AS175" s="402" t="str">
        <f t="shared" si="157"/>
        <v/>
      </c>
      <c r="AT175" s="402"/>
      <c r="AU175" s="402"/>
      <c r="AV175" s="409"/>
      <c r="AW175" s="319"/>
      <c r="AX175" s="319"/>
      <c r="AY175" s="139"/>
      <c r="AZ175" s="136"/>
      <c r="BA175" s="136"/>
      <c r="BB175" s="136"/>
      <c r="BC175" s="136"/>
      <c r="BJ175" s="329"/>
      <c r="BK175" s="329"/>
      <c r="BL175" s="329"/>
      <c r="BM175" s="329"/>
      <c r="BN175" s="329"/>
      <c r="BO175" s="329"/>
      <c r="BP175" s="329"/>
      <c r="BQ175" s="329"/>
      <c r="BR175" s="329"/>
      <c r="BS175" s="329"/>
      <c r="BT175" s="329"/>
      <c r="BU175" s="329"/>
      <c r="BV175" s="329"/>
      <c r="BW175" s="329"/>
      <c r="BX175" s="329"/>
      <c r="BY175" s="329"/>
      <c r="BZ175" s="329"/>
      <c r="CA175" s="329"/>
      <c r="CB175" s="329"/>
      <c r="CC175" s="329"/>
      <c r="CD175" s="329"/>
      <c r="CE175" s="329"/>
      <c r="CF175" s="329"/>
      <c r="CG175" s="329"/>
      <c r="CH175" s="329"/>
      <c r="CL175" s="329"/>
    </row>
    <row r="176" spans="1:90" s="1" customFormat="1" ht="13.8" hidden="1" customHeight="1" x14ac:dyDescent="0.25">
      <c r="A176" s="617"/>
      <c r="B176" s="619" t="s">
        <v>509</v>
      </c>
      <c r="C176" s="620" t="s">
        <v>503</v>
      </c>
      <c r="D176" s="619"/>
      <c r="E176" s="619"/>
      <c r="F176" s="598"/>
      <c r="G176" s="598"/>
      <c r="H176" s="598"/>
      <c r="I176" s="598"/>
      <c r="J176" s="619" t="s">
        <v>353</v>
      </c>
      <c r="K176" s="626" t="s">
        <v>507</v>
      </c>
      <c r="L176" s="627" t="s">
        <v>506</v>
      </c>
      <c r="M176" s="627" t="str">
        <f t="shared" si="185"/>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N176" s="619"/>
      <c r="O176" s="618">
        <v>1935</v>
      </c>
      <c r="P176" s="624"/>
      <c r="Q176" s="612"/>
      <c r="R176" s="625"/>
      <c r="S176" s="624"/>
      <c r="T176" s="612"/>
      <c r="U176" s="625"/>
      <c r="V176" s="624"/>
      <c r="W176" s="612"/>
      <c r="X176" s="613"/>
      <c r="Y176" s="612"/>
      <c r="Z176" s="613"/>
      <c r="AA176" s="618"/>
      <c r="AB176" s="404"/>
      <c r="AC176" s="416"/>
      <c r="AD176" s="138"/>
      <c r="AE176" s="331"/>
      <c r="AF176" s="330"/>
      <c r="AG176" s="331" t="str">
        <f t="shared" si="162"/>
        <v/>
      </c>
      <c r="AH176" s="332"/>
      <c r="AI176" s="332"/>
      <c r="AJ176" s="333" t="str">
        <f t="shared" si="153"/>
        <v/>
      </c>
      <c r="AK176" s="332"/>
      <c r="AL176" s="332"/>
      <c r="AM176" s="332"/>
      <c r="AN176" s="124"/>
      <c r="AO176" s="410" t="str">
        <f t="shared" si="154"/>
        <v/>
      </c>
      <c r="AP176" s="125"/>
      <c r="AQ176" s="410" t="str">
        <f t="shared" si="155"/>
        <v/>
      </c>
      <c r="AR176" s="125" t="str">
        <f t="shared" si="156"/>
        <v/>
      </c>
      <c r="AS176" s="402" t="str">
        <f t="shared" si="157"/>
        <v/>
      </c>
      <c r="AT176" s="402"/>
      <c r="AU176" s="402"/>
      <c r="AV176" s="409"/>
      <c r="AW176" s="319"/>
      <c r="AX176" s="319"/>
      <c r="AY176" s="139"/>
      <c r="AZ176" s="136"/>
      <c r="BA176" s="136"/>
      <c r="BB176" s="136"/>
      <c r="BC176" s="136"/>
      <c r="BJ176" s="329"/>
      <c r="BK176" s="329"/>
      <c r="BL176" s="329"/>
      <c r="BM176" s="329"/>
      <c r="BN176" s="329"/>
      <c r="BO176" s="329"/>
      <c r="BP176" s="329"/>
      <c r="BQ176" s="329"/>
      <c r="BR176" s="329"/>
      <c r="BS176" s="329"/>
      <c r="BT176" s="329"/>
      <c r="BU176" s="329"/>
      <c r="BV176" s="329"/>
      <c r="BW176" s="329"/>
      <c r="BX176" s="329"/>
      <c r="BY176" s="329"/>
      <c r="BZ176" s="329"/>
      <c r="CA176" s="329"/>
      <c r="CB176" s="329"/>
      <c r="CC176" s="329"/>
      <c r="CD176" s="329"/>
      <c r="CE176" s="329"/>
      <c r="CF176" s="329"/>
      <c r="CG176" s="329"/>
      <c r="CH176" s="329"/>
      <c r="CL176" s="329"/>
    </row>
    <row r="177" spans="1:90" s="1" customFormat="1" ht="13.8" hidden="1" customHeight="1" x14ac:dyDescent="0.25">
      <c r="A177" s="617"/>
      <c r="B177" s="619" t="s">
        <v>509</v>
      </c>
      <c r="C177" s="620" t="s">
        <v>503</v>
      </c>
      <c r="D177" s="619"/>
      <c r="E177" s="619"/>
      <c r="F177" s="598"/>
      <c r="G177" s="598"/>
      <c r="H177" s="598"/>
      <c r="I177" s="598"/>
      <c r="J177" s="619" t="s">
        <v>353</v>
      </c>
      <c r="K177" s="626" t="s">
        <v>507</v>
      </c>
      <c r="L177" s="627" t="s">
        <v>506</v>
      </c>
      <c r="M177" s="627" t="str">
        <f t="shared" si="185"/>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N177" s="619"/>
      <c r="O177" s="618">
        <v>1935</v>
      </c>
      <c r="P177" s="624"/>
      <c r="Q177" s="612"/>
      <c r="R177" s="625"/>
      <c r="S177" s="624"/>
      <c r="T177" s="612"/>
      <c r="U177" s="625"/>
      <c r="V177" s="624"/>
      <c r="W177" s="612"/>
      <c r="X177" s="613"/>
      <c r="Y177" s="612"/>
      <c r="Z177" s="613"/>
      <c r="AA177" s="618"/>
      <c r="AB177" s="404"/>
      <c r="AC177" s="416"/>
      <c r="AD177" s="138"/>
      <c r="AE177" s="331"/>
      <c r="AF177" s="330"/>
      <c r="AG177" s="331" t="str">
        <f t="shared" si="162"/>
        <v/>
      </c>
      <c r="AH177" s="332"/>
      <c r="AI177" s="332"/>
      <c r="AJ177" s="333" t="str">
        <f t="shared" si="153"/>
        <v/>
      </c>
      <c r="AK177" s="332"/>
      <c r="AL177" s="332"/>
      <c r="AM177" s="332"/>
      <c r="AN177" s="124"/>
      <c r="AO177" s="410" t="str">
        <f t="shared" si="154"/>
        <v/>
      </c>
      <c r="AP177" s="125"/>
      <c r="AQ177" s="410" t="str">
        <f t="shared" si="155"/>
        <v/>
      </c>
      <c r="AR177" s="125" t="str">
        <f t="shared" si="156"/>
        <v/>
      </c>
      <c r="AS177" s="402" t="str">
        <f t="shared" si="157"/>
        <v/>
      </c>
      <c r="AT177" s="402"/>
      <c r="AU177" s="402"/>
      <c r="AV177" s="409"/>
      <c r="AW177" s="319"/>
      <c r="AX177" s="319"/>
      <c r="AY177" s="139"/>
      <c r="AZ177" s="136"/>
      <c r="BA177" s="136"/>
      <c r="BB177" s="136"/>
      <c r="BC177" s="136"/>
      <c r="BJ177" s="329"/>
      <c r="BK177" s="329"/>
      <c r="BL177" s="329"/>
      <c r="BM177" s="329"/>
      <c r="BN177" s="329"/>
      <c r="BO177" s="329"/>
      <c r="BP177" s="329"/>
      <c r="BQ177" s="329"/>
      <c r="BR177" s="329"/>
      <c r="BS177" s="329"/>
      <c r="BT177" s="329"/>
      <c r="BU177" s="329"/>
      <c r="BV177" s="329"/>
      <c r="BW177" s="329"/>
      <c r="BX177" s="329"/>
      <c r="BY177" s="329"/>
      <c r="BZ177" s="329"/>
      <c r="CA177" s="329"/>
      <c r="CB177" s="329"/>
      <c r="CC177" s="329"/>
      <c r="CD177" s="329"/>
      <c r="CE177" s="329"/>
      <c r="CF177" s="329"/>
      <c r="CG177" s="329"/>
      <c r="CH177" s="329"/>
      <c r="CL177" s="329"/>
    </row>
    <row r="178" spans="1:90" s="1" customFormat="1" ht="13.8" hidden="1" customHeight="1" x14ac:dyDescent="0.25">
      <c r="A178" s="617"/>
      <c r="B178" s="619" t="s">
        <v>509</v>
      </c>
      <c r="C178" s="620" t="s">
        <v>503</v>
      </c>
      <c r="D178" s="619"/>
      <c r="E178" s="619"/>
      <c r="F178" s="598"/>
      <c r="G178" s="598"/>
      <c r="H178" s="598"/>
      <c r="I178" s="598"/>
      <c r="J178" s="619" t="s">
        <v>353</v>
      </c>
      <c r="K178" s="626" t="s">
        <v>507</v>
      </c>
      <c r="L178" s="627" t="s">
        <v>506</v>
      </c>
      <c r="M178" s="627" t="str">
        <f t="shared" si="185"/>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N178" s="619"/>
      <c r="O178" s="618">
        <v>1935</v>
      </c>
      <c r="P178" s="624"/>
      <c r="Q178" s="612"/>
      <c r="R178" s="625"/>
      <c r="S178" s="624"/>
      <c r="T178" s="612"/>
      <c r="U178" s="625"/>
      <c r="V178" s="624"/>
      <c r="W178" s="612"/>
      <c r="X178" s="613"/>
      <c r="Y178" s="612"/>
      <c r="Z178" s="613"/>
      <c r="AA178" s="618"/>
      <c r="AB178" s="404"/>
      <c r="AC178" s="416"/>
      <c r="AD178" s="138"/>
      <c r="AE178" s="331"/>
      <c r="AF178" s="330"/>
      <c r="AG178" s="331" t="str">
        <f t="shared" si="162"/>
        <v/>
      </c>
      <c r="AH178" s="332"/>
      <c r="AI178" s="332"/>
      <c r="AJ178" s="333" t="str">
        <f t="shared" si="153"/>
        <v/>
      </c>
      <c r="AK178" s="332"/>
      <c r="AL178" s="332"/>
      <c r="AM178" s="332"/>
      <c r="AN178" s="124"/>
      <c r="AO178" s="410" t="str">
        <f t="shared" si="154"/>
        <v/>
      </c>
      <c r="AP178" s="125"/>
      <c r="AQ178" s="410" t="str">
        <f t="shared" si="155"/>
        <v/>
      </c>
      <c r="AR178" s="125" t="str">
        <f t="shared" si="156"/>
        <v/>
      </c>
      <c r="AS178" s="402" t="str">
        <f t="shared" si="157"/>
        <v/>
      </c>
      <c r="AT178" s="402"/>
      <c r="AU178" s="402"/>
      <c r="AV178" s="409"/>
      <c r="AW178" s="319"/>
      <c r="AX178" s="319"/>
      <c r="AY178" s="139"/>
      <c r="AZ178" s="136"/>
      <c r="BA178" s="136"/>
      <c r="BB178" s="136"/>
      <c r="BC178" s="136"/>
      <c r="BJ178" s="329"/>
      <c r="BK178" s="329"/>
      <c r="BL178" s="329"/>
      <c r="BM178" s="329"/>
      <c r="BN178" s="329"/>
      <c r="BO178" s="329"/>
      <c r="BP178" s="329"/>
      <c r="BQ178" s="329"/>
      <c r="BR178" s="329"/>
      <c r="BS178" s="329"/>
      <c r="BT178" s="329"/>
      <c r="BU178" s="329"/>
      <c r="BV178" s="329"/>
      <c r="BW178" s="329"/>
      <c r="BX178" s="329"/>
      <c r="BY178" s="329"/>
      <c r="BZ178" s="329"/>
      <c r="CA178" s="329"/>
      <c r="CB178" s="329"/>
      <c r="CC178" s="329"/>
      <c r="CD178" s="329"/>
      <c r="CE178" s="329"/>
      <c r="CF178" s="329"/>
      <c r="CG178" s="329"/>
      <c r="CH178" s="329"/>
      <c r="CL178" s="329"/>
    </row>
    <row r="179" spans="1:90" s="1" customFormat="1" ht="13.8" hidden="1" customHeight="1" x14ac:dyDescent="0.25">
      <c r="A179" s="617"/>
      <c r="B179" s="619" t="s">
        <v>509</v>
      </c>
      <c r="C179" s="620" t="s">
        <v>503</v>
      </c>
      <c r="D179" s="619"/>
      <c r="E179" s="619"/>
      <c r="F179" s="598"/>
      <c r="G179" s="598"/>
      <c r="H179" s="598"/>
      <c r="I179" s="598"/>
      <c r="J179" s="619" t="s">
        <v>353</v>
      </c>
      <c r="K179" s="626" t="s">
        <v>507</v>
      </c>
      <c r="L179" s="627" t="s">
        <v>506</v>
      </c>
      <c r="M179" s="627" t="str">
        <f t="shared" si="185"/>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N179" s="619"/>
      <c r="O179" s="618">
        <v>1935</v>
      </c>
      <c r="P179" s="624"/>
      <c r="Q179" s="612"/>
      <c r="R179" s="625"/>
      <c r="S179" s="624"/>
      <c r="T179" s="612"/>
      <c r="U179" s="625"/>
      <c r="V179" s="624"/>
      <c r="W179" s="612"/>
      <c r="X179" s="613"/>
      <c r="Y179" s="612"/>
      <c r="Z179" s="613"/>
      <c r="AA179" s="618"/>
      <c r="AB179" s="404"/>
      <c r="AC179" s="416"/>
      <c r="AD179" s="138"/>
      <c r="AE179" s="331"/>
      <c r="AF179" s="330"/>
      <c r="AG179" s="331" t="str">
        <f t="shared" si="162"/>
        <v/>
      </c>
      <c r="AH179" s="332"/>
      <c r="AI179" s="332"/>
      <c r="AJ179" s="333" t="str">
        <f t="shared" si="153"/>
        <v/>
      </c>
      <c r="AK179" s="332"/>
      <c r="AL179" s="332"/>
      <c r="AM179" s="332"/>
      <c r="AN179" s="124"/>
      <c r="AO179" s="410" t="str">
        <f t="shared" si="154"/>
        <v/>
      </c>
      <c r="AP179" s="125"/>
      <c r="AQ179" s="410" t="str">
        <f t="shared" si="155"/>
        <v/>
      </c>
      <c r="AR179" s="125" t="str">
        <f t="shared" si="156"/>
        <v/>
      </c>
      <c r="AS179" s="402" t="str">
        <f t="shared" si="157"/>
        <v/>
      </c>
      <c r="AT179" s="402"/>
      <c r="AU179" s="402"/>
      <c r="AV179" s="409"/>
      <c r="AW179" s="319"/>
      <c r="AX179" s="319"/>
      <c r="AY179" s="139"/>
      <c r="AZ179" s="136"/>
      <c r="BA179" s="136"/>
      <c r="BB179" s="136"/>
      <c r="BC179" s="136"/>
      <c r="BJ179" s="329"/>
      <c r="BK179" s="329"/>
      <c r="BL179" s="329"/>
      <c r="BM179" s="329"/>
      <c r="BN179" s="329"/>
      <c r="BO179" s="329"/>
      <c r="BP179" s="329"/>
      <c r="BQ179" s="329"/>
      <c r="BR179" s="329"/>
      <c r="BS179" s="329"/>
      <c r="BT179" s="329"/>
      <c r="BU179" s="329"/>
      <c r="BV179" s="329"/>
      <c r="BW179" s="329"/>
      <c r="BX179" s="329"/>
      <c r="BY179" s="329"/>
      <c r="BZ179" s="329"/>
      <c r="CA179" s="329"/>
      <c r="CB179" s="329"/>
      <c r="CC179" s="329"/>
      <c r="CD179" s="329"/>
      <c r="CE179" s="329"/>
      <c r="CF179" s="329"/>
      <c r="CG179" s="329"/>
      <c r="CH179" s="329"/>
      <c r="CL179" s="329"/>
    </row>
    <row r="180" spans="1:90" s="1" customFormat="1" ht="164.4" customHeight="1" x14ac:dyDescent="0.25">
      <c r="A180" s="617" t="s">
        <v>505</v>
      </c>
      <c r="B180" s="619" t="s">
        <v>509</v>
      </c>
      <c r="C180" s="620" t="s">
        <v>242</v>
      </c>
      <c r="D180" s="619" t="s">
        <v>508</v>
      </c>
      <c r="E180" s="619" t="s">
        <v>243</v>
      </c>
      <c r="F180" s="598" t="s">
        <v>761</v>
      </c>
      <c r="G180" s="598" t="s">
        <v>777</v>
      </c>
      <c r="H180" s="598" t="s">
        <v>778</v>
      </c>
      <c r="I180" s="598" t="s">
        <v>785</v>
      </c>
      <c r="J180" s="619" t="s">
        <v>353</v>
      </c>
      <c r="K180" s="626" t="s">
        <v>501</v>
      </c>
      <c r="L180" s="627" t="s">
        <v>500</v>
      </c>
      <c r="M180" s="627" t="str">
        <f t="shared" si="185"/>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
      <c r="N180" s="619" t="s">
        <v>116</v>
      </c>
      <c r="O180" s="618">
        <v>288000</v>
      </c>
      <c r="P180" s="624" t="str">
        <f t="shared" ref="P180:P240" si="204">IF(O180&lt;=0,"",IF(O180&lt;=2,"Muy Baja",IF(O180&lt;=24,"Baja",IF(O180&lt;=500,"Media",IF(O180&lt;=5000,"Alta","Muy Alta")))))</f>
        <v>Muy Alta</v>
      </c>
      <c r="Q180" s="612">
        <f t="shared" ref="Q180" si="205">IF(P180="","",IF(P180="Muy Baja",0.2,IF(P180="Baja",0.4,IF(P180="Media",0.6,IF(P180="Alta",0.8,IF(P180="Muy Alta",1,))))))</f>
        <v>1</v>
      </c>
      <c r="R180" s="625"/>
      <c r="S180" s="624" t="str">
        <f>IF(OR(R180='Tabla Impacto'!$C$11,R180='Tabla Impacto'!$D$11),"Leve",IF(OR(R180='Tabla Impacto'!$C$12,R180='Tabla Impacto'!$D$12),"Menor",IF(OR(R180='Tabla Impacto'!$C$13,R180='Tabla Impacto'!$D$13),"Moderado",IF(OR(R180='Tabla Impacto'!$C$14,R180='Tabla Impacto'!$D$14),"Mayor",IF(OR(R180='Tabla Impacto'!$C$15,R180='Tabla Impacto'!$D$15),"Catastrófico","")))))</f>
        <v/>
      </c>
      <c r="T180" s="612" t="str">
        <f t="shared" ref="T180" si="206">IF(S180="","",IF(S180="Leve",0.2,IF(S180="Menor",0.4,IF(S180="Moderado",0.6,IF(S180="Mayor",0.8,IF(S180="Catastrófico",1,))))))</f>
        <v/>
      </c>
      <c r="U180" s="625" t="s">
        <v>137</v>
      </c>
      <c r="V180" s="624" t="str">
        <f>IF(OR(U180='Tabla Impacto'!$C$11,U180='Tabla Impacto'!$D$11),"Leve",IF(OR(U180='Tabla Impacto'!$C$12,U180='Tabla Impacto'!$D$12),"Menor",IF(OR(U180='Tabla Impacto'!$C$13,U180='Tabla Impacto'!$D$13),"Moderado",IF(OR(U180='Tabla Impacto'!$C$14,U180='Tabla Impacto'!$D$14),"Mayor",IF(OR(U180='Tabla Impacto'!$C$15,U180='Tabla Impacto'!$D$15),"Catastrófico","")))))</f>
        <v>Mayor</v>
      </c>
      <c r="W180" s="612">
        <f t="shared" ref="W180" si="207">IF(V180="","",IF(V180="Leve",0.2,IF(V180="Menor",0.4,IF(V180="Moderado",0.6,IF(V180="Mayor",0.8,IF(V180="Catastrófico",1,))))))</f>
        <v>0.8</v>
      </c>
      <c r="X180" s="613" t="str">
        <f>IF(Y180="","",IF(Y180='Tabla Impacto'!$G$4,'Tabla Impacto'!$F$4,IF(Y180='Tabla Impacto'!$G$5,'Tabla Impacto'!$F$5,IF(Y180='Tabla Impacto'!$G$6,'Tabla Impacto'!$F$6,IF(Y180='Tabla Impacto'!$G$7,'Tabla Impacto'!$F$7,IF(Y180='Tabla Impacto'!$G$8,'Tabla Impacto'!$F$8))))))</f>
        <v>Mayor</v>
      </c>
      <c r="Y180" s="612">
        <f t="shared" ref="Y180" si="208">+IF(T180="",W180,IF(W180="",T180,IF(T180&gt;W180,T180,W180)))</f>
        <v>0.8</v>
      </c>
      <c r="Z180" s="613" t="str">
        <f t="shared" ref="Z180" si="209">IF(OR(AND(P180="Muy Baja",X180="Leve"),AND(P180="Muy Baja",X180="Menor"),AND(P180="Baja",X180="Leve")),"Bajo",IF(OR(AND(P180="Muy baja",X180="Moderado"),AND(P180="Baja",X180="Menor"),AND(P180="Baja",X180="Moderado"),AND(P180="Media",X180="Leve"),AND(P180="Media",X180="Menor"),AND(P180="Media",X180="Moderado"),AND(P180="Alta",X180="Leve"),AND(P180="Alta",X180="Menor")),"Moderado",IF(OR(AND(P180="Muy Baja",X180="Mayor"),AND(P180="Baja",X180="Mayor"),AND(P180="Media",X180="Mayor"),AND(P180="Alta",X180="Moderado"),AND(P180="Alta",X180="Mayor"),AND(P180="Muy Alta",X180="Leve"),AND(P180="Muy Alta",X180="Menor"),AND(P180="Muy Alta",X180="Moderado"),AND(P180="Muy Alta",X180="Mayor")),"Alto",IF(OR(AND(P180="Muy Baja",X180="Catastrófico"),AND(P180="Baja",X180="Catastrófico"),AND(P180="Media",X180="Catastrófico"),AND(P180="Alta",X180="Catastrófico"),AND(P180="Muy Alta",X180="Catastrófico")),"Extremo",""))))</f>
        <v>Alto</v>
      </c>
      <c r="AA180" s="618"/>
      <c r="AB180" s="404">
        <v>1</v>
      </c>
      <c r="AC180" s="338" t="s">
        <v>852</v>
      </c>
      <c r="AD180" s="138"/>
      <c r="AE180" s="331" t="s">
        <v>222</v>
      </c>
      <c r="AF180" s="413" t="s">
        <v>703</v>
      </c>
      <c r="AG180" s="331" t="str">
        <f t="shared" si="162"/>
        <v>Probabilidad</v>
      </c>
      <c r="AH180" s="332" t="s">
        <v>12</v>
      </c>
      <c r="AI180" s="332" t="s">
        <v>8</v>
      </c>
      <c r="AJ180" s="333" t="str">
        <f t="shared" si="153"/>
        <v>40%</v>
      </c>
      <c r="AK180" s="332" t="s">
        <v>17</v>
      </c>
      <c r="AL180" s="332" t="s">
        <v>20</v>
      </c>
      <c r="AM180" s="332" t="s">
        <v>111</v>
      </c>
      <c r="AN180" s="309">
        <f>IFERROR(IF(AG180="Probabilidad",(Q180-(+Q180*AJ180)),IF(AG180="Impacto",Q180,"")),"")</f>
        <v>0.6</v>
      </c>
      <c r="AO180" s="410" t="str">
        <f t="shared" si="154"/>
        <v>Media</v>
      </c>
      <c r="AP180" s="125">
        <f>+AN180</f>
        <v>0.6</v>
      </c>
      <c r="AQ180" s="410" t="str">
        <f t="shared" si="155"/>
        <v>Mayor</v>
      </c>
      <c r="AR180" s="125">
        <f>IFERROR(IF(AG180="Impacto",(Y180-(+Y180*AJ180)),IF(AG180="Probabilidad",Y180,"")),"")</f>
        <v>0.8</v>
      </c>
      <c r="AS180" s="402" t="str">
        <f t="shared" ref="AS180" si="210">IFERROR(IF(OR(AND(AO180="Muy Baja",AQ180="Leve"),AND(AO180="Muy Baja",AQ180="Menor"),AND(AO180="Baja",AQ180="Leve")),"Bajo",IF(OR(AND(AO180="Muy baja",AQ180="Moderado"),AND(AO180="Baja",AQ180="Menor"),AND(AO180="Baja",AQ180="Moderado"),AND(AO180="Media",AQ180="Leve"),AND(AO180="Media",AQ180="Menor"),AND(AO180="Media",AQ180="Moderado"),AND(AO180="Alta",AQ180="Leve"),AND(AO180="Alta",AQ180="Menor")),"Moderado",IF(OR(AND(AO180="Muy Baja",AQ180="Mayor"),AND(AO180="Baja",AQ180="Mayor"),AND(AO180="Media",AQ180="Mayor"),AND(AO180="Alta",AQ180="Moderado"),AND(AO180="Alta",AQ180="Mayor"),AND(AO180="Muy Alta",AQ180="Leve"),AND(AO180="Muy Alta",AQ180="Menor"),AND(AO180="Muy Alta",AQ180="Moderado"),AND(AO180="Muy Alta",AQ180="Mayor")),"Alto",IF(OR(AND(AO180="Muy Baja",AQ180="Catastrófico"),AND(AO180="Baja",AQ180="Catastrófico"),AND(AO180="Media",AQ180="Catastrófico"),AND(AO180="Alta",AQ180="Catastrófico"),AND(AO180="Muy Alta",AQ180="Catastrófico")),"Extremo","")))),"")</f>
        <v>Alto</v>
      </c>
      <c r="AT180" s="407">
        <f>+AP180</f>
        <v>0.6</v>
      </c>
      <c r="AU180" s="407">
        <f>+AR180</f>
        <v>0.8</v>
      </c>
      <c r="AV180" s="409" t="s">
        <v>122</v>
      </c>
      <c r="AW180" s="319"/>
      <c r="AX180" s="319"/>
      <c r="AY180" s="335">
        <v>12</v>
      </c>
      <c r="AZ180" s="336">
        <v>3</v>
      </c>
      <c r="BA180" s="336">
        <v>3</v>
      </c>
      <c r="BB180" s="336">
        <v>3</v>
      </c>
      <c r="BC180" s="336">
        <v>3</v>
      </c>
      <c r="BJ180" s="329"/>
      <c r="BK180" s="329"/>
      <c r="BL180" s="329"/>
      <c r="BM180" s="329"/>
      <c r="BN180" s="329"/>
      <c r="BO180" s="329"/>
      <c r="BP180" s="329"/>
      <c r="BQ180" s="329"/>
      <c r="BR180" s="329"/>
      <c r="BS180" s="329"/>
      <c r="BT180" s="329"/>
      <c r="BU180" s="329"/>
      <c r="BV180" s="329"/>
      <c r="BW180" s="329"/>
      <c r="BX180" s="329"/>
      <c r="BY180" s="329"/>
      <c r="BZ180" s="329"/>
      <c r="CA180" s="329"/>
      <c r="CB180" s="329"/>
      <c r="CC180" s="329"/>
      <c r="CD180" s="329"/>
      <c r="CE180" s="329"/>
      <c r="CF180" s="329"/>
      <c r="CG180" s="329"/>
      <c r="CH180" s="329"/>
      <c r="CL180" s="329"/>
    </row>
    <row r="181" spans="1:90" s="1" customFormat="1" ht="13.8" hidden="1" customHeight="1" x14ac:dyDescent="0.25">
      <c r="A181" s="617"/>
      <c r="B181" s="619" t="s">
        <v>504</v>
      </c>
      <c r="C181" s="620" t="s">
        <v>503</v>
      </c>
      <c r="D181" s="619"/>
      <c r="E181" s="619"/>
      <c r="F181" s="598"/>
      <c r="G181" s="598"/>
      <c r="H181" s="598"/>
      <c r="I181" s="598"/>
      <c r="J181" s="619" t="s">
        <v>353</v>
      </c>
      <c r="K181" s="626" t="s">
        <v>501</v>
      </c>
      <c r="L181" s="627" t="s">
        <v>500</v>
      </c>
      <c r="M181" s="627" t="str">
        <f t="shared" si="185"/>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
      <c r="N181" s="619"/>
      <c r="O181" s="618">
        <v>288000</v>
      </c>
      <c r="P181" s="624"/>
      <c r="Q181" s="612"/>
      <c r="R181" s="625"/>
      <c r="S181" s="624"/>
      <c r="T181" s="612"/>
      <c r="U181" s="625"/>
      <c r="V181" s="624"/>
      <c r="W181" s="612"/>
      <c r="X181" s="613"/>
      <c r="Y181" s="612"/>
      <c r="Z181" s="613"/>
      <c r="AA181" s="618"/>
      <c r="AB181" s="404"/>
      <c r="AC181" s="416"/>
      <c r="AD181" s="138"/>
      <c r="AE181" s="331"/>
      <c r="AF181" s="330"/>
      <c r="AG181" s="331" t="str">
        <f t="shared" si="162"/>
        <v/>
      </c>
      <c r="AH181" s="332"/>
      <c r="AI181" s="332"/>
      <c r="AJ181" s="333" t="str">
        <f t="shared" si="153"/>
        <v/>
      </c>
      <c r="AK181" s="332"/>
      <c r="AL181" s="332"/>
      <c r="AM181" s="332"/>
      <c r="AN181" s="124"/>
      <c r="AO181" s="410" t="str">
        <f t="shared" si="154"/>
        <v/>
      </c>
      <c r="AP181" s="125"/>
      <c r="AQ181" s="410" t="str">
        <f t="shared" si="155"/>
        <v/>
      </c>
      <c r="AR181" s="125" t="str">
        <f t="shared" si="156"/>
        <v/>
      </c>
      <c r="AS181" s="402" t="str">
        <f t="shared" si="157"/>
        <v/>
      </c>
      <c r="AT181" s="402"/>
      <c r="AU181" s="402"/>
      <c r="AV181" s="409"/>
      <c r="AW181" s="319"/>
      <c r="AX181" s="319"/>
      <c r="AY181" s="139"/>
      <c r="AZ181" s="136"/>
      <c r="BA181" s="136"/>
      <c r="BB181" s="136"/>
      <c r="BC181" s="136"/>
      <c r="BJ181" s="329"/>
      <c r="BK181" s="329"/>
      <c r="BL181" s="329"/>
      <c r="BM181" s="329"/>
      <c r="BN181" s="329"/>
      <c r="BO181" s="329"/>
      <c r="BP181" s="329"/>
      <c r="BQ181" s="329"/>
      <c r="BR181" s="329"/>
      <c r="BS181" s="329"/>
      <c r="BT181" s="329"/>
      <c r="BU181" s="329"/>
      <c r="BV181" s="329"/>
      <c r="BW181" s="329"/>
      <c r="BX181" s="329"/>
      <c r="BY181" s="329"/>
      <c r="BZ181" s="329"/>
      <c r="CA181" s="329"/>
      <c r="CB181" s="329"/>
      <c r="CC181" s="329"/>
      <c r="CD181" s="329"/>
      <c r="CE181" s="329"/>
      <c r="CF181" s="329"/>
      <c r="CG181" s="329"/>
      <c r="CH181" s="329"/>
      <c r="CL181" s="329"/>
    </row>
    <row r="182" spans="1:90" s="1" customFormat="1" ht="13.8" hidden="1" customHeight="1" x14ac:dyDescent="0.25">
      <c r="A182" s="617"/>
      <c r="B182" s="619" t="s">
        <v>504</v>
      </c>
      <c r="C182" s="620" t="s">
        <v>503</v>
      </c>
      <c r="D182" s="619"/>
      <c r="E182" s="619"/>
      <c r="F182" s="598"/>
      <c r="G182" s="598"/>
      <c r="H182" s="598"/>
      <c r="I182" s="598"/>
      <c r="J182" s="619" t="s">
        <v>353</v>
      </c>
      <c r="K182" s="626" t="s">
        <v>501</v>
      </c>
      <c r="L182" s="627" t="s">
        <v>500</v>
      </c>
      <c r="M182" s="627" t="str">
        <f t="shared" si="185"/>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
      <c r="N182" s="619"/>
      <c r="O182" s="618">
        <v>288000</v>
      </c>
      <c r="P182" s="624"/>
      <c r="Q182" s="612"/>
      <c r="R182" s="625"/>
      <c r="S182" s="624"/>
      <c r="T182" s="612"/>
      <c r="U182" s="625"/>
      <c r="V182" s="624"/>
      <c r="W182" s="612"/>
      <c r="X182" s="613"/>
      <c r="Y182" s="612"/>
      <c r="Z182" s="613"/>
      <c r="AA182" s="618"/>
      <c r="AB182" s="404"/>
      <c r="AC182" s="416"/>
      <c r="AD182" s="138"/>
      <c r="AE182" s="331"/>
      <c r="AF182" s="330"/>
      <c r="AG182" s="331" t="str">
        <f t="shared" si="162"/>
        <v/>
      </c>
      <c r="AH182" s="332"/>
      <c r="AI182" s="332"/>
      <c r="AJ182" s="333" t="str">
        <f t="shared" si="153"/>
        <v/>
      </c>
      <c r="AK182" s="332"/>
      <c r="AL182" s="332"/>
      <c r="AM182" s="332"/>
      <c r="AN182" s="124"/>
      <c r="AO182" s="410" t="str">
        <f t="shared" si="154"/>
        <v/>
      </c>
      <c r="AP182" s="125"/>
      <c r="AQ182" s="410" t="str">
        <f t="shared" si="155"/>
        <v/>
      </c>
      <c r="AR182" s="125" t="str">
        <f t="shared" si="156"/>
        <v/>
      </c>
      <c r="AS182" s="402" t="str">
        <f t="shared" si="157"/>
        <v/>
      </c>
      <c r="AT182" s="402"/>
      <c r="AU182" s="402"/>
      <c r="AV182" s="409"/>
      <c r="AW182" s="319"/>
      <c r="AX182" s="319"/>
      <c r="AY182" s="139"/>
      <c r="AZ182" s="136"/>
      <c r="BA182" s="136"/>
      <c r="BB182" s="136"/>
      <c r="BC182" s="136"/>
      <c r="BJ182" s="329"/>
      <c r="BK182" s="329"/>
      <c r="BL182" s="329"/>
      <c r="BM182" s="329"/>
      <c r="BN182" s="329"/>
      <c r="BO182" s="329"/>
      <c r="BP182" s="329"/>
      <c r="BQ182" s="329"/>
      <c r="BR182" s="329"/>
      <c r="BS182" s="329"/>
      <c r="BT182" s="329"/>
      <c r="BU182" s="329"/>
      <c r="BV182" s="329"/>
      <c r="BW182" s="329"/>
      <c r="BX182" s="329"/>
      <c r="BY182" s="329"/>
      <c r="BZ182" s="329"/>
      <c r="CA182" s="329"/>
      <c r="CB182" s="329"/>
      <c r="CC182" s="329"/>
      <c r="CD182" s="329"/>
      <c r="CE182" s="329"/>
      <c r="CF182" s="329"/>
      <c r="CG182" s="329"/>
      <c r="CH182" s="329"/>
      <c r="CL182" s="329"/>
    </row>
    <row r="183" spans="1:90" s="1" customFormat="1" ht="13.8" hidden="1" customHeight="1" x14ac:dyDescent="0.25">
      <c r="A183" s="617"/>
      <c r="B183" s="619" t="s">
        <v>504</v>
      </c>
      <c r="C183" s="620" t="s">
        <v>503</v>
      </c>
      <c r="D183" s="619"/>
      <c r="E183" s="619"/>
      <c r="F183" s="598"/>
      <c r="G183" s="598"/>
      <c r="H183" s="598"/>
      <c r="I183" s="598"/>
      <c r="J183" s="619" t="s">
        <v>353</v>
      </c>
      <c r="K183" s="626" t="s">
        <v>501</v>
      </c>
      <c r="L183" s="627" t="s">
        <v>500</v>
      </c>
      <c r="M183" s="627" t="str">
        <f t="shared" si="185"/>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
      <c r="N183" s="619"/>
      <c r="O183" s="618">
        <v>288000</v>
      </c>
      <c r="P183" s="624"/>
      <c r="Q183" s="612"/>
      <c r="R183" s="625"/>
      <c r="S183" s="624"/>
      <c r="T183" s="612"/>
      <c r="U183" s="625"/>
      <c r="V183" s="624"/>
      <c r="W183" s="612"/>
      <c r="X183" s="613"/>
      <c r="Y183" s="612"/>
      <c r="Z183" s="613"/>
      <c r="AA183" s="618"/>
      <c r="AB183" s="404"/>
      <c r="AC183" s="416"/>
      <c r="AD183" s="138"/>
      <c r="AE183" s="331"/>
      <c r="AF183" s="330"/>
      <c r="AG183" s="331" t="str">
        <f t="shared" si="162"/>
        <v/>
      </c>
      <c r="AH183" s="332"/>
      <c r="AI183" s="332"/>
      <c r="AJ183" s="333" t="str">
        <f t="shared" si="153"/>
        <v/>
      </c>
      <c r="AK183" s="332"/>
      <c r="AL183" s="332"/>
      <c r="AM183" s="332"/>
      <c r="AN183" s="124"/>
      <c r="AO183" s="410" t="str">
        <f t="shared" si="154"/>
        <v/>
      </c>
      <c r="AP183" s="125"/>
      <c r="AQ183" s="410" t="str">
        <f t="shared" si="155"/>
        <v/>
      </c>
      <c r="AR183" s="125" t="str">
        <f t="shared" si="156"/>
        <v/>
      </c>
      <c r="AS183" s="402" t="str">
        <f t="shared" si="157"/>
        <v/>
      </c>
      <c r="AT183" s="402"/>
      <c r="AU183" s="402"/>
      <c r="AV183" s="409"/>
      <c r="AW183" s="319"/>
      <c r="AX183" s="319"/>
      <c r="AY183" s="139"/>
      <c r="AZ183" s="136"/>
      <c r="BA183" s="136"/>
      <c r="BB183" s="136"/>
      <c r="BC183" s="136"/>
      <c r="BJ183" s="329"/>
      <c r="BK183" s="329"/>
      <c r="BL183" s="329"/>
      <c r="BM183" s="329"/>
      <c r="BN183" s="329"/>
      <c r="BO183" s="329"/>
      <c r="BP183" s="329"/>
      <c r="BQ183" s="329"/>
      <c r="BR183" s="329"/>
      <c r="BS183" s="329"/>
      <c r="BT183" s="329"/>
      <c r="BU183" s="329"/>
      <c r="BV183" s="329"/>
      <c r="BW183" s="329"/>
      <c r="BX183" s="329"/>
      <c r="BY183" s="329"/>
      <c r="BZ183" s="329"/>
      <c r="CA183" s="329"/>
      <c r="CB183" s="329"/>
      <c r="CC183" s="329"/>
      <c r="CD183" s="329"/>
      <c r="CE183" s="329"/>
      <c r="CF183" s="329"/>
      <c r="CG183" s="329"/>
      <c r="CH183" s="329"/>
      <c r="CL183" s="329"/>
    </row>
    <row r="184" spans="1:90" s="1" customFormat="1" ht="13.8" hidden="1" customHeight="1" x14ac:dyDescent="0.25">
      <c r="A184" s="617"/>
      <c r="B184" s="619" t="s">
        <v>504</v>
      </c>
      <c r="C184" s="620" t="s">
        <v>503</v>
      </c>
      <c r="D184" s="619"/>
      <c r="E184" s="619"/>
      <c r="F184" s="598"/>
      <c r="G184" s="598"/>
      <c r="H184" s="598"/>
      <c r="I184" s="598"/>
      <c r="J184" s="619" t="s">
        <v>353</v>
      </c>
      <c r="K184" s="626" t="s">
        <v>501</v>
      </c>
      <c r="L184" s="627" t="s">
        <v>500</v>
      </c>
      <c r="M184" s="627" t="str">
        <f t="shared" si="185"/>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
      <c r="N184" s="619"/>
      <c r="O184" s="618">
        <v>288000</v>
      </c>
      <c r="P184" s="624"/>
      <c r="Q184" s="612"/>
      <c r="R184" s="625"/>
      <c r="S184" s="624"/>
      <c r="T184" s="612"/>
      <c r="U184" s="625"/>
      <c r="V184" s="624"/>
      <c r="W184" s="612"/>
      <c r="X184" s="613"/>
      <c r="Y184" s="612"/>
      <c r="Z184" s="613"/>
      <c r="AA184" s="618"/>
      <c r="AB184" s="404"/>
      <c r="AC184" s="416"/>
      <c r="AD184" s="138"/>
      <c r="AE184" s="331"/>
      <c r="AF184" s="330"/>
      <c r="AG184" s="331" t="str">
        <f t="shared" si="162"/>
        <v/>
      </c>
      <c r="AH184" s="332"/>
      <c r="AI184" s="332"/>
      <c r="AJ184" s="333" t="str">
        <f t="shared" si="153"/>
        <v/>
      </c>
      <c r="AK184" s="332"/>
      <c r="AL184" s="332"/>
      <c r="AM184" s="332"/>
      <c r="AN184" s="124"/>
      <c r="AO184" s="410" t="str">
        <f t="shared" si="154"/>
        <v/>
      </c>
      <c r="AP184" s="125"/>
      <c r="AQ184" s="410" t="str">
        <f t="shared" si="155"/>
        <v/>
      </c>
      <c r="AR184" s="125" t="str">
        <f t="shared" si="156"/>
        <v/>
      </c>
      <c r="AS184" s="402" t="str">
        <f t="shared" si="157"/>
        <v/>
      </c>
      <c r="AT184" s="402"/>
      <c r="AU184" s="402"/>
      <c r="AV184" s="409"/>
      <c r="AW184" s="319"/>
      <c r="AX184" s="319"/>
      <c r="AY184" s="139"/>
      <c r="AZ184" s="136"/>
      <c r="BA184" s="136"/>
      <c r="BB184" s="136"/>
      <c r="BC184" s="136"/>
      <c r="BJ184" s="329"/>
      <c r="BK184" s="329"/>
      <c r="BL184" s="329"/>
      <c r="BM184" s="329"/>
      <c r="BN184" s="329"/>
      <c r="BO184" s="329"/>
      <c r="BP184" s="329"/>
      <c r="BQ184" s="329"/>
      <c r="BR184" s="329"/>
      <c r="BS184" s="329"/>
      <c r="BT184" s="329"/>
      <c r="BU184" s="329"/>
      <c r="BV184" s="329"/>
      <c r="BW184" s="329"/>
      <c r="BX184" s="329"/>
      <c r="BY184" s="329"/>
      <c r="BZ184" s="329"/>
      <c r="CA184" s="329"/>
      <c r="CB184" s="329"/>
      <c r="CC184" s="329"/>
      <c r="CD184" s="329"/>
      <c r="CE184" s="329"/>
      <c r="CF184" s="329"/>
      <c r="CG184" s="329"/>
      <c r="CH184" s="329"/>
      <c r="CL184" s="329"/>
    </row>
    <row r="185" spans="1:90" s="1" customFormat="1" ht="13.8" hidden="1" customHeight="1" x14ac:dyDescent="0.25">
      <c r="A185" s="617"/>
      <c r="B185" s="619" t="s">
        <v>504</v>
      </c>
      <c r="C185" s="620" t="s">
        <v>503</v>
      </c>
      <c r="D185" s="619"/>
      <c r="E185" s="619"/>
      <c r="F185" s="598"/>
      <c r="G185" s="598"/>
      <c r="H185" s="598"/>
      <c r="I185" s="598"/>
      <c r="J185" s="619" t="s">
        <v>353</v>
      </c>
      <c r="K185" s="626" t="s">
        <v>501</v>
      </c>
      <c r="L185" s="627" t="s">
        <v>500</v>
      </c>
      <c r="M185" s="627" t="str">
        <f t="shared" si="185"/>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
      <c r="N185" s="619"/>
      <c r="O185" s="618">
        <v>288000</v>
      </c>
      <c r="P185" s="624"/>
      <c r="Q185" s="612"/>
      <c r="R185" s="625"/>
      <c r="S185" s="624"/>
      <c r="T185" s="612"/>
      <c r="U185" s="625"/>
      <c r="V185" s="624"/>
      <c r="W185" s="612"/>
      <c r="X185" s="613"/>
      <c r="Y185" s="612"/>
      <c r="Z185" s="613"/>
      <c r="AA185" s="618"/>
      <c r="AB185" s="404"/>
      <c r="AC185" s="416"/>
      <c r="AD185" s="138"/>
      <c r="AE185" s="331"/>
      <c r="AF185" s="330"/>
      <c r="AG185" s="331" t="str">
        <f t="shared" si="162"/>
        <v/>
      </c>
      <c r="AH185" s="332"/>
      <c r="AI185" s="332"/>
      <c r="AJ185" s="333" t="str">
        <f t="shared" si="153"/>
        <v/>
      </c>
      <c r="AK185" s="332"/>
      <c r="AL185" s="332"/>
      <c r="AM185" s="332"/>
      <c r="AN185" s="124"/>
      <c r="AO185" s="410" t="str">
        <f t="shared" si="154"/>
        <v/>
      </c>
      <c r="AP185" s="125"/>
      <c r="AQ185" s="410" t="str">
        <f t="shared" si="155"/>
        <v/>
      </c>
      <c r="AR185" s="125" t="str">
        <f t="shared" si="156"/>
        <v/>
      </c>
      <c r="AS185" s="402" t="str">
        <f t="shared" si="157"/>
        <v/>
      </c>
      <c r="AT185" s="402"/>
      <c r="AU185" s="402"/>
      <c r="AV185" s="409"/>
      <c r="AW185" s="319"/>
      <c r="AX185" s="319"/>
      <c r="AY185" s="139"/>
      <c r="AZ185" s="136"/>
      <c r="BA185" s="136"/>
      <c r="BB185" s="136"/>
      <c r="BC185" s="136"/>
      <c r="BJ185" s="329"/>
      <c r="BK185" s="329"/>
      <c r="BL185" s="329"/>
      <c r="BM185" s="329"/>
      <c r="BN185" s="329"/>
      <c r="BO185" s="329"/>
      <c r="BP185" s="329"/>
      <c r="BQ185" s="329"/>
      <c r="BR185" s="329"/>
      <c r="BS185" s="329"/>
      <c r="BT185" s="329"/>
      <c r="BU185" s="329"/>
      <c r="BV185" s="329"/>
      <c r="BW185" s="329"/>
      <c r="BX185" s="329"/>
      <c r="BY185" s="329"/>
      <c r="BZ185" s="329"/>
      <c r="CA185" s="329"/>
      <c r="CB185" s="329"/>
      <c r="CC185" s="329"/>
      <c r="CD185" s="329"/>
      <c r="CE185" s="329"/>
      <c r="CF185" s="329"/>
      <c r="CG185" s="329"/>
      <c r="CH185" s="329"/>
      <c r="CL185" s="329"/>
    </row>
    <row r="186" spans="1:90" s="1" customFormat="1" ht="139.80000000000001" customHeight="1" x14ac:dyDescent="0.25">
      <c r="A186" s="617" t="s">
        <v>499</v>
      </c>
      <c r="B186" s="619" t="s">
        <v>492</v>
      </c>
      <c r="C186" s="620" t="s">
        <v>247</v>
      </c>
      <c r="D186" s="619" t="s">
        <v>491</v>
      </c>
      <c r="E186" s="619" t="s">
        <v>250</v>
      </c>
      <c r="F186" s="598" t="s">
        <v>762</v>
      </c>
      <c r="G186" s="598" t="s">
        <v>777</v>
      </c>
      <c r="H186" s="598" t="s">
        <v>778</v>
      </c>
      <c r="I186" s="598" t="s">
        <v>781</v>
      </c>
      <c r="J186" s="619" t="s">
        <v>397</v>
      </c>
      <c r="K186" s="626" t="s">
        <v>496</v>
      </c>
      <c r="L186" s="627" t="s">
        <v>495</v>
      </c>
      <c r="M186" s="627" t="str">
        <f t="shared" si="185"/>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
      <c r="N186" s="619" t="s">
        <v>213</v>
      </c>
      <c r="O186" s="618">
        <v>7</v>
      </c>
      <c r="P186" s="624" t="str">
        <f t="shared" ref="P186:P246" si="211">IF(O186&lt;=0,"",IF(O186&lt;=2,"Muy Baja",IF(O186&lt;=24,"Baja",IF(O186&lt;=500,"Media",IF(O186&lt;=5000,"Alta","Muy Alta")))))</f>
        <v>Baja</v>
      </c>
      <c r="Q186" s="612">
        <f t="shared" ref="Q186" si="212">IF(P186="","",IF(P186="Muy Baja",0.2,IF(P186="Baja",0.4,IF(P186="Media",0.6,IF(P186="Alta",0.8,IF(P186="Muy Alta",1,))))))</f>
        <v>0.4</v>
      </c>
      <c r="R186" s="625" t="s">
        <v>132</v>
      </c>
      <c r="S186" s="624" t="str">
        <f>IF(OR(R186='Tabla Impacto'!$C$11,R186='Tabla Impacto'!$D$11),"Leve",IF(OR(R186='Tabla Impacto'!$C$12,R186='Tabla Impacto'!$D$12),"Menor",IF(OR(R186='Tabla Impacto'!$C$13,R186='Tabla Impacto'!$D$13),"Moderado",IF(OR(R186='Tabla Impacto'!$C$14,R186='Tabla Impacto'!$D$14),"Mayor",IF(OR(R186='Tabla Impacto'!$C$15,R186='Tabla Impacto'!$D$15),"Catastrófico","")))))</f>
        <v>Menor</v>
      </c>
      <c r="T186" s="612">
        <f t="shared" ref="T186" si="213">IF(S186="","",IF(S186="Leve",0.2,IF(S186="Menor",0.4,IF(S186="Moderado",0.6,IF(S186="Mayor",0.8,IF(S186="Catastrófico",1,))))))</f>
        <v>0.4</v>
      </c>
      <c r="U186" s="625" t="s">
        <v>137</v>
      </c>
      <c r="V186" s="624" t="str">
        <f>IF(OR(U186='Tabla Impacto'!$C$11,U186='Tabla Impacto'!$D$11),"Leve",IF(OR(U186='Tabla Impacto'!$C$12,U186='Tabla Impacto'!$D$12),"Menor",IF(OR(U186='Tabla Impacto'!$C$13,U186='Tabla Impacto'!$D$13),"Moderado",IF(OR(U186='Tabla Impacto'!$C$14,U186='Tabla Impacto'!$D$14),"Mayor",IF(OR(U186='Tabla Impacto'!$C$15,U186='Tabla Impacto'!$D$15),"Catastrófico","")))))</f>
        <v>Mayor</v>
      </c>
      <c r="W186" s="612">
        <f t="shared" ref="W186" si="214">IF(V186="","",IF(V186="Leve",0.2,IF(V186="Menor",0.4,IF(V186="Moderado",0.6,IF(V186="Mayor",0.8,IF(V186="Catastrófico",1,))))))</f>
        <v>0.8</v>
      </c>
      <c r="X186" s="613" t="str">
        <f>IF(Y186="","",IF(Y186='Tabla Impacto'!$G$4,'Tabla Impacto'!$F$4,IF(Y186='Tabla Impacto'!$G$5,'Tabla Impacto'!$F$5,IF(Y186='Tabla Impacto'!$G$6,'Tabla Impacto'!$F$6,IF(Y186='Tabla Impacto'!$G$7,'Tabla Impacto'!$F$7,IF(Y186='Tabla Impacto'!$G$8,'Tabla Impacto'!$F$8))))))</f>
        <v>Mayor</v>
      </c>
      <c r="Y186" s="612">
        <f t="shared" ref="Y186" si="215">+IF(T186="",W186,IF(W186="",T186,IF(T186&gt;W186,T186,W186)))</f>
        <v>0.8</v>
      </c>
      <c r="Z186" s="613" t="str">
        <f t="shared" ref="Z186" si="216">IF(OR(AND(P186="Muy Baja",X186="Leve"),AND(P186="Muy Baja",X186="Menor"),AND(P186="Baja",X186="Leve")),"Bajo",IF(OR(AND(P186="Muy baja",X186="Moderado"),AND(P186="Baja",X186="Menor"),AND(P186="Baja",X186="Moderado"),AND(P186="Media",X186="Leve"),AND(P186="Media",X186="Menor"),AND(P186="Media",X186="Moderado"),AND(P186="Alta",X186="Leve"),AND(P186="Alta",X186="Menor")),"Moderado",IF(OR(AND(P186="Muy Baja",X186="Mayor"),AND(P186="Baja",X186="Mayor"),AND(P186="Media",X186="Mayor"),AND(P186="Alta",X186="Moderado"),AND(P186="Alta",X186="Mayor"),AND(P186="Muy Alta",X186="Leve"),AND(P186="Muy Alta",X186="Menor"),AND(P186="Muy Alta",X186="Moderado"),AND(P186="Muy Alta",X186="Mayor")),"Alto",IF(OR(AND(P186="Muy Baja",X186="Catastrófico"),AND(P186="Baja",X186="Catastrófico"),AND(P186="Media",X186="Catastrófico"),AND(P186="Alta",X186="Catastrófico"),AND(P186="Muy Alta",X186="Catastrófico")),"Extremo",""))))</f>
        <v>Alto</v>
      </c>
      <c r="AA186" s="618"/>
      <c r="AB186" s="404">
        <v>1</v>
      </c>
      <c r="AC186" s="416" t="s">
        <v>824</v>
      </c>
      <c r="AD186" s="138"/>
      <c r="AE186" s="331" t="s">
        <v>223</v>
      </c>
      <c r="AF186" s="330" t="s">
        <v>825</v>
      </c>
      <c r="AG186" s="331" t="str">
        <f t="shared" si="162"/>
        <v>Probabilidad</v>
      </c>
      <c r="AH186" s="332" t="s">
        <v>12</v>
      </c>
      <c r="AI186" s="332" t="s">
        <v>8</v>
      </c>
      <c r="AJ186" s="333" t="str">
        <f t="shared" si="153"/>
        <v>40%</v>
      </c>
      <c r="AK186" s="332" t="s">
        <v>17</v>
      </c>
      <c r="AL186" s="332" t="s">
        <v>20</v>
      </c>
      <c r="AM186" s="332" t="s">
        <v>111</v>
      </c>
      <c r="AN186" s="309">
        <f>IFERROR(IF(AG186="Probabilidad",(Q186-(+Q186*AJ186)),IF(AG186="Impacto",Q186,"")),"")</f>
        <v>0.24</v>
      </c>
      <c r="AO186" s="410" t="str">
        <f t="shared" ref="AO186" si="217">IFERROR(IF(AN186="","",IF(AN186&lt;=0.2,"Muy Baja",IF(AN186&lt;=0.4,"Baja",IF(AN186&lt;=0.6,"Media",IF(AN186&lt;=0.8,"Alta","Muy Alta"))))),"")</f>
        <v>Baja</v>
      </c>
      <c r="AP186" s="125">
        <f>+AN186</f>
        <v>0.24</v>
      </c>
      <c r="AQ186" s="410" t="str">
        <f t="shared" ref="AQ186" si="218">IFERROR(IF(AR186="","",IF(AR186&lt;=0.2,"Leve",IF(AR186&lt;=0.4,"Menor",IF(AR186&lt;=0.6,"Moderado",IF(AR186&lt;=0.8,"Mayor","Catastrófico"))))),"")</f>
        <v>Mayor</v>
      </c>
      <c r="AR186" s="125">
        <f>IFERROR(IF(AG186="Impacto",(Y186-(+Y186*AJ186)),IF(AG186="Probabilidad",Y186,"")),"")</f>
        <v>0.8</v>
      </c>
      <c r="AS186" s="402" t="str">
        <f t="shared" si="157"/>
        <v>Alto</v>
      </c>
      <c r="AT186" s="601">
        <f>+AP187</f>
        <v>0.14399999999999999</v>
      </c>
      <c r="AU186" s="601">
        <f>+AR187</f>
        <v>0.8</v>
      </c>
      <c r="AV186" s="602" t="s">
        <v>122</v>
      </c>
      <c r="AW186" s="319"/>
      <c r="AX186" s="319"/>
      <c r="AY186" s="335">
        <v>12</v>
      </c>
      <c r="AZ186" s="336">
        <v>3</v>
      </c>
      <c r="BA186" s="336">
        <v>3</v>
      </c>
      <c r="BB186" s="336">
        <v>3</v>
      </c>
      <c r="BC186" s="336">
        <v>3</v>
      </c>
      <c r="BJ186" s="329"/>
      <c r="BK186" s="329"/>
      <c r="BL186" s="329"/>
      <c r="BM186" s="329"/>
      <c r="BN186" s="329"/>
      <c r="BO186" s="329"/>
      <c r="BP186" s="329"/>
      <c r="BQ186" s="329"/>
      <c r="BR186" s="329"/>
      <c r="BS186" s="329"/>
      <c r="BT186" s="329"/>
      <c r="BU186" s="329"/>
      <c r="BV186" s="329"/>
      <c r="BW186" s="329"/>
      <c r="BX186" s="329"/>
      <c r="BY186" s="329"/>
      <c r="BZ186" s="329"/>
      <c r="CA186" s="329"/>
      <c r="CB186" s="329"/>
      <c r="CC186" s="329"/>
      <c r="CD186" s="329"/>
      <c r="CE186" s="329"/>
      <c r="CF186" s="329"/>
      <c r="CG186" s="329"/>
      <c r="CH186" s="329"/>
      <c r="CL186" s="329"/>
    </row>
    <row r="187" spans="1:90" s="1" customFormat="1" ht="120" customHeight="1" x14ac:dyDescent="0.25">
      <c r="A187" s="617"/>
      <c r="B187" s="619"/>
      <c r="C187" s="620"/>
      <c r="D187" s="619"/>
      <c r="E187" s="618"/>
      <c r="F187" s="598"/>
      <c r="G187" s="598"/>
      <c r="H187" s="598"/>
      <c r="I187" s="598"/>
      <c r="J187" s="619"/>
      <c r="K187" s="627"/>
      <c r="L187" s="627"/>
      <c r="M187" s="627"/>
      <c r="N187" s="619"/>
      <c r="O187" s="618"/>
      <c r="P187" s="624"/>
      <c r="Q187" s="612"/>
      <c r="R187" s="625"/>
      <c r="S187" s="624"/>
      <c r="T187" s="612"/>
      <c r="U187" s="625"/>
      <c r="V187" s="624"/>
      <c r="W187" s="612"/>
      <c r="X187" s="613"/>
      <c r="Y187" s="612"/>
      <c r="Z187" s="613"/>
      <c r="AA187" s="618"/>
      <c r="AB187" s="404">
        <v>2</v>
      </c>
      <c r="AC187" s="416" t="s">
        <v>494</v>
      </c>
      <c r="AD187" s="138"/>
      <c r="AE187" s="331" t="s">
        <v>223</v>
      </c>
      <c r="AF187" s="330" t="s">
        <v>704</v>
      </c>
      <c r="AG187" s="331" t="str">
        <f t="shared" si="162"/>
        <v>Probabilidad</v>
      </c>
      <c r="AH187" s="332" t="s">
        <v>12</v>
      </c>
      <c r="AI187" s="332" t="s">
        <v>8</v>
      </c>
      <c r="AJ187" s="333" t="str">
        <f t="shared" si="153"/>
        <v>40%</v>
      </c>
      <c r="AK187" s="332" t="s">
        <v>17</v>
      </c>
      <c r="AL187" s="332" t="s">
        <v>20</v>
      </c>
      <c r="AM187" s="332" t="s">
        <v>111</v>
      </c>
      <c r="AN187" s="308">
        <f>IFERROR(IF(AND(AG186="Probabilidad",AG187="Probabilidad"),(AP186-(+AP186*AJ187)),IF(AG187="Probabilidad",(Q186-(+Q186*AJ187)),IF(AG187="Impacto",AP186,""))),"")</f>
        <v>0.14399999999999999</v>
      </c>
      <c r="AO187" s="410" t="str">
        <f t="shared" ref="AO187" si="219">IFERROR(IF(AN187="","",IF(AN187&lt;=0.2,"Muy Baja",IF(AN187&lt;=0.4,"Baja",IF(AN187&lt;=0.6,"Media",IF(AN187&lt;=0.8,"Alta","Muy Alta"))))),"")</f>
        <v>Muy Baja</v>
      </c>
      <c r="AP187" s="125">
        <f>+AN187</f>
        <v>0.14399999999999999</v>
      </c>
      <c r="AQ187" s="410" t="str">
        <f t="shared" ref="AQ187" si="220">IFERROR(IF(AR187="","",IF(AR187&lt;=0.2,"Leve",IF(AR187&lt;=0.4,"Menor",IF(AR187&lt;=0.6,"Moderado",IF(AR187&lt;=0.8,"Mayor","Catastrófico"))))),"")</f>
        <v>Mayor</v>
      </c>
      <c r="AR187" s="125">
        <f>IFERROR(IF(AND(AG186="Impacto",AG187="Impacto"),(AR186-(+AR186*AJ187)),IF(AG187="Impacto",(Y186-(+Y186*AJ187)),IF(AG187="Probabilidad",AR186,""))),"")</f>
        <v>0.8</v>
      </c>
      <c r="AS187" s="402" t="str">
        <f>IFERROR(IF(OR(AND(AO187="Muy Baja",AQ187="Leve"),AND(AO187="Muy Baja",AQ187="Menor"),AND(AO187="Baja",AQ187="Leve")),"Bajo",IF(OR(AND(AO187="Muy baja",AQ187="Moderado"),AND(AO187="Baja",AQ187="Menor"),AND(AO187="Baja",AQ187="Moderado"),AND(AO187="Media",AQ187="Leve"),AND(AO187="Media",AQ187="Menor"),AND(AO187="Media",AQ187="Moderado"),AND(AO187="Alta",AQ187="Leve"),AND(AO187="Alta",AQ187="Menor")),"Moderado",IF(OR(AND(AO187="Muy Baja",AQ187="Mayor"),AND(AO187="Baja",AQ187="Mayor"),AND(AO187="Media",AQ187="Mayor"),AND(AO187="Alta",AQ187="Moderado"),AND(AO187="Alta",AQ187="Mayor"),AND(AO187="Muy Alta",AQ187="Leve"),AND(AO187="Muy Alta",AQ187="Menor"),AND(AO187="Muy Alta",AQ187="Moderado"),AND(AO187="Muy Alta",AQ187="Mayor")),"Alto",IF(OR(AND(AO187="Muy Baja",AQ187="Catastrófico"),AND(AO187="Baja",AQ187="Catastrófico"),AND(AO187="Media",AQ187="Catastrófico"),AND(AO187="Alta",AQ187="Catastrófico"),AND(AO187="Muy Alta",AQ187="Catastrófico")),"Extremo","")))),"")</f>
        <v>Alto</v>
      </c>
      <c r="AT187" s="601"/>
      <c r="AU187" s="601"/>
      <c r="AV187" s="602"/>
      <c r="AW187" s="319"/>
      <c r="AX187" s="319"/>
      <c r="AY187" s="335">
        <v>24</v>
      </c>
      <c r="AZ187" s="336">
        <v>6</v>
      </c>
      <c r="BA187" s="336">
        <v>6</v>
      </c>
      <c r="BB187" s="336">
        <v>6</v>
      </c>
      <c r="BC187" s="336">
        <v>6</v>
      </c>
      <c r="BJ187" s="329"/>
      <c r="BK187" s="329"/>
      <c r="BL187" s="329"/>
      <c r="BM187" s="329"/>
      <c r="BN187" s="329"/>
      <c r="BO187" s="329"/>
      <c r="BP187" s="329"/>
      <c r="BQ187" s="329"/>
      <c r="BR187" s="329"/>
      <c r="BS187" s="329"/>
      <c r="BT187" s="329"/>
      <c r="BU187" s="329"/>
      <c r="BV187" s="329"/>
      <c r="BW187" s="329"/>
      <c r="BX187" s="329"/>
      <c r="BY187" s="329"/>
      <c r="BZ187" s="329"/>
      <c r="CA187" s="329"/>
      <c r="CB187" s="329"/>
      <c r="CC187" s="329"/>
      <c r="CD187" s="329"/>
      <c r="CE187" s="329"/>
      <c r="CF187" s="329"/>
      <c r="CG187" s="329"/>
      <c r="CH187" s="329"/>
      <c r="CL187" s="329"/>
    </row>
    <row r="188" spans="1:90" s="1" customFormat="1" ht="13.8" hidden="1" customHeight="1" x14ac:dyDescent="0.25">
      <c r="A188" s="617"/>
      <c r="B188" s="619" t="s">
        <v>498</v>
      </c>
      <c r="C188" s="620" t="s">
        <v>349</v>
      </c>
      <c r="D188" s="619" t="s">
        <v>497</v>
      </c>
      <c r="E188" s="619" t="s">
        <v>250</v>
      </c>
      <c r="F188" s="598"/>
      <c r="G188" s="598"/>
      <c r="H188" s="598"/>
      <c r="I188" s="598"/>
      <c r="J188" s="619" t="s">
        <v>397</v>
      </c>
      <c r="K188" s="626" t="s">
        <v>496</v>
      </c>
      <c r="L188" s="627" t="s">
        <v>495</v>
      </c>
      <c r="M188" s="627" t="str">
        <f>+CONCATENATE(J188," ",K188," ",L188)</f>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
      <c r="N188" s="619"/>
      <c r="O188" s="618">
        <v>7</v>
      </c>
      <c r="P188" s="624"/>
      <c r="Q188" s="612"/>
      <c r="R188" s="625"/>
      <c r="S188" s="624"/>
      <c r="T188" s="612"/>
      <c r="U188" s="625"/>
      <c r="V188" s="624"/>
      <c r="W188" s="612"/>
      <c r="X188" s="613"/>
      <c r="Y188" s="612"/>
      <c r="Z188" s="613"/>
      <c r="AA188" s="618"/>
      <c r="AB188" s="404"/>
      <c r="AC188" s="416"/>
      <c r="AD188" s="138"/>
      <c r="AE188" s="331"/>
      <c r="AF188" s="330"/>
      <c r="AG188" s="331" t="str">
        <f t="shared" si="162"/>
        <v/>
      </c>
      <c r="AH188" s="332"/>
      <c r="AI188" s="332"/>
      <c r="AJ188" s="333" t="str">
        <f t="shared" si="153"/>
        <v/>
      </c>
      <c r="AK188" s="332"/>
      <c r="AL188" s="332"/>
      <c r="AM188" s="332"/>
      <c r="AN188" s="124"/>
      <c r="AO188" s="410" t="str">
        <f t="shared" si="154"/>
        <v/>
      </c>
      <c r="AP188" s="125"/>
      <c r="AQ188" s="410" t="str">
        <f t="shared" si="155"/>
        <v/>
      </c>
      <c r="AR188" s="125" t="str">
        <f t="shared" si="156"/>
        <v/>
      </c>
      <c r="AS188" s="402" t="str">
        <f t="shared" si="157"/>
        <v/>
      </c>
      <c r="AT188" s="402"/>
      <c r="AU188" s="402"/>
      <c r="AV188" s="409"/>
      <c r="AW188" s="319"/>
      <c r="AX188" s="319"/>
      <c r="AY188" s="139"/>
      <c r="AZ188" s="136"/>
      <c r="BA188" s="136"/>
      <c r="BB188" s="136"/>
      <c r="BC188" s="136"/>
      <c r="BJ188" s="329"/>
      <c r="BK188" s="329"/>
      <c r="BL188" s="329"/>
      <c r="BM188" s="329"/>
      <c r="BN188" s="329"/>
      <c r="BO188" s="329"/>
      <c r="BP188" s="329"/>
      <c r="BQ188" s="329"/>
      <c r="BR188" s="329"/>
      <c r="BS188" s="329"/>
      <c r="BT188" s="329"/>
      <c r="BU188" s="329"/>
      <c r="BV188" s="329"/>
      <c r="BW188" s="329"/>
      <c r="BX188" s="329"/>
      <c r="BY188" s="329"/>
      <c r="BZ188" s="329"/>
      <c r="CA188" s="329"/>
      <c r="CB188" s="329"/>
      <c r="CC188" s="329"/>
      <c r="CD188" s="329"/>
      <c r="CE188" s="329"/>
      <c r="CF188" s="329"/>
      <c r="CG188" s="329"/>
      <c r="CH188" s="329"/>
      <c r="CL188" s="329"/>
    </row>
    <row r="189" spans="1:90" s="1" customFormat="1" ht="13.8" hidden="1" customHeight="1" x14ac:dyDescent="0.25">
      <c r="A189" s="617"/>
      <c r="B189" s="619"/>
      <c r="C189" s="620"/>
      <c r="D189" s="619"/>
      <c r="E189" s="618"/>
      <c r="F189" s="598"/>
      <c r="G189" s="598"/>
      <c r="H189" s="598"/>
      <c r="I189" s="598"/>
      <c r="J189" s="619"/>
      <c r="K189" s="627"/>
      <c r="L189" s="627"/>
      <c r="M189" s="627"/>
      <c r="N189" s="619"/>
      <c r="O189" s="618"/>
      <c r="P189" s="624"/>
      <c r="Q189" s="612"/>
      <c r="R189" s="625"/>
      <c r="S189" s="624"/>
      <c r="T189" s="612"/>
      <c r="U189" s="625"/>
      <c r="V189" s="624"/>
      <c r="W189" s="612"/>
      <c r="X189" s="613"/>
      <c r="Y189" s="612"/>
      <c r="Z189" s="613"/>
      <c r="AA189" s="618"/>
      <c r="AB189" s="404"/>
      <c r="AC189" s="416"/>
      <c r="AD189" s="138"/>
      <c r="AE189" s="331"/>
      <c r="AF189" s="330"/>
      <c r="AG189" s="331" t="str">
        <f t="shared" si="162"/>
        <v/>
      </c>
      <c r="AH189" s="332"/>
      <c r="AI189" s="332"/>
      <c r="AJ189" s="333" t="str">
        <f t="shared" si="153"/>
        <v/>
      </c>
      <c r="AK189" s="332"/>
      <c r="AL189" s="332"/>
      <c r="AM189" s="332"/>
      <c r="AN189" s="124"/>
      <c r="AO189" s="410" t="str">
        <f t="shared" si="154"/>
        <v/>
      </c>
      <c r="AP189" s="125"/>
      <c r="AQ189" s="410" t="str">
        <f t="shared" si="155"/>
        <v/>
      </c>
      <c r="AR189" s="125" t="str">
        <f t="shared" si="156"/>
        <v/>
      </c>
      <c r="AS189" s="402" t="str">
        <f t="shared" si="157"/>
        <v/>
      </c>
      <c r="AT189" s="402"/>
      <c r="AU189" s="402"/>
      <c r="AV189" s="409"/>
      <c r="AW189" s="319"/>
      <c r="AX189" s="319"/>
      <c r="AY189" s="139"/>
      <c r="AZ189" s="136"/>
      <c r="BA189" s="136"/>
      <c r="BB189" s="136"/>
      <c r="BC189" s="136"/>
      <c r="BJ189" s="329"/>
      <c r="BK189" s="329"/>
      <c r="BL189" s="329"/>
      <c r="BM189" s="329"/>
      <c r="BN189" s="329"/>
      <c r="BO189" s="329"/>
      <c r="BP189" s="329"/>
      <c r="BQ189" s="329"/>
      <c r="BR189" s="329"/>
      <c r="BS189" s="329"/>
      <c r="BT189" s="329"/>
      <c r="BU189" s="329"/>
      <c r="BV189" s="329"/>
      <c r="BW189" s="329"/>
      <c r="BX189" s="329"/>
      <c r="BY189" s="329"/>
      <c r="BZ189" s="329"/>
      <c r="CA189" s="329"/>
      <c r="CB189" s="329"/>
      <c r="CC189" s="329"/>
      <c r="CD189" s="329"/>
      <c r="CE189" s="329"/>
      <c r="CF189" s="329"/>
      <c r="CG189" s="329"/>
      <c r="CH189" s="329"/>
      <c r="CL189" s="329"/>
    </row>
    <row r="190" spans="1:90" s="1" customFormat="1" ht="13.8" hidden="1" customHeight="1" x14ac:dyDescent="0.25">
      <c r="A190" s="617"/>
      <c r="B190" s="619" t="s">
        <v>498</v>
      </c>
      <c r="C190" s="620" t="s">
        <v>349</v>
      </c>
      <c r="D190" s="619" t="s">
        <v>497</v>
      </c>
      <c r="E190" s="619" t="s">
        <v>250</v>
      </c>
      <c r="F190" s="598"/>
      <c r="G190" s="598"/>
      <c r="H190" s="598"/>
      <c r="I190" s="598"/>
      <c r="J190" s="619" t="s">
        <v>397</v>
      </c>
      <c r="K190" s="626" t="s">
        <v>496</v>
      </c>
      <c r="L190" s="627" t="s">
        <v>495</v>
      </c>
      <c r="M190" s="627" t="str">
        <f>+CONCATENATE(J190," ",K190," ",L190)</f>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
      <c r="N190" s="619"/>
      <c r="O190" s="618">
        <v>7</v>
      </c>
      <c r="P190" s="624"/>
      <c r="Q190" s="612"/>
      <c r="R190" s="625"/>
      <c r="S190" s="624"/>
      <c r="T190" s="612"/>
      <c r="U190" s="625"/>
      <c r="V190" s="624"/>
      <c r="W190" s="612"/>
      <c r="X190" s="613"/>
      <c r="Y190" s="612"/>
      <c r="Z190" s="613"/>
      <c r="AA190" s="618"/>
      <c r="AB190" s="404"/>
      <c r="AC190" s="416"/>
      <c r="AD190" s="138"/>
      <c r="AE190" s="331"/>
      <c r="AF190" s="330"/>
      <c r="AG190" s="331" t="str">
        <f t="shared" si="162"/>
        <v/>
      </c>
      <c r="AH190" s="332"/>
      <c r="AI190" s="332"/>
      <c r="AJ190" s="333" t="str">
        <f t="shared" si="153"/>
        <v/>
      </c>
      <c r="AK190" s="332"/>
      <c r="AL190" s="332"/>
      <c r="AM190" s="332"/>
      <c r="AN190" s="124"/>
      <c r="AO190" s="410" t="str">
        <f t="shared" si="154"/>
        <v/>
      </c>
      <c r="AP190" s="125"/>
      <c r="AQ190" s="410" t="str">
        <f t="shared" si="155"/>
        <v/>
      </c>
      <c r="AR190" s="125" t="str">
        <f t="shared" si="156"/>
        <v/>
      </c>
      <c r="AS190" s="402" t="str">
        <f t="shared" si="157"/>
        <v/>
      </c>
      <c r="AT190" s="402"/>
      <c r="AU190" s="402"/>
      <c r="AV190" s="409"/>
      <c r="AW190" s="319"/>
      <c r="AX190" s="319"/>
      <c r="AY190" s="139"/>
      <c r="AZ190" s="136"/>
      <c r="BA190" s="136"/>
      <c r="BB190" s="136"/>
      <c r="BC190" s="136"/>
      <c r="BJ190" s="329"/>
      <c r="BK190" s="329"/>
      <c r="BL190" s="329"/>
      <c r="BM190" s="329"/>
      <c r="BN190" s="329"/>
      <c r="BO190" s="329"/>
      <c r="BP190" s="329"/>
      <c r="BQ190" s="329"/>
      <c r="BR190" s="329"/>
      <c r="BS190" s="329"/>
      <c r="BT190" s="329"/>
      <c r="BU190" s="329"/>
      <c r="BV190" s="329"/>
      <c r="BW190" s="329"/>
      <c r="BX190" s="329"/>
      <c r="BY190" s="329"/>
      <c r="BZ190" s="329"/>
      <c r="CA190" s="329"/>
      <c r="CB190" s="329"/>
      <c r="CC190" s="329"/>
      <c r="CD190" s="329"/>
      <c r="CE190" s="329"/>
      <c r="CF190" s="329"/>
      <c r="CG190" s="329"/>
      <c r="CH190" s="329"/>
      <c r="CL190" s="329"/>
    </row>
    <row r="191" spans="1:90" s="1" customFormat="1" ht="13.8" hidden="1" customHeight="1" x14ac:dyDescent="0.25">
      <c r="A191" s="617"/>
      <c r="B191" s="619"/>
      <c r="C191" s="620"/>
      <c r="D191" s="619"/>
      <c r="E191" s="618"/>
      <c r="F191" s="598"/>
      <c r="G191" s="598"/>
      <c r="H191" s="598"/>
      <c r="I191" s="598"/>
      <c r="J191" s="619"/>
      <c r="K191" s="627"/>
      <c r="L191" s="627"/>
      <c r="M191" s="627"/>
      <c r="N191" s="619"/>
      <c r="O191" s="618"/>
      <c r="P191" s="624"/>
      <c r="Q191" s="612"/>
      <c r="R191" s="625"/>
      <c r="S191" s="624"/>
      <c r="T191" s="612"/>
      <c r="U191" s="625"/>
      <c r="V191" s="624"/>
      <c r="W191" s="612"/>
      <c r="X191" s="613"/>
      <c r="Y191" s="612"/>
      <c r="Z191" s="613"/>
      <c r="AA191" s="618"/>
      <c r="AB191" s="404"/>
      <c r="AC191" s="416"/>
      <c r="AD191" s="138"/>
      <c r="AE191" s="331"/>
      <c r="AF191" s="330"/>
      <c r="AG191" s="331" t="str">
        <f t="shared" si="162"/>
        <v/>
      </c>
      <c r="AH191" s="332"/>
      <c r="AI191" s="332"/>
      <c r="AJ191" s="333" t="str">
        <f t="shared" si="153"/>
        <v/>
      </c>
      <c r="AK191" s="332"/>
      <c r="AL191" s="332"/>
      <c r="AM191" s="332"/>
      <c r="AN191" s="124"/>
      <c r="AO191" s="410" t="str">
        <f t="shared" si="154"/>
        <v/>
      </c>
      <c r="AP191" s="125"/>
      <c r="AQ191" s="410" t="str">
        <f t="shared" si="155"/>
        <v/>
      </c>
      <c r="AR191" s="125" t="str">
        <f t="shared" si="156"/>
        <v/>
      </c>
      <c r="AS191" s="402" t="str">
        <f t="shared" si="157"/>
        <v/>
      </c>
      <c r="AT191" s="402"/>
      <c r="AU191" s="402"/>
      <c r="AV191" s="409"/>
      <c r="AW191" s="319"/>
      <c r="AX191" s="319"/>
      <c r="AY191" s="139"/>
      <c r="AZ191" s="136"/>
      <c r="BA191" s="136"/>
      <c r="BB191" s="136"/>
      <c r="BC191" s="136"/>
      <c r="BJ191" s="329"/>
      <c r="BK191" s="329"/>
      <c r="BL191" s="329"/>
      <c r="BM191" s="329"/>
      <c r="BN191" s="329"/>
      <c r="BO191" s="329"/>
      <c r="BP191" s="329"/>
      <c r="BQ191" s="329"/>
      <c r="BR191" s="329"/>
      <c r="BS191" s="329"/>
      <c r="BT191" s="329"/>
      <c r="BU191" s="329"/>
      <c r="BV191" s="329"/>
      <c r="BW191" s="329"/>
      <c r="BX191" s="329"/>
      <c r="BY191" s="329"/>
      <c r="BZ191" s="329"/>
      <c r="CA191" s="329"/>
      <c r="CB191" s="329"/>
      <c r="CC191" s="329"/>
      <c r="CD191" s="329"/>
      <c r="CE191" s="329"/>
      <c r="CF191" s="329"/>
      <c r="CG191" s="329"/>
      <c r="CH191" s="329"/>
      <c r="CL191" s="329"/>
    </row>
    <row r="192" spans="1:90" s="1" customFormat="1" ht="149.4" customHeight="1" x14ac:dyDescent="0.25">
      <c r="A192" s="617" t="s">
        <v>493</v>
      </c>
      <c r="B192" s="619" t="s">
        <v>485</v>
      </c>
      <c r="C192" s="620" t="s">
        <v>247</v>
      </c>
      <c r="D192" s="619" t="s">
        <v>484</v>
      </c>
      <c r="E192" s="619" t="s">
        <v>250</v>
      </c>
      <c r="F192" s="598" t="s">
        <v>761</v>
      </c>
      <c r="G192" s="598" t="s">
        <v>774</v>
      </c>
      <c r="H192" s="598" t="s">
        <v>780</v>
      </c>
      <c r="I192" s="598" t="s">
        <v>784</v>
      </c>
      <c r="J192" s="619" t="s">
        <v>353</v>
      </c>
      <c r="K192" s="626" t="s">
        <v>490</v>
      </c>
      <c r="L192" s="627" t="s">
        <v>489</v>
      </c>
      <c r="M192" s="627" t="str">
        <f>+CONCATENATE(J192," ",K192," ",L192)</f>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N192" s="619" t="s">
        <v>116</v>
      </c>
      <c r="O192" s="618">
        <v>2</v>
      </c>
      <c r="P192" s="624" t="str">
        <f t="shared" si="204"/>
        <v>Muy Baja</v>
      </c>
      <c r="Q192" s="612">
        <f t="shared" ref="Q192" si="221">IF(P192="","",IF(P192="Muy Baja",0.2,IF(P192="Baja",0.4,IF(P192="Media",0.6,IF(P192="Alta",0.8,IF(P192="Muy Alta",1,))))))</f>
        <v>0.2</v>
      </c>
      <c r="R192" s="625"/>
      <c r="S192" s="624" t="str">
        <f>IF(OR(R192='Tabla Impacto'!$C$11,R192='Tabla Impacto'!$D$11),"Leve",IF(OR(R192='Tabla Impacto'!$C$12,R192='Tabla Impacto'!$D$12),"Menor",IF(OR(R192='Tabla Impacto'!$C$13,R192='Tabla Impacto'!$D$13),"Moderado",IF(OR(R192='Tabla Impacto'!$C$14,R192='Tabla Impacto'!$D$14),"Mayor",IF(OR(R192='Tabla Impacto'!$C$15,R192='Tabla Impacto'!$D$15),"Catastrófico","")))))</f>
        <v/>
      </c>
      <c r="T192" s="612" t="str">
        <f t="shared" ref="T192" si="222">IF(S192="","",IF(S192="Leve",0.2,IF(S192="Menor",0.4,IF(S192="Moderado",0.6,IF(S192="Mayor",0.8,IF(S192="Catastrófico",1,))))))</f>
        <v/>
      </c>
      <c r="U192" s="625" t="s">
        <v>138</v>
      </c>
      <c r="V192" s="624" t="str">
        <f>IF(OR(U192='Tabla Impacto'!$C$11,U192='Tabla Impacto'!$D$11),"Leve",IF(OR(U192='Tabla Impacto'!$C$12,U192='Tabla Impacto'!$D$12),"Menor",IF(OR(U192='Tabla Impacto'!$C$13,U192='Tabla Impacto'!$D$13),"Moderado",IF(OR(U192='Tabla Impacto'!$C$14,U192='Tabla Impacto'!$D$14),"Mayor",IF(OR(U192='Tabla Impacto'!$C$15,U192='Tabla Impacto'!$D$15),"Catastrófico","")))))</f>
        <v>Catastrófico</v>
      </c>
      <c r="W192" s="612">
        <f t="shared" ref="W192" si="223">IF(V192="","",IF(V192="Leve",0.2,IF(V192="Menor",0.4,IF(V192="Moderado",0.6,IF(V192="Mayor",0.8,IF(V192="Catastrófico",1,))))))</f>
        <v>1</v>
      </c>
      <c r="X192" s="613" t="str">
        <f>IF(Y192="","",IF(Y192='Tabla Impacto'!$G$4,'Tabla Impacto'!$F$4,IF(Y192='Tabla Impacto'!$G$5,'Tabla Impacto'!$F$5,IF(Y192='Tabla Impacto'!$G$6,'Tabla Impacto'!$F$6,IF(Y192='Tabla Impacto'!$G$7,'Tabla Impacto'!$F$7,IF(Y192='Tabla Impacto'!$G$8,'Tabla Impacto'!$F$8))))))</f>
        <v>Catastrófico</v>
      </c>
      <c r="Y192" s="612">
        <f t="shared" ref="Y192" si="224">+IF(T192="",W192,IF(W192="",T192,IF(T192&gt;W192,T192,W192)))</f>
        <v>1</v>
      </c>
      <c r="Z192" s="613" t="str">
        <f t="shared" ref="Z192" si="225">IF(OR(AND(P192="Muy Baja",X192="Leve"),AND(P192="Muy Baja",X192="Menor"),AND(P192="Baja",X192="Leve")),"Bajo",IF(OR(AND(P192="Muy baja",X192="Moderado"),AND(P192="Baja",X192="Menor"),AND(P192="Baja",X192="Moderado"),AND(P192="Media",X192="Leve"),AND(P192="Media",X192="Menor"),AND(P192="Media",X192="Moderado"),AND(P192="Alta",X192="Leve"),AND(P192="Alta",X192="Menor")),"Moderado",IF(OR(AND(P192="Muy Baja",X192="Mayor"),AND(P192="Baja",X192="Mayor"),AND(P192="Media",X192="Mayor"),AND(P192="Alta",X192="Moderado"),AND(P192="Alta",X192="Mayor"),AND(P192="Muy Alta",X192="Leve"),AND(P192="Muy Alta",X192="Menor"),AND(P192="Muy Alta",X192="Moderado"),AND(P192="Muy Alta",X192="Mayor")),"Alto",IF(OR(AND(P192="Muy Baja",X192="Catastrófico"),AND(P192="Baja",X192="Catastrófico"),AND(P192="Media",X192="Catastrófico"),AND(P192="Alta",X192="Catastrófico"),AND(P192="Muy Alta",X192="Catastrófico")),"Extremo",""))))</f>
        <v>Extremo</v>
      </c>
      <c r="AA192" s="618"/>
      <c r="AB192" s="404">
        <v>1</v>
      </c>
      <c r="AC192" s="416" t="s">
        <v>488</v>
      </c>
      <c r="AD192" s="138"/>
      <c r="AE192" s="331" t="s">
        <v>223</v>
      </c>
      <c r="AF192" s="330" t="s">
        <v>705</v>
      </c>
      <c r="AG192" s="331" t="str">
        <f t="shared" si="162"/>
        <v>Probabilidad</v>
      </c>
      <c r="AH192" s="332" t="s">
        <v>12</v>
      </c>
      <c r="AI192" s="332" t="s">
        <v>8</v>
      </c>
      <c r="AJ192" s="333" t="str">
        <f t="shared" si="153"/>
        <v>40%</v>
      </c>
      <c r="AK192" s="332" t="s">
        <v>17</v>
      </c>
      <c r="AL192" s="332" t="s">
        <v>20</v>
      </c>
      <c r="AM192" s="332" t="s">
        <v>111</v>
      </c>
      <c r="AN192" s="309">
        <f>IFERROR(IF(AG192="Probabilidad",(Q192-(+Q192*AJ192)),IF(AG192="Impacto",Q192,"")),"")</f>
        <v>0.12</v>
      </c>
      <c r="AO192" s="410" t="str">
        <f t="shared" si="154"/>
        <v>Muy Baja</v>
      </c>
      <c r="AP192" s="125">
        <f>+AN192</f>
        <v>0.12</v>
      </c>
      <c r="AQ192" s="410" t="str">
        <f t="shared" si="155"/>
        <v>Catastrófico</v>
      </c>
      <c r="AR192" s="125">
        <f>IFERROR(IF(AG192="Impacto",(Y192-(+Y192*AJ192)),IF(AG192="Probabilidad",Y192,"")),"")</f>
        <v>1</v>
      </c>
      <c r="AS192" s="402" t="str">
        <f t="shared" ref="AS192" si="226">IFERROR(IF(OR(AND(AO192="Muy Baja",AQ192="Leve"),AND(AO192="Muy Baja",AQ192="Menor"),AND(AO192="Baja",AQ192="Leve")),"Bajo",IF(OR(AND(AO192="Muy baja",AQ192="Moderado"),AND(AO192="Baja",AQ192="Menor"),AND(AO192="Baja",AQ192="Moderado"),AND(AO192="Media",AQ192="Leve"),AND(AO192="Media",AQ192="Menor"),AND(AO192="Media",AQ192="Moderado"),AND(AO192="Alta",AQ192="Leve"),AND(AO192="Alta",AQ192="Menor")),"Moderado",IF(OR(AND(AO192="Muy Baja",AQ192="Mayor"),AND(AO192="Baja",AQ192="Mayor"),AND(AO192="Media",AQ192="Mayor"),AND(AO192="Alta",AQ192="Moderado"),AND(AO192="Alta",AQ192="Mayor"),AND(AO192="Muy Alta",AQ192="Leve"),AND(AO192="Muy Alta",AQ192="Menor"),AND(AO192="Muy Alta",AQ192="Moderado"),AND(AO192="Muy Alta",AQ192="Mayor")),"Alto",IF(OR(AND(AO192="Muy Baja",AQ192="Catastrófico"),AND(AO192="Baja",AQ192="Catastrófico"),AND(AO192="Media",AQ192="Catastrófico"),AND(AO192="Alta",AQ192="Catastrófico"),AND(AO192="Muy Alta",AQ192="Catastrófico")),"Extremo","")))),"")</f>
        <v>Extremo</v>
      </c>
      <c r="AT192" s="601">
        <f>+AP193</f>
        <v>7.1999999999999995E-2</v>
      </c>
      <c r="AU192" s="601">
        <f>+AR193</f>
        <v>1</v>
      </c>
      <c r="AV192" s="602" t="s">
        <v>122</v>
      </c>
      <c r="AW192" s="319"/>
      <c r="AX192" s="319"/>
      <c r="AY192" s="335">
        <v>4</v>
      </c>
      <c r="AZ192" s="336">
        <v>1</v>
      </c>
      <c r="BA192" s="336">
        <v>1</v>
      </c>
      <c r="BB192" s="336">
        <v>1</v>
      </c>
      <c r="BC192" s="336">
        <v>1</v>
      </c>
      <c r="BJ192" s="329"/>
      <c r="BK192" s="329"/>
      <c r="BL192" s="329"/>
      <c r="BM192" s="329"/>
      <c r="BN192" s="329"/>
      <c r="BO192" s="329"/>
      <c r="BP192" s="329"/>
      <c r="BQ192" s="329"/>
      <c r="BR192" s="329"/>
      <c r="BS192" s="329"/>
      <c r="BT192" s="329"/>
      <c r="BU192" s="329"/>
      <c r="BV192" s="329"/>
      <c r="BW192" s="329"/>
      <c r="BX192" s="329"/>
      <c r="BY192" s="329"/>
      <c r="BZ192" s="329"/>
      <c r="CA192" s="329"/>
      <c r="CB192" s="329"/>
      <c r="CC192" s="329"/>
      <c r="CD192" s="329"/>
      <c r="CE192" s="329"/>
      <c r="CF192" s="329"/>
      <c r="CG192" s="329"/>
      <c r="CH192" s="329"/>
      <c r="CL192" s="329"/>
    </row>
    <row r="193" spans="1:90" s="1" customFormat="1" ht="110.4" x14ac:dyDescent="0.25">
      <c r="A193" s="617"/>
      <c r="B193" s="619"/>
      <c r="C193" s="620"/>
      <c r="D193" s="619"/>
      <c r="E193" s="618"/>
      <c r="F193" s="598"/>
      <c r="G193" s="598"/>
      <c r="H193" s="598"/>
      <c r="I193" s="598"/>
      <c r="J193" s="619"/>
      <c r="K193" s="627"/>
      <c r="L193" s="627"/>
      <c r="M193" s="627"/>
      <c r="N193" s="619"/>
      <c r="O193" s="618"/>
      <c r="P193" s="624"/>
      <c r="Q193" s="612"/>
      <c r="R193" s="625"/>
      <c r="S193" s="624"/>
      <c r="T193" s="612"/>
      <c r="U193" s="625"/>
      <c r="V193" s="624"/>
      <c r="W193" s="612"/>
      <c r="X193" s="613"/>
      <c r="Y193" s="612"/>
      <c r="Z193" s="613"/>
      <c r="AA193" s="618"/>
      <c r="AB193" s="404">
        <v>2</v>
      </c>
      <c r="AC193" s="416" t="s">
        <v>487</v>
      </c>
      <c r="AD193" s="138"/>
      <c r="AE193" s="331" t="s">
        <v>223</v>
      </c>
      <c r="AF193" s="330" t="s">
        <v>706</v>
      </c>
      <c r="AG193" s="331" t="str">
        <f t="shared" si="162"/>
        <v>Probabilidad</v>
      </c>
      <c r="AH193" s="332" t="s">
        <v>12</v>
      </c>
      <c r="AI193" s="332" t="s">
        <v>8</v>
      </c>
      <c r="AJ193" s="333" t="str">
        <f t="shared" si="153"/>
        <v>40%</v>
      </c>
      <c r="AK193" s="332" t="s">
        <v>17</v>
      </c>
      <c r="AL193" s="332" t="s">
        <v>20</v>
      </c>
      <c r="AM193" s="332" t="s">
        <v>111</v>
      </c>
      <c r="AN193" s="308">
        <f>IFERROR(IF(AND(AG192="Probabilidad",AG193="Probabilidad"),(AP192-(+AP192*AJ193)),IF(AG193="Probabilidad",(Q192-(+Q192*AJ193)),IF(AG193="Impacto",AP192,""))),"")</f>
        <v>7.1999999999999995E-2</v>
      </c>
      <c r="AO193" s="410" t="str">
        <f t="shared" si="154"/>
        <v>Muy Baja</v>
      </c>
      <c r="AP193" s="125">
        <f>+AN193</f>
        <v>7.1999999999999995E-2</v>
      </c>
      <c r="AQ193" s="410" t="str">
        <f t="shared" si="155"/>
        <v>Catastrófico</v>
      </c>
      <c r="AR193" s="125">
        <f>IFERROR(IF(AND(AG192="Impacto",AG193="Impacto"),(AR192-(+AR192*AJ193)),IF(AG193="Impacto",(Y192-(+Y192*AJ193)),IF(AG193="Probabilidad",AR192,""))),"")</f>
        <v>1</v>
      </c>
      <c r="AS193" s="402" t="str">
        <f t="shared" si="157"/>
        <v>Extremo</v>
      </c>
      <c r="AT193" s="601"/>
      <c r="AU193" s="601"/>
      <c r="AV193" s="602"/>
      <c r="AW193" s="319"/>
      <c r="AX193" s="319"/>
      <c r="AY193" s="335">
        <v>4</v>
      </c>
      <c r="AZ193" s="336">
        <v>1</v>
      </c>
      <c r="BA193" s="336">
        <v>1</v>
      </c>
      <c r="BB193" s="336">
        <v>1</v>
      </c>
      <c r="BC193" s="336">
        <v>1</v>
      </c>
      <c r="BJ193" s="329"/>
      <c r="BK193" s="329"/>
      <c r="BL193" s="329"/>
      <c r="BM193" s="329"/>
      <c r="BN193" s="329"/>
      <c r="BO193" s="329"/>
      <c r="BP193" s="329"/>
      <c r="BQ193" s="329"/>
      <c r="BR193" s="329"/>
      <c r="BS193" s="329"/>
      <c r="BT193" s="329"/>
      <c r="BU193" s="329"/>
      <c r="BV193" s="329"/>
      <c r="BW193" s="329"/>
      <c r="BX193" s="329"/>
      <c r="BY193" s="329"/>
      <c r="BZ193" s="329"/>
      <c r="CA193" s="329"/>
      <c r="CB193" s="329"/>
      <c r="CC193" s="329"/>
      <c r="CD193" s="329"/>
      <c r="CE193" s="329"/>
      <c r="CF193" s="329"/>
      <c r="CG193" s="329"/>
      <c r="CH193" s="329"/>
      <c r="CL193" s="329"/>
    </row>
    <row r="194" spans="1:90" s="1" customFormat="1" ht="13.8" hidden="1" customHeight="1" x14ac:dyDescent="0.25">
      <c r="A194" s="617"/>
      <c r="B194" s="619" t="s">
        <v>492</v>
      </c>
      <c r="C194" s="620" t="s">
        <v>349</v>
      </c>
      <c r="D194" s="619" t="s">
        <v>491</v>
      </c>
      <c r="E194" s="619" t="s">
        <v>250</v>
      </c>
      <c r="F194" s="598"/>
      <c r="G194" s="598"/>
      <c r="H194" s="598"/>
      <c r="I194" s="598"/>
      <c r="J194" s="619" t="s">
        <v>353</v>
      </c>
      <c r="K194" s="626" t="s">
        <v>490</v>
      </c>
      <c r="L194" s="627" t="s">
        <v>489</v>
      </c>
      <c r="M194" s="627" t="str">
        <f>+CONCATENATE(J194," ",K194," ",L194)</f>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N194" s="619"/>
      <c r="O194" s="618">
        <v>2</v>
      </c>
      <c r="P194" s="624"/>
      <c r="Q194" s="612"/>
      <c r="R194" s="625"/>
      <c r="S194" s="624"/>
      <c r="T194" s="612"/>
      <c r="U194" s="625"/>
      <c r="V194" s="624"/>
      <c r="W194" s="612"/>
      <c r="X194" s="613"/>
      <c r="Y194" s="612"/>
      <c r="Z194" s="613"/>
      <c r="AA194" s="618"/>
      <c r="AB194" s="404"/>
      <c r="AC194" s="416"/>
      <c r="AD194" s="138"/>
      <c r="AE194" s="331"/>
      <c r="AF194" s="330"/>
      <c r="AG194" s="331" t="str">
        <f t="shared" si="162"/>
        <v/>
      </c>
      <c r="AH194" s="332"/>
      <c r="AI194" s="332"/>
      <c r="AJ194" s="333" t="str">
        <f t="shared" si="153"/>
        <v/>
      </c>
      <c r="AK194" s="332"/>
      <c r="AL194" s="332"/>
      <c r="AM194" s="332"/>
      <c r="AN194" s="124"/>
      <c r="AO194" s="410" t="str">
        <f t="shared" si="154"/>
        <v/>
      </c>
      <c r="AP194" s="125"/>
      <c r="AQ194" s="410" t="str">
        <f t="shared" si="155"/>
        <v/>
      </c>
      <c r="AR194" s="125" t="str">
        <f t="shared" si="156"/>
        <v/>
      </c>
      <c r="AS194" s="402" t="str">
        <f t="shared" si="157"/>
        <v/>
      </c>
      <c r="AT194" s="402"/>
      <c r="AU194" s="402"/>
      <c r="AV194" s="409"/>
      <c r="AW194" s="319"/>
      <c r="AX194" s="319"/>
      <c r="AY194" s="139"/>
      <c r="AZ194" s="136"/>
      <c r="BA194" s="136"/>
      <c r="BB194" s="136"/>
      <c r="BC194" s="136"/>
      <c r="BJ194" s="329"/>
      <c r="BK194" s="329"/>
      <c r="BL194" s="329"/>
      <c r="BM194" s="329"/>
      <c r="BN194" s="329"/>
      <c r="BO194" s="329"/>
      <c r="BP194" s="329"/>
      <c r="BQ194" s="329"/>
      <c r="BR194" s="329"/>
      <c r="BS194" s="329"/>
      <c r="BT194" s="329"/>
      <c r="BU194" s="329"/>
      <c r="BV194" s="329"/>
      <c r="BW194" s="329"/>
      <c r="BX194" s="329"/>
      <c r="BY194" s="329"/>
      <c r="BZ194" s="329"/>
      <c r="CA194" s="329"/>
      <c r="CB194" s="329"/>
      <c r="CC194" s="329"/>
      <c r="CD194" s="329"/>
      <c r="CE194" s="329"/>
      <c r="CF194" s="329"/>
      <c r="CG194" s="329"/>
      <c r="CH194" s="329"/>
      <c r="CL194" s="329"/>
    </row>
    <row r="195" spans="1:90" s="1" customFormat="1" ht="13.8" hidden="1" customHeight="1" x14ac:dyDescent="0.25">
      <c r="A195" s="617"/>
      <c r="B195" s="619"/>
      <c r="C195" s="620"/>
      <c r="D195" s="619"/>
      <c r="E195" s="618"/>
      <c r="F195" s="598"/>
      <c r="G195" s="598"/>
      <c r="H195" s="598"/>
      <c r="I195" s="598"/>
      <c r="J195" s="619"/>
      <c r="K195" s="627"/>
      <c r="L195" s="627"/>
      <c r="M195" s="627"/>
      <c r="N195" s="619"/>
      <c r="O195" s="618"/>
      <c r="P195" s="624"/>
      <c r="Q195" s="612"/>
      <c r="R195" s="625"/>
      <c r="S195" s="624"/>
      <c r="T195" s="612"/>
      <c r="U195" s="625"/>
      <c r="V195" s="624"/>
      <c r="W195" s="612"/>
      <c r="X195" s="613"/>
      <c r="Y195" s="612"/>
      <c r="Z195" s="613"/>
      <c r="AA195" s="618"/>
      <c r="AB195" s="404"/>
      <c r="AC195" s="416"/>
      <c r="AD195" s="138"/>
      <c r="AE195" s="331"/>
      <c r="AF195" s="330"/>
      <c r="AG195" s="331" t="str">
        <f t="shared" si="162"/>
        <v/>
      </c>
      <c r="AH195" s="332"/>
      <c r="AI195" s="332"/>
      <c r="AJ195" s="333" t="str">
        <f t="shared" si="153"/>
        <v/>
      </c>
      <c r="AK195" s="332"/>
      <c r="AL195" s="332"/>
      <c r="AM195" s="332"/>
      <c r="AN195" s="124"/>
      <c r="AO195" s="410" t="str">
        <f t="shared" si="154"/>
        <v/>
      </c>
      <c r="AP195" s="125"/>
      <c r="AQ195" s="410" t="str">
        <f t="shared" si="155"/>
        <v/>
      </c>
      <c r="AR195" s="125" t="str">
        <f t="shared" si="156"/>
        <v/>
      </c>
      <c r="AS195" s="402" t="str">
        <f t="shared" si="157"/>
        <v/>
      </c>
      <c r="AT195" s="402"/>
      <c r="AU195" s="402"/>
      <c r="AV195" s="409"/>
      <c r="AW195" s="319"/>
      <c r="AX195" s="319"/>
      <c r="AY195" s="139"/>
      <c r="AZ195" s="136"/>
      <c r="BA195" s="136"/>
      <c r="BB195" s="136"/>
      <c r="BC195" s="136"/>
      <c r="BJ195" s="329"/>
      <c r="BK195" s="329"/>
      <c r="BL195" s="329"/>
      <c r="BM195" s="329"/>
      <c r="BN195" s="329"/>
      <c r="BO195" s="329"/>
      <c r="BP195" s="329"/>
      <c r="BQ195" s="329"/>
      <c r="BR195" s="329"/>
      <c r="BS195" s="329"/>
      <c r="BT195" s="329"/>
      <c r="BU195" s="329"/>
      <c r="BV195" s="329"/>
      <c r="BW195" s="329"/>
      <c r="BX195" s="329"/>
      <c r="BY195" s="329"/>
      <c r="BZ195" s="329"/>
      <c r="CA195" s="329"/>
      <c r="CB195" s="329"/>
      <c r="CC195" s="329"/>
      <c r="CD195" s="329"/>
      <c r="CE195" s="329"/>
      <c r="CF195" s="329"/>
      <c r="CG195" s="329"/>
      <c r="CH195" s="329"/>
      <c r="CL195" s="329"/>
    </row>
    <row r="196" spans="1:90" s="1" customFormat="1" ht="13.8" hidden="1" customHeight="1" x14ac:dyDescent="0.25">
      <c r="A196" s="617"/>
      <c r="B196" s="619" t="s">
        <v>492</v>
      </c>
      <c r="C196" s="620" t="s">
        <v>349</v>
      </c>
      <c r="D196" s="619" t="s">
        <v>491</v>
      </c>
      <c r="E196" s="619" t="s">
        <v>250</v>
      </c>
      <c r="F196" s="598"/>
      <c r="G196" s="598"/>
      <c r="H196" s="598"/>
      <c r="I196" s="598"/>
      <c r="J196" s="619" t="s">
        <v>353</v>
      </c>
      <c r="K196" s="626" t="s">
        <v>490</v>
      </c>
      <c r="L196" s="627" t="s">
        <v>489</v>
      </c>
      <c r="M196" s="627" t="str">
        <f>+CONCATENATE(J196," ",K196," ",L196)</f>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N196" s="619"/>
      <c r="O196" s="618">
        <v>2</v>
      </c>
      <c r="P196" s="624"/>
      <c r="Q196" s="612"/>
      <c r="R196" s="625"/>
      <c r="S196" s="624"/>
      <c r="T196" s="612"/>
      <c r="U196" s="625"/>
      <c r="V196" s="624"/>
      <c r="W196" s="612"/>
      <c r="X196" s="613"/>
      <c r="Y196" s="612"/>
      <c r="Z196" s="613"/>
      <c r="AA196" s="618"/>
      <c r="AB196" s="404"/>
      <c r="AC196" s="416"/>
      <c r="AD196" s="138"/>
      <c r="AE196" s="331"/>
      <c r="AF196" s="330"/>
      <c r="AG196" s="331" t="str">
        <f t="shared" si="162"/>
        <v/>
      </c>
      <c r="AH196" s="332"/>
      <c r="AI196" s="332"/>
      <c r="AJ196" s="333" t="str">
        <f t="shared" si="153"/>
        <v/>
      </c>
      <c r="AK196" s="332"/>
      <c r="AL196" s="332"/>
      <c r="AM196" s="332"/>
      <c r="AN196" s="124"/>
      <c r="AO196" s="410" t="str">
        <f t="shared" si="154"/>
        <v/>
      </c>
      <c r="AP196" s="125"/>
      <c r="AQ196" s="410" t="str">
        <f t="shared" si="155"/>
        <v/>
      </c>
      <c r="AR196" s="125" t="str">
        <f t="shared" si="156"/>
        <v/>
      </c>
      <c r="AS196" s="402" t="str">
        <f t="shared" si="157"/>
        <v/>
      </c>
      <c r="AT196" s="402"/>
      <c r="AU196" s="402"/>
      <c r="AV196" s="409"/>
      <c r="AW196" s="319"/>
      <c r="AX196" s="319"/>
      <c r="AY196" s="139"/>
      <c r="AZ196" s="136"/>
      <c r="BA196" s="136"/>
      <c r="BB196" s="136"/>
      <c r="BC196" s="136"/>
      <c r="BJ196" s="329"/>
      <c r="BK196" s="329"/>
      <c r="BL196" s="329"/>
      <c r="BM196" s="329"/>
      <c r="BN196" s="329"/>
      <c r="BO196" s="329"/>
      <c r="BP196" s="329"/>
      <c r="BQ196" s="329"/>
      <c r="BR196" s="329"/>
      <c r="BS196" s="329"/>
      <c r="BT196" s="329"/>
      <c r="BU196" s="329"/>
      <c r="BV196" s="329"/>
      <c r="BW196" s="329"/>
      <c r="BX196" s="329"/>
      <c r="BY196" s="329"/>
      <c r="BZ196" s="329"/>
      <c r="CA196" s="329"/>
      <c r="CB196" s="329"/>
      <c r="CC196" s="329"/>
      <c r="CD196" s="329"/>
      <c r="CE196" s="329"/>
      <c r="CF196" s="329"/>
      <c r="CG196" s="329"/>
      <c r="CH196" s="329"/>
      <c r="CL196" s="329"/>
    </row>
    <row r="197" spans="1:90" s="1" customFormat="1" ht="13.8" hidden="1" customHeight="1" x14ac:dyDescent="0.25">
      <c r="A197" s="617"/>
      <c r="B197" s="619"/>
      <c r="C197" s="620"/>
      <c r="D197" s="619"/>
      <c r="E197" s="618"/>
      <c r="F197" s="598"/>
      <c r="G197" s="598"/>
      <c r="H197" s="598"/>
      <c r="I197" s="598"/>
      <c r="J197" s="619"/>
      <c r="K197" s="627"/>
      <c r="L197" s="627"/>
      <c r="M197" s="627"/>
      <c r="N197" s="619"/>
      <c r="O197" s="618"/>
      <c r="P197" s="624"/>
      <c r="Q197" s="612"/>
      <c r="R197" s="625"/>
      <c r="S197" s="624"/>
      <c r="T197" s="612"/>
      <c r="U197" s="625"/>
      <c r="V197" s="624"/>
      <c r="W197" s="612"/>
      <c r="X197" s="613"/>
      <c r="Y197" s="612"/>
      <c r="Z197" s="613"/>
      <c r="AA197" s="618"/>
      <c r="AB197" s="404"/>
      <c r="AC197" s="416"/>
      <c r="AD197" s="138"/>
      <c r="AE197" s="331"/>
      <c r="AF197" s="330"/>
      <c r="AG197" s="331" t="str">
        <f t="shared" si="162"/>
        <v/>
      </c>
      <c r="AH197" s="332"/>
      <c r="AI197" s="332"/>
      <c r="AJ197" s="333" t="str">
        <f t="shared" si="153"/>
        <v/>
      </c>
      <c r="AK197" s="332"/>
      <c r="AL197" s="332"/>
      <c r="AM197" s="332"/>
      <c r="AN197" s="124"/>
      <c r="AO197" s="410" t="str">
        <f t="shared" si="154"/>
        <v/>
      </c>
      <c r="AP197" s="125"/>
      <c r="AQ197" s="410" t="str">
        <f t="shared" si="155"/>
        <v/>
      </c>
      <c r="AR197" s="125" t="str">
        <f t="shared" si="156"/>
        <v/>
      </c>
      <c r="AS197" s="402" t="str">
        <f t="shared" si="157"/>
        <v/>
      </c>
      <c r="AT197" s="402"/>
      <c r="AU197" s="402"/>
      <c r="AV197" s="409"/>
      <c r="AW197" s="319"/>
      <c r="AX197" s="319"/>
      <c r="AY197" s="139"/>
      <c r="AZ197" s="136"/>
      <c r="BA197" s="136"/>
      <c r="BB197" s="136"/>
      <c r="BC197" s="136"/>
      <c r="BJ197" s="329"/>
      <c r="BK197" s="329"/>
      <c r="BL197" s="329"/>
      <c r="BM197" s="329"/>
      <c r="BN197" s="329"/>
      <c r="BO197" s="329"/>
      <c r="BP197" s="329"/>
      <c r="BQ197" s="329"/>
      <c r="BR197" s="329"/>
      <c r="BS197" s="329"/>
      <c r="BT197" s="329"/>
      <c r="BU197" s="329"/>
      <c r="BV197" s="329"/>
      <c r="BW197" s="329"/>
      <c r="BX197" s="329"/>
      <c r="BY197" s="329"/>
      <c r="BZ197" s="329"/>
      <c r="CA197" s="329"/>
      <c r="CB197" s="329"/>
      <c r="CC197" s="329"/>
      <c r="CD197" s="329"/>
      <c r="CE197" s="329"/>
      <c r="CF197" s="329"/>
      <c r="CG197" s="329"/>
      <c r="CH197" s="329"/>
      <c r="CL197" s="329"/>
    </row>
    <row r="198" spans="1:90" s="1" customFormat="1" ht="97.8" customHeight="1" x14ac:dyDescent="0.25">
      <c r="A198" s="617" t="s">
        <v>486</v>
      </c>
      <c r="B198" s="619" t="s">
        <v>480</v>
      </c>
      <c r="C198" s="620" t="s">
        <v>247</v>
      </c>
      <c r="D198" s="619" t="s">
        <v>479</v>
      </c>
      <c r="E198" s="619" t="s">
        <v>250</v>
      </c>
      <c r="F198" s="598" t="s">
        <v>766</v>
      </c>
      <c r="G198" s="598" t="s">
        <v>777</v>
      </c>
      <c r="H198" s="598" t="s">
        <v>779</v>
      </c>
      <c r="I198" s="598" t="s">
        <v>783</v>
      </c>
      <c r="J198" s="619" t="s">
        <v>353</v>
      </c>
      <c r="K198" s="626" t="s">
        <v>483</v>
      </c>
      <c r="L198" s="627" t="s">
        <v>482</v>
      </c>
      <c r="M198" s="627" t="str">
        <f t="shared" ref="M198:M222" si="227">+CONCATENATE(J198," ",K198," ",L198)</f>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198" s="619" t="s">
        <v>213</v>
      </c>
      <c r="O198" s="618">
        <v>7</v>
      </c>
      <c r="P198" s="624" t="str">
        <f t="shared" si="211"/>
        <v>Baja</v>
      </c>
      <c r="Q198" s="612">
        <f t="shared" ref="Q198" si="228">IF(P198="","",IF(P198="Muy Baja",0.2,IF(P198="Baja",0.4,IF(P198="Media",0.6,IF(P198="Alta",0.8,IF(P198="Muy Alta",1,))))))</f>
        <v>0.4</v>
      </c>
      <c r="R198" s="625"/>
      <c r="S198" s="624" t="str">
        <f>IF(OR(R198='Tabla Impacto'!$C$11,R198='Tabla Impacto'!$D$11),"Leve",IF(OR(R198='Tabla Impacto'!$C$12,R198='Tabla Impacto'!$D$12),"Menor",IF(OR(R198='Tabla Impacto'!$C$13,R198='Tabla Impacto'!$D$13),"Moderado",IF(OR(R198='Tabla Impacto'!$C$14,R198='Tabla Impacto'!$D$14),"Mayor",IF(OR(R198='Tabla Impacto'!$C$15,R198='Tabla Impacto'!$D$15),"Catastrófico","")))))</f>
        <v/>
      </c>
      <c r="T198" s="612" t="str">
        <f t="shared" ref="T198" si="229">IF(S198="","",IF(S198="Leve",0.2,IF(S198="Menor",0.4,IF(S198="Moderado",0.6,IF(S198="Mayor",0.8,IF(S198="Catastrófico",1,))))))</f>
        <v/>
      </c>
      <c r="U198" s="625" t="s">
        <v>137</v>
      </c>
      <c r="V198" s="624" t="str">
        <f>IF(OR(U198='Tabla Impacto'!$C$11,U198='Tabla Impacto'!$D$11),"Leve",IF(OR(U198='Tabla Impacto'!$C$12,U198='Tabla Impacto'!$D$12),"Menor",IF(OR(U198='Tabla Impacto'!$C$13,U198='Tabla Impacto'!$D$13),"Moderado",IF(OR(U198='Tabla Impacto'!$C$14,U198='Tabla Impacto'!$D$14),"Mayor",IF(OR(U198='Tabla Impacto'!$C$15,U198='Tabla Impacto'!$D$15),"Catastrófico","")))))</f>
        <v>Mayor</v>
      </c>
      <c r="W198" s="612">
        <f t="shared" ref="W198" si="230">IF(V198="","",IF(V198="Leve",0.2,IF(V198="Menor",0.4,IF(V198="Moderado",0.6,IF(V198="Mayor",0.8,IF(V198="Catastrófico",1,))))))</f>
        <v>0.8</v>
      </c>
      <c r="X198" s="613" t="str">
        <f>IF(Y198="","",IF(Y198='Tabla Impacto'!$G$4,'Tabla Impacto'!$F$4,IF(Y198='Tabla Impacto'!$G$5,'Tabla Impacto'!$F$5,IF(Y198='Tabla Impacto'!$G$6,'Tabla Impacto'!$F$6,IF(Y198='Tabla Impacto'!$G$7,'Tabla Impacto'!$F$7,IF(Y198='Tabla Impacto'!$G$8,'Tabla Impacto'!$F$8))))))</f>
        <v>Mayor</v>
      </c>
      <c r="Y198" s="612">
        <f t="shared" ref="Y198" si="231">+IF(T198="",W198,IF(W198="",T198,IF(T198&gt;W198,T198,W198)))</f>
        <v>0.8</v>
      </c>
      <c r="Z198" s="613" t="str">
        <f t="shared" ref="Z198" si="232">IF(OR(AND(P198="Muy Baja",X198="Leve"),AND(P198="Muy Baja",X198="Menor"),AND(P198="Baja",X198="Leve")),"Bajo",IF(OR(AND(P198="Muy baja",X198="Moderado"),AND(P198="Baja",X198="Menor"),AND(P198="Baja",X198="Moderado"),AND(P198="Media",X198="Leve"),AND(P198="Media",X198="Menor"),AND(P198="Media",X198="Moderado"),AND(P198="Alta",X198="Leve"),AND(P198="Alta",X198="Menor")),"Moderado",IF(OR(AND(P198="Muy Baja",X198="Mayor"),AND(P198="Baja",X198="Mayor"),AND(P198="Media",X198="Mayor"),AND(P198="Alta",X198="Moderado"),AND(P198="Alta",X198="Mayor"),AND(P198="Muy Alta",X198="Leve"),AND(P198="Muy Alta",X198="Menor"),AND(P198="Muy Alta",X198="Moderado"),AND(P198="Muy Alta",X198="Mayor")),"Alto",IF(OR(AND(P198="Muy Baja",X198="Catastrófico"),AND(P198="Baja",X198="Catastrófico"),AND(P198="Media",X198="Catastrófico"),AND(P198="Alta",X198="Catastrófico"),AND(P198="Muy Alta",X198="Catastrófico")),"Extremo",""))))</f>
        <v>Alto</v>
      </c>
      <c r="AA198" s="618"/>
      <c r="AB198" s="404">
        <v>1</v>
      </c>
      <c r="AC198" s="419" t="s">
        <v>958</v>
      </c>
      <c r="AD198" s="138"/>
      <c r="AE198" s="331" t="s">
        <v>223</v>
      </c>
      <c r="AF198" s="330" t="s">
        <v>707</v>
      </c>
      <c r="AG198" s="331" t="str">
        <f t="shared" si="162"/>
        <v>Probabilidad</v>
      </c>
      <c r="AH198" s="332" t="s">
        <v>12</v>
      </c>
      <c r="AI198" s="332" t="s">
        <v>8</v>
      </c>
      <c r="AJ198" s="333" t="str">
        <f t="shared" si="153"/>
        <v>40%</v>
      </c>
      <c r="AK198" s="332" t="s">
        <v>17</v>
      </c>
      <c r="AL198" s="332" t="s">
        <v>20</v>
      </c>
      <c r="AM198" s="332" t="s">
        <v>111</v>
      </c>
      <c r="AN198" s="309">
        <f>IFERROR(IF(AG198="Probabilidad",(Q198-(+Q198*AJ198)),IF(AG198="Impacto",Q198,"")),"")</f>
        <v>0.24</v>
      </c>
      <c r="AO198" s="410" t="str">
        <f t="shared" ref="AO198:AO199" si="233">IFERROR(IF(AN198="","",IF(AN198&lt;=0.2,"Muy Baja",IF(AN198&lt;=0.4,"Baja",IF(AN198&lt;=0.6,"Media",IF(AN198&lt;=0.8,"Alta","Muy Alta"))))),"")</f>
        <v>Baja</v>
      </c>
      <c r="AP198" s="125">
        <f>+AN198</f>
        <v>0.24</v>
      </c>
      <c r="AQ198" s="410" t="str">
        <f t="shared" ref="AQ198:AQ199" si="234">IFERROR(IF(AR198="","",IF(AR198&lt;=0.2,"Leve",IF(AR198&lt;=0.4,"Menor",IF(AR198&lt;=0.6,"Moderado",IF(AR198&lt;=0.8,"Mayor","Catastrófico"))))),"")</f>
        <v>Mayor</v>
      </c>
      <c r="AR198" s="125">
        <f>IFERROR(IF(AG198="Impacto",(Y198-(+Y198*AJ198)),IF(AG198="Probabilidad",Y198,"")),"")</f>
        <v>0.8</v>
      </c>
      <c r="AS198" s="402" t="str">
        <f t="shared" si="157"/>
        <v>Alto</v>
      </c>
      <c r="AT198" s="601">
        <f>+AP200</f>
        <v>8.6399999999999991E-2</v>
      </c>
      <c r="AU198" s="601">
        <f>+AR200</f>
        <v>0.8</v>
      </c>
      <c r="AV198" s="602" t="s">
        <v>122</v>
      </c>
      <c r="AW198" s="319"/>
      <c r="AX198" s="319"/>
      <c r="AY198" s="335">
        <v>0</v>
      </c>
      <c r="AZ198" s="336">
        <v>0</v>
      </c>
      <c r="BA198" s="336">
        <v>0</v>
      </c>
      <c r="BB198" s="336">
        <v>0</v>
      </c>
      <c r="BC198" s="336">
        <v>0</v>
      </c>
      <c r="BJ198" s="329"/>
      <c r="BK198" s="329"/>
      <c r="BL198" s="329"/>
      <c r="BM198" s="329"/>
      <c r="BN198" s="329"/>
      <c r="BO198" s="329"/>
      <c r="BP198" s="329"/>
      <c r="BQ198" s="329"/>
      <c r="BR198" s="329"/>
      <c r="BS198" s="329"/>
      <c r="BT198" s="329"/>
      <c r="BU198" s="329"/>
      <c r="BV198" s="329"/>
      <c r="BW198" s="329"/>
      <c r="BX198" s="329"/>
      <c r="BY198" s="329"/>
      <c r="BZ198" s="329"/>
      <c r="CA198" s="329"/>
      <c r="CB198" s="329"/>
      <c r="CC198" s="329"/>
      <c r="CD198" s="329"/>
      <c r="CE198" s="329"/>
      <c r="CF198" s="329"/>
      <c r="CG198" s="329"/>
      <c r="CH198" s="329"/>
      <c r="CL198" s="329"/>
    </row>
    <row r="199" spans="1:90" s="1" customFormat="1" ht="205.2" customHeight="1" x14ac:dyDescent="0.25">
      <c r="A199" s="617"/>
      <c r="B199" s="619" t="s">
        <v>485</v>
      </c>
      <c r="C199" s="620" t="s">
        <v>349</v>
      </c>
      <c r="D199" s="619" t="s">
        <v>484</v>
      </c>
      <c r="E199" s="619" t="s">
        <v>250</v>
      </c>
      <c r="F199" s="598"/>
      <c r="G199" s="598"/>
      <c r="H199" s="598"/>
      <c r="I199" s="598"/>
      <c r="J199" s="619" t="s">
        <v>353</v>
      </c>
      <c r="K199" s="626" t="s">
        <v>483</v>
      </c>
      <c r="L199" s="627" t="s">
        <v>482</v>
      </c>
      <c r="M199" s="627" t="str">
        <f t="shared" si="227"/>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199" s="619"/>
      <c r="O199" s="618">
        <v>7</v>
      </c>
      <c r="P199" s="624"/>
      <c r="Q199" s="612"/>
      <c r="R199" s="625"/>
      <c r="S199" s="624"/>
      <c r="T199" s="612"/>
      <c r="U199" s="625"/>
      <c r="V199" s="624"/>
      <c r="W199" s="612"/>
      <c r="X199" s="613"/>
      <c r="Y199" s="612"/>
      <c r="Z199" s="613"/>
      <c r="AA199" s="618"/>
      <c r="AB199" s="404">
        <v>2</v>
      </c>
      <c r="AC199" s="465" t="s">
        <v>957</v>
      </c>
      <c r="AD199" s="138"/>
      <c r="AE199" s="331" t="s">
        <v>223</v>
      </c>
      <c r="AF199" s="330" t="s">
        <v>708</v>
      </c>
      <c r="AG199" s="331" t="str">
        <f t="shared" si="162"/>
        <v>Probabilidad</v>
      </c>
      <c r="AH199" s="332" t="s">
        <v>12</v>
      </c>
      <c r="AI199" s="332" t="s">
        <v>8</v>
      </c>
      <c r="AJ199" s="333" t="str">
        <f t="shared" si="153"/>
        <v>40%</v>
      </c>
      <c r="AK199" s="332" t="s">
        <v>17</v>
      </c>
      <c r="AL199" s="332" t="s">
        <v>20</v>
      </c>
      <c r="AM199" s="332" t="s">
        <v>111</v>
      </c>
      <c r="AN199" s="308">
        <f>IFERROR(IF(AND(AG198="Probabilidad",AG199="Probabilidad"),(AP198-(+AP198*AJ199)),IF(AG199="Probabilidad",(Q198-(+Q198*AJ199)),IF(AG199="Impacto",AP198,""))),"")</f>
        <v>0.14399999999999999</v>
      </c>
      <c r="AO199" s="410" t="str">
        <f t="shared" si="233"/>
        <v>Muy Baja</v>
      </c>
      <c r="AP199" s="125">
        <f>+AN199</f>
        <v>0.14399999999999999</v>
      </c>
      <c r="AQ199" s="410" t="str">
        <f t="shared" si="234"/>
        <v>Mayor</v>
      </c>
      <c r="AR199" s="125">
        <f>IFERROR(IF(AND(AG198="Impacto",AG199="Impacto"),(AR198-(+AR198*AJ199)),IF(AG199="Impacto",(Y198-(+Y198*AJ199)),IF(AG199="Probabilidad",AR198,""))),"")</f>
        <v>0.8</v>
      </c>
      <c r="AS199" s="402" t="str">
        <f t="shared" ref="AS199" si="235">IFERROR(IF(OR(AND(AO199="Muy Baja",AQ199="Leve"),AND(AO199="Muy Baja",AQ199="Menor"),AND(AO199="Baja",AQ199="Leve")),"Bajo",IF(OR(AND(AO199="Muy baja",AQ199="Moderado"),AND(AO199="Baja",AQ199="Menor"),AND(AO199="Baja",AQ199="Moderado"),AND(AO199="Media",AQ199="Leve"),AND(AO199="Media",AQ199="Menor"),AND(AO199="Media",AQ199="Moderado"),AND(AO199="Alta",AQ199="Leve"),AND(AO199="Alta",AQ199="Menor")),"Moderado",IF(OR(AND(AO199="Muy Baja",AQ199="Mayor"),AND(AO199="Baja",AQ199="Mayor"),AND(AO199="Media",AQ199="Mayor"),AND(AO199="Alta",AQ199="Moderado"),AND(AO199="Alta",AQ199="Mayor"),AND(AO199="Muy Alta",AQ199="Leve"),AND(AO199="Muy Alta",AQ199="Menor"),AND(AO199="Muy Alta",AQ199="Moderado"),AND(AO199="Muy Alta",AQ199="Mayor")),"Alto",IF(OR(AND(AO199="Muy Baja",AQ199="Catastrófico"),AND(AO199="Baja",AQ199="Catastrófico"),AND(AO199="Media",AQ199="Catastrófico"),AND(AO199="Alta",AQ199="Catastrófico"),AND(AO199="Muy Alta",AQ199="Catastrófico")),"Extremo","")))),"")</f>
        <v>Alto</v>
      </c>
      <c r="AT199" s="601"/>
      <c r="AU199" s="601"/>
      <c r="AV199" s="602"/>
      <c r="AW199" s="319"/>
      <c r="AX199" s="319"/>
      <c r="AY199" s="335">
        <v>0</v>
      </c>
      <c r="AZ199" s="336">
        <v>0</v>
      </c>
      <c r="BA199" s="336">
        <v>0</v>
      </c>
      <c r="BB199" s="336">
        <v>0</v>
      </c>
      <c r="BC199" s="336">
        <v>0</v>
      </c>
      <c r="BJ199" s="329"/>
      <c r="BK199" s="329"/>
      <c r="BL199" s="329"/>
      <c r="BM199" s="329"/>
      <c r="BN199" s="329"/>
      <c r="BO199" s="329"/>
      <c r="BP199" s="329"/>
      <c r="BQ199" s="329"/>
      <c r="BR199" s="329"/>
      <c r="BS199" s="329"/>
      <c r="BT199" s="329"/>
      <c r="BU199" s="329"/>
      <c r="BV199" s="329"/>
      <c r="BW199" s="329"/>
      <c r="BX199" s="329"/>
      <c r="BY199" s="329"/>
      <c r="BZ199" s="329"/>
      <c r="CA199" s="329"/>
      <c r="CB199" s="329"/>
      <c r="CC199" s="329"/>
      <c r="CD199" s="329"/>
      <c r="CE199" s="329"/>
      <c r="CF199" s="329"/>
      <c r="CG199" s="329"/>
      <c r="CH199" s="329"/>
      <c r="CL199" s="329"/>
    </row>
    <row r="200" spans="1:90" s="1" customFormat="1" ht="174.6" customHeight="1" x14ac:dyDescent="0.25">
      <c r="A200" s="617"/>
      <c r="B200" s="619" t="s">
        <v>485</v>
      </c>
      <c r="C200" s="620" t="s">
        <v>349</v>
      </c>
      <c r="D200" s="619" t="s">
        <v>484</v>
      </c>
      <c r="E200" s="619" t="s">
        <v>250</v>
      </c>
      <c r="F200" s="598"/>
      <c r="G200" s="598"/>
      <c r="H200" s="598"/>
      <c r="I200" s="598"/>
      <c r="J200" s="619" t="s">
        <v>353</v>
      </c>
      <c r="K200" s="626" t="s">
        <v>483</v>
      </c>
      <c r="L200" s="627" t="s">
        <v>482</v>
      </c>
      <c r="M200" s="627" t="str">
        <f t="shared" si="227"/>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200" s="619"/>
      <c r="O200" s="618">
        <v>7</v>
      </c>
      <c r="P200" s="624"/>
      <c r="Q200" s="612"/>
      <c r="R200" s="625"/>
      <c r="S200" s="624"/>
      <c r="T200" s="612"/>
      <c r="U200" s="625"/>
      <c r="V200" s="624"/>
      <c r="W200" s="612"/>
      <c r="X200" s="613"/>
      <c r="Y200" s="612"/>
      <c r="Z200" s="613"/>
      <c r="AA200" s="618"/>
      <c r="AB200" s="404">
        <v>3</v>
      </c>
      <c r="AC200" s="465" t="s">
        <v>959</v>
      </c>
      <c r="AD200" s="138"/>
      <c r="AE200" s="331" t="s">
        <v>223</v>
      </c>
      <c r="AF200" s="330" t="s">
        <v>709</v>
      </c>
      <c r="AG200" s="331" t="str">
        <f t="shared" si="162"/>
        <v>Probabilidad</v>
      </c>
      <c r="AH200" s="332" t="s">
        <v>12</v>
      </c>
      <c r="AI200" s="332" t="s">
        <v>8</v>
      </c>
      <c r="AJ200" s="333" t="str">
        <f t="shared" ref="AJ200:AJ263" si="236">IF(AND(AH200="Preventivo",AI200="Automático"),"50%",IF(AND(AH200="Preventivo",AI200="Manual"),"40%",IF(AND(AH200="Detectivo",AI200="Automático"),"40%",IF(AND(AH200="Detectivo",AI200="Manual"),"30%",IF(AND(AH200="Correctivo",AI200="Automático"),"35%",IF(AND(AH200="Correctivo",AI200="Manual"),"25%",""))))))</f>
        <v>40%</v>
      </c>
      <c r="AK200" s="332" t="s">
        <v>17</v>
      </c>
      <c r="AL200" s="332" t="s">
        <v>20</v>
      </c>
      <c r="AM200" s="332" t="s">
        <v>111</v>
      </c>
      <c r="AN200" s="308">
        <f>IFERROR(IF(AND(AG199="Probabilidad",AG200="Probabilidad"),(AP199-(+AP199*AJ200)),IF(AG200="Probabilidad",(Q199-(+Q199*AJ200)),IF(AG200="Impacto",AP199,""))),"")</f>
        <v>8.6399999999999991E-2</v>
      </c>
      <c r="AO200" s="410" t="str">
        <f t="shared" ref="AO200" si="237">IFERROR(IF(AN200="","",IF(AN200&lt;=0.2,"Muy Baja",IF(AN200&lt;=0.4,"Baja",IF(AN200&lt;=0.6,"Media",IF(AN200&lt;=0.8,"Alta","Muy Alta"))))),"")</f>
        <v>Muy Baja</v>
      </c>
      <c r="AP200" s="125">
        <f>+AN200</f>
        <v>8.6399999999999991E-2</v>
      </c>
      <c r="AQ200" s="410" t="str">
        <f t="shared" ref="AQ200" si="238">IFERROR(IF(AR200="","",IF(AR200&lt;=0.2,"Leve",IF(AR200&lt;=0.4,"Menor",IF(AR200&lt;=0.6,"Moderado",IF(AR200&lt;=0.8,"Mayor","Catastrófico"))))),"")</f>
        <v>Mayor</v>
      </c>
      <c r="AR200" s="125">
        <f>IFERROR(IF(AND(AG199="Impacto",AG200="Impacto"),(AR199-(+AR199*AJ200)),IF(AG200="Impacto",(Y199-(+Y199*AJ200)),IF(AG200="Probabilidad",AR199,""))),"")</f>
        <v>0.8</v>
      </c>
      <c r="AS200" s="402" t="str">
        <f t="shared" ref="AS200" si="239">IFERROR(IF(OR(AND(AO200="Muy Baja",AQ200="Leve"),AND(AO200="Muy Baja",AQ200="Menor"),AND(AO200="Baja",AQ200="Leve")),"Bajo",IF(OR(AND(AO200="Muy baja",AQ200="Moderado"),AND(AO200="Baja",AQ200="Menor"),AND(AO200="Baja",AQ200="Moderado"),AND(AO200="Media",AQ200="Leve"),AND(AO200="Media",AQ200="Menor"),AND(AO200="Media",AQ200="Moderado"),AND(AO200="Alta",AQ200="Leve"),AND(AO200="Alta",AQ200="Menor")),"Moderado",IF(OR(AND(AO200="Muy Baja",AQ200="Mayor"),AND(AO200="Baja",AQ200="Mayor"),AND(AO200="Media",AQ200="Mayor"),AND(AO200="Alta",AQ200="Moderado"),AND(AO200="Alta",AQ200="Mayor"),AND(AO200="Muy Alta",AQ200="Leve"),AND(AO200="Muy Alta",AQ200="Menor"),AND(AO200="Muy Alta",AQ200="Moderado"),AND(AO200="Muy Alta",AQ200="Mayor")),"Alto",IF(OR(AND(AO200="Muy Baja",AQ200="Catastrófico"),AND(AO200="Baja",AQ200="Catastrófico"),AND(AO200="Media",AQ200="Catastrófico"),AND(AO200="Alta",AQ200="Catastrófico"),AND(AO200="Muy Alta",AQ200="Catastrófico")),"Extremo","")))),"")</f>
        <v>Alto</v>
      </c>
      <c r="AT200" s="601"/>
      <c r="AU200" s="601"/>
      <c r="AV200" s="602"/>
      <c r="AW200" s="319"/>
      <c r="AX200" s="319"/>
      <c r="AY200" s="335">
        <v>0</v>
      </c>
      <c r="AZ200" s="336">
        <v>0</v>
      </c>
      <c r="BA200" s="336">
        <v>0</v>
      </c>
      <c r="BB200" s="336">
        <v>0</v>
      </c>
      <c r="BC200" s="336">
        <v>0</v>
      </c>
      <c r="BJ200" s="329"/>
      <c r="BK200" s="329"/>
      <c r="BL200" s="329"/>
      <c r="BM200" s="329"/>
      <c r="BN200" s="329"/>
      <c r="BO200" s="329"/>
      <c r="BP200" s="329"/>
      <c r="BQ200" s="329"/>
      <c r="BR200" s="329"/>
      <c r="BS200" s="329"/>
      <c r="BT200" s="329"/>
      <c r="BU200" s="329"/>
      <c r="BV200" s="329"/>
      <c r="BW200" s="329"/>
      <c r="BX200" s="329"/>
      <c r="BY200" s="329"/>
      <c r="BZ200" s="329"/>
      <c r="CA200" s="329"/>
      <c r="CB200" s="329"/>
      <c r="CC200" s="329"/>
      <c r="CD200" s="329"/>
      <c r="CE200" s="329"/>
      <c r="CF200" s="329"/>
      <c r="CG200" s="329"/>
      <c r="CH200" s="329"/>
      <c r="CL200" s="329"/>
    </row>
    <row r="201" spans="1:90" s="1" customFormat="1" ht="167.4" customHeight="1" x14ac:dyDescent="0.25">
      <c r="A201" s="617"/>
      <c r="B201" s="619" t="s">
        <v>485</v>
      </c>
      <c r="C201" s="620" t="s">
        <v>349</v>
      </c>
      <c r="D201" s="619" t="s">
        <v>484</v>
      </c>
      <c r="E201" s="619" t="s">
        <v>250</v>
      </c>
      <c r="F201" s="598"/>
      <c r="G201" s="598"/>
      <c r="H201" s="598"/>
      <c r="I201" s="598"/>
      <c r="J201" s="619" t="s">
        <v>353</v>
      </c>
      <c r="K201" s="626" t="s">
        <v>483</v>
      </c>
      <c r="L201" s="627" t="s">
        <v>482</v>
      </c>
      <c r="M201" s="627" t="str">
        <f t="shared" si="227"/>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201" s="619"/>
      <c r="O201" s="618">
        <v>7</v>
      </c>
      <c r="P201" s="624"/>
      <c r="Q201" s="612"/>
      <c r="R201" s="625"/>
      <c r="S201" s="624"/>
      <c r="T201" s="612"/>
      <c r="U201" s="625"/>
      <c r="V201" s="624"/>
      <c r="W201" s="612"/>
      <c r="X201" s="613"/>
      <c r="Y201" s="612"/>
      <c r="Z201" s="613"/>
      <c r="AA201" s="618"/>
      <c r="AB201" s="404">
        <v>4</v>
      </c>
      <c r="AC201" s="465" t="s">
        <v>960</v>
      </c>
      <c r="AD201" s="138"/>
      <c r="AE201" s="331" t="s">
        <v>223</v>
      </c>
      <c r="AF201" s="330" t="s">
        <v>826</v>
      </c>
      <c r="AG201" s="331" t="str">
        <f t="shared" si="162"/>
        <v>Probabilidad</v>
      </c>
      <c r="AH201" s="332" t="s">
        <v>12</v>
      </c>
      <c r="AI201" s="332" t="s">
        <v>8</v>
      </c>
      <c r="AJ201" s="333" t="str">
        <f t="shared" ref="AJ201" si="240">IF(AND(AH201="Preventivo",AI201="Automático"),"50%",IF(AND(AH201="Preventivo",AI201="Manual"),"40%",IF(AND(AH201="Detectivo",AI201="Automático"),"40%",IF(AND(AH201="Detectivo",AI201="Manual"),"30%",IF(AND(AH201="Correctivo",AI201="Automático"),"35%",IF(AND(AH201="Correctivo",AI201="Manual"),"25%",""))))))</f>
        <v>40%</v>
      </c>
      <c r="AK201" s="332" t="s">
        <v>17</v>
      </c>
      <c r="AL201" s="332" t="s">
        <v>20</v>
      </c>
      <c r="AM201" s="332" t="s">
        <v>111</v>
      </c>
      <c r="AN201" s="308">
        <f>IFERROR(IF(AND(AG200="Probabilidad",AG201="Probabilidad"),(AP200-(+AP200*AJ201)),IF(AG201="Probabilidad",(Q200-(+Q200*AJ201)),IF(AG201="Impacto",AP200,""))),"")</f>
        <v>5.183999999999999E-2</v>
      </c>
      <c r="AO201" s="410" t="str">
        <f t="shared" ref="AO201" si="241">IFERROR(IF(AN201="","",IF(AN201&lt;=0.2,"Muy Baja",IF(AN201&lt;=0.4,"Baja",IF(AN201&lt;=0.6,"Media",IF(AN201&lt;=0.8,"Alta","Muy Alta"))))),"")</f>
        <v>Muy Baja</v>
      </c>
      <c r="AP201" s="125">
        <f>+AN201</f>
        <v>5.183999999999999E-2</v>
      </c>
      <c r="AQ201" s="410" t="str">
        <f t="shared" ref="AQ201" si="242">IFERROR(IF(AR201="","",IF(AR201&lt;=0.2,"Leve",IF(AR201&lt;=0.4,"Menor",IF(AR201&lt;=0.6,"Moderado",IF(AR201&lt;=0.8,"Mayor","Catastrófico"))))),"")</f>
        <v>Mayor</v>
      </c>
      <c r="AR201" s="125">
        <f>IFERROR(IF(AND(AG200="Impacto",AG201="Impacto"),(AR200-(+AR200*AJ201)),IF(AG201="Impacto",(Y200-(+Y200*AJ201)),IF(AG201="Probabilidad",AR200,""))),"")</f>
        <v>0.8</v>
      </c>
      <c r="AS201" s="402" t="str">
        <f t="shared" ref="AS201" si="243">IFERROR(IF(OR(AND(AO201="Muy Baja",AQ201="Leve"),AND(AO201="Muy Baja",AQ201="Menor"),AND(AO201="Baja",AQ201="Leve")),"Bajo",IF(OR(AND(AO201="Muy baja",AQ201="Moderado"),AND(AO201="Baja",AQ201="Menor"),AND(AO201="Baja",AQ201="Moderado"),AND(AO201="Media",AQ201="Leve"),AND(AO201="Media",AQ201="Menor"),AND(AO201="Media",AQ201="Moderado"),AND(AO201="Alta",AQ201="Leve"),AND(AO201="Alta",AQ201="Menor")),"Moderado",IF(OR(AND(AO201="Muy Baja",AQ201="Mayor"),AND(AO201="Baja",AQ201="Mayor"),AND(AO201="Media",AQ201="Mayor"),AND(AO201="Alta",AQ201="Moderado"),AND(AO201="Alta",AQ201="Mayor"),AND(AO201="Muy Alta",AQ201="Leve"),AND(AO201="Muy Alta",AQ201="Menor"),AND(AO201="Muy Alta",AQ201="Moderado"),AND(AO201="Muy Alta",AQ201="Mayor")),"Alto",IF(OR(AND(AO201="Muy Baja",AQ201="Catastrófico"),AND(AO201="Baja",AQ201="Catastrófico"),AND(AO201="Media",AQ201="Catastrófico"),AND(AO201="Alta",AQ201="Catastrófico"),AND(AO201="Muy Alta",AQ201="Catastrófico")),"Extremo","")))),"")</f>
        <v>Alto</v>
      </c>
      <c r="AT201" s="601"/>
      <c r="AU201" s="601"/>
      <c r="AV201" s="602"/>
      <c r="AW201" s="319"/>
      <c r="AX201" s="319"/>
      <c r="AY201" s="335">
        <v>1</v>
      </c>
      <c r="AZ201" s="336">
        <v>0</v>
      </c>
      <c r="BA201" s="336">
        <v>0</v>
      </c>
      <c r="BB201" s="336">
        <v>0</v>
      </c>
      <c r="BC201" s="336">
        <v>1</v>
      </c>
      <c r="BJ201" s="329"/>
      <c r="BK201" s="329"/>
      <c r="BL201" s="329"/>
      <c r="BM201" s="329"/>
      <c r="BN201" s="329"/>
      <c r="BO201" s="329"/>
      <c r="BP201" s="329"/>
      <c r="BQ201" s="329"/>
      <c r="BR201" s="329"/>
      <c r="BS201" s="329"/>
      <c r="BT201" s="329"/>
      <c r="BU201" s="329"/>
      <c r="BV201" s="329"/>
      <c r="BW201" s="329"/>
      <c r="BX201" s="329"/>
      <c r="BY201" s="329"/>
      <c r="BZ201" s="329"/>
      <c r="CA201" s="329"/>
      <c r="CB201" s="329"/>
      <c r="CC201" s="329"/>
      <c r="CD201" s="329"/>
      <c r="CE201" s="329"/>
      <c r="CF201" s="329"/>
      <c r="CG201" s="329"/>
      <c r="CH201" s="329"/>
      <c r="CL201" s="329"/>
    </row>
    <row r="202" spans="1:90" s="1" customFormat="1" ht="13.8" hidden="1" customHeight="1" x14ac:dyDescent="0.25">
      <c r="A202" s="617"/>
      <c r="B202" s="619" t="s">
        <v>485</v>
      </c>
      <c r="C202" s="620" t="s">
        <v>349</v>
      </c>
      <c r="D202" s="619" t="s">
        <v>484</v>
      </c>
      <c r="E202" s="619" t="s">
        <v>250</v>
      </c>
      <c r="F202" s="598"/>
      <c r="G202" s="598"/>
      <c r="H202" s="598"/>
      <c r="I202" s="598"/>
      <c r="J202" s="619" t="s">
        <v>353</v>
      </c>
      <c r="K202" s="626" t="s">
        <v>483</v>
      </c>
      <c r="L202" s="627" t="s">
        <v>482</v>
      </c>
      <c r="M202" s="627" t="str">
        <f t="shared" si="227"/>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202" s="619"/>
      <c r="O202" s="618">
        <v>7</v>
      </c>
      <c r="P202" s="624"/>
      <c r="Q202" s="612"/>
      <c r="R202" s="625"/>
      <c r="S202" s="624"/>
      <c r="T202" s="612"/>
      <c r="U202" s="625"/>
      <c r="V202" s="624"/>
      <c r="W202" s="612"/>
      <c r="X202" s="613"/>
      <c r="Y202" s="612"/>
      <c r="Z202" s="613"/>
      <c r="AA202" s="618"/>
      <c r="AB202" s="404"/>
      <c r="AC202" s="416"/>
      <c r="AD202" s="138"/>
      <c r="AE202" s="331"/>
      <c r="AF202" s="330"/>
      <c r="AG202" s="331" t="str">
        <f t="shared" si="162"/>
        <v/>
      </c>
      <c r="AH202" s="332"/>
      <c r="AI202" s="332"/>
      <c r="AJ202" s="333" t="str">
        <f t="shared" si="236"/>
        <v/>
      </c>
      <c r="AK202" s="332"/>
      <c r="AL202" s="332"/>
      <c r="AM202" s="332"/>
      <c r="AN202" s="124"/>
      <c r="AO202" s="410" t="str">
        <f t="shared" ref="AO202:AO263" si="244">IFERROR(IF(AN202="","",IF(AN202&lt;=0.2,"Muy Baja",IF(AN202&lt;=0.4,"Baja",IF(AN202&lt;=0.6,"Media",IF(AN202&lt;=0.8,"Alta","Muy Alta"))))),"")</f>
        <v/>
      </c>
      <c r="AP202" s="125"/>
      <c r="AQ202" s="410" t="str">
        <f t="shared" ref="AQ202:AQ263" si="245">IFERROR(IF(AR202="","",IF(AR202&lt;=0.2,"Leve",IF(AR202&lt;=0.4,"Menor",IF(AR202&lt;=0.6,"Moderado",IF(AR202&lt;=0.8,"Mayor","Catastrófico"))))),"")</f>
        <v/>
      </c>
      <c r="AR202" s="125" t="str">
        <f t="shared" ref="AR202:AR263" si="246">IFERROR(IF(AND(AG201="Impacto",AG202="Impacto"),(AR201-(+AR201*AJ202)),IF(AG202="Impacto",(Y201-(+Y201*AJ202)),IF(AG202="Probabilidad",AR201,""))),"")</f>
        <v/>
      </c>
      <c r="AS202" s="402" t="str">
        <f t="shared" ref="AS202:AS263" si="247">IFERROR(IF(OR(AND(AO202="Muy Baja",AQ202="Leve"),AND(AO202="Muy Baja",AQ202="Menor"),AND(AO202="Baja",AQ202="Leve")),"Bajo",IF(OR(AND(AO202="Muy baja",AQ202="Moderado"),AND(AO202="Baja",AQ202="Menor"),AND(AO202="Baja",AQ202="Moderado"),AND(AO202="Media",AQ202="Leve"),AND(AO202="Media",AQ202="Menor"),AND(AO202="Media",AQ202="Moderado"),AND(AO202="Alta",AQ202="Leve"),AND(AO202="Alta",AQ202="Menor")),"Moderado",IF(OR(AND(AO202="Muy Baja",AQ202="Mayor"),AND(AO202="Baja",AQ202="Mayor"),AND(AO202="Media",AQ202="Mayor"),AND(AO202="Alta",AQ202="Moderado"),AND(AO202="Alta",AQ202="Mayor"),AND(AO202="Muy Alta",AQ202="Leve"),AND(AO202="Muy Alta",AQ202="Menor"),AND(AO202="Muy Alta",AQ202="Moderado"),AND(AO202="Muy Alta",AQ202="Mayor")),"Alto",IF(OR(AND(AO202="Muy Baja",AQ202="Catastrófico"),AND(AO202="Baja",AQ202="Catastrófico"),AND(AO202="Media",AQ202="Catastrófico"),AND(AO202="Alta",AQ202="Catastrófico"),AND(AO202="Muy Alta",AQ202="Catastrófico")),"Extremo","")))),"")</f>
        <v/>
      </c>
      <c r="AT202" s="402"/>
      <c r="AU202" s="402"/>
      <c r="AV202" s="409"/>
      <c r="AW202" s="319"/>
      <c r="AX202" s="319"/>
      <c r="AY202" s="139"/>
      <c r="AZ202" s="136"/>
      <c r="BA202" s="136"/>
      <c r="BB202" s="136"/>
      <c r="BC202" s="136"/>
      <c r="BJ202" s="329"/>
      <c r="BK202" s="329"/>
      <c r="BL202" s="329"/>
      <c r="BM202" s="329"/>
      <c r="BN202" s="329"/>
      <c r="BO202" s="329"/>
      <c r="BP202" s="329"/>
      <c r="BQ202" s="329"/>
      <c r="BR202" s="329"/>
      <c r="BS202" s="329"/>
      <c r="BT202" s="329"/>
      <c r="BU202" s="329"/>
      <c r="BV202" s="329"/>
      <c r="BW202" s="329"/>
      <c r="BX202" s="329"/>
      <c r="BY202" s="329"/>
      <c r="BZ202" s="329"/>
      <c r="CA202" s="329"/>
      <c r="CB202" s="329"/>
      <c r="CC202" s="329"/>
      <c r="CD202" s="329"/>
      <c r="CE202" s="329"/>
      <c r="CF202" s="329"/>
      <c r="CG202" s="329"/>
      <c r="CH202" s="329"/>
      <c r="CL202" s="329"/>
    </row>
    <row r="203" spans="1:90" s="1" customFormat="1" ht="13.8" hidden="1" customHeight="1" x14ac:dyDescent="0.25">
      <c r="A203" s="617"/>
      <c r="B203" s="619" t="s">
        <v>485</v>
      </c>
      <c r="C203" s="620" t="s">
        <v>349</v>
      </c>
      <c r="D203" s="619" t="s">
        <v>484</v>
      </c>
      <c r="E203" s="619" t="s">
        <v>250</v>
      </c>
      <c r="F203" s="598"/>
      <c r="G203" s="598"/>
      <c r="H203" s="598"/>
      <c r="I203" s="598"/>
      <c r="J203" s="619" t="s">
        <v>353</v>
      </c>
      <c r="K203" s="626" t="s">
        <v>483</v>
      </c>
      <c r="L203" s="627" t="s">
        <v>482</v>
      </c>
      <c r="M203" s="627" t="str">
        <f t="shared" si="227"/>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203" s="619"/>
      <c r="O203" s="618">
        <v>7</v>
      </c>
      <c r="P203" s="624"/>
      <c r="Q203" s="612"/>
      <c r="R203" s="625"/>
      <c r="S203" s="624"/>
      <c r="T203" s="612"/>
      <c r="U203" s="625"/>
      <c r="V203" s="624"/>
      <c r="W203" s="612"/>
      <c r="X203" s="613"/>
      <c r="Y203" s="612"/>
      <c r="Z203" s="613"/>
      <c r="AA203" s="618"/>
      <c r="AB203" s="404"/>
      <c r="AC203" s="416"/>
      <c r="AD203" s="138"/>
      <c r="AE203" s="331"/>
      <c r="AF203" s="330"/>
      <c r="AG203" s="331" t="str">
        <f t="shared" si="162"/>
        <v/>
      </c>
      <c r="AH203" s="332"/>
      <c r="AI203" s="332"/>
      <c r="AJ203" s="333" t="str">
        <f t="shared" si="236"/>
        <v/>
      </c>
      <c r="AK203" s="332"/>
      <c r="AL203" s="332"/>
      <c r="AM203" s="332"/>
      <c r="AN203" s="124"/>
      <c r="AO203" s="410" t="str">
        <f t="shared" si="244"/>
        <v/>
      </c>
      <c r="AP203" s="125"/>
      <c r="AQ203" s="410" t="str">
        <f t="shared" si="245"/>
        <v/>
      </c>
      <c r="AR203" s="125" t="str">
        <f t="shared" si="246"/>
        <v/>
      </c>
      <c r="AS203" s="402" t="str">
        <f t="shared" si="247"/>
        <v/>
      </c>
      <c r="AT203" s="402"/>
      <c r="AU203" s="402"/>
      <c r="AV203" s="409"/>
      <c r="AW203" s="319"/>
      <c r="AX203" s="319"/>
      <c r="AY203" s="139"/>
      <c r="AZ203" s="136"/>
      <c r="BA203" s="136"/>
      <c r="BB203" s="136"/>
      <c r="BC203" s="136"/>
      <c r="BJ203" s="329"/>
      <c r="BK203" s="329"/>
      <c r="BL203" s="329"/>
      <c r="BM203" s="329"/>
      <c r="BN203" s="329"/>
      <c r="BO203" s="329"/>
      <c r="BP203" s="329"/>
      <c r="BQ203" s="329"/>
      <c r="BR203" s="329"/>
      <c r="BS203" s="329"/>
      <c r="BT203" s="329"/>
      <c r="BU203" s="329"/>
      <c r="BV203" s="329"/>
      <c r="BW203" s="329"/>
      <c r="BX203" s="329"/>
      <c r="BY203" s="329"/>
      <c r="BZ203" s="329"/>
      <c r="CA203" s="329"/>
      <c r="CB203" s="329"/>
      <c r="CC203" s="329"/>
      <c r="CD203" s="329"/>
      <c r="CE203" s="329"/>
      <c r="CF203" s="329"/>
      <c r="CG203" s="329"/>
      <c r="CH203" s="329"/>
      <c r="CL203" s="329"/>
    </row>
    <row r="204" spans="1:90" s="1" customFormat="1" ht="132" customHeight="1" x14ac:dyDescent="0.25">
      <c r="A204" s="617" t="s">
        <v>481</v>
      </c>
      <c r="B204" s="619" t="s">
        <v>475</v>
      </c>
      <c r="C204" s="620" t="s">
        <v>251</v>
      </c>
      <c r="D204" s="619" t="s">
        <v>474</v>
      </c>
      <c r="E204" s="619" t="s">
        <v>339</v>
      </c>
      <c r="F204" s="598" t="s">
        <v>762</v>
      </c>
      <c r="G204" s="598" t="s">
        <v>777</v>
      </c>
      <c r="H204" s="598" t="s">
        <v>779</v>
      </c>
      <c r="I204" s="598" t="s">
        <v>785</v>
      </c>
      <c r="J204" s="619" t="s">
        <v>397</v>
      </c>
      <c r="K204" s="626" t="s">
        <v>799</v>
      </c>
      <c r="L204" s="627" t="s">
        <v>477</v>
      </c>
      <c r="M204" s="627" t="str">
        <f t="shared" si="227"/>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
      <c r="N204" s="619" t="s">
        <v>213</v>
      </c>
      <c r="O204" s="618">
        <v>1408</v>
      </c>
      <c r="P204" s="624" t="str">
        <f t="shared" si="204"/>
        <v>Alta</v>
      </c>
      <c r="Q204" s="612">
        <f t="shared" ref="Q204" si="248">IF(P204="","",IF(P204="Muy Baja",0.2,IF(P204="Baja",0.4,IF(P204="Media",0.6,IF(P204="Alta",0.8,IF(P204="Muy Alta",1,))))))</f>
        <v>0.8</v>
      </c>
      <c r="R204" s="625" t="s">
        <v>131</v>
      </c>
      <c r="S204" s="624" t="str">
        <f>IF(OR(R204='Tabla Impacto'!$C$11,R204='Tabla Impacto'!$D$11),"Leve",IF(OR(R204='Tabla Impacto'!$C$12,R204='Tabla Impacto'!$D$12),"Menor",IF(OR(R204='Tabla Impacto'!$C$13,R204='Tabla Impacto'!$D$13),"Moderado",IF(OR(R204='Tabla Impacto'!$C$14,R204='Tabla Impacto'!$D$14),"Mayor",IF(OR(R204='Tabla Impacto'!$C$15,R204='Tabla Impacto'!$D$15),"Catastrófico","")))))</f>
        <v>Moderado</v>
      </c>
      <c r="T204" s="612">
        <f t="shared" ref="T204" si="249">IF(S204="","",IF(S204="Leve",0.2,IF(S204="Menor",0.4,IF(S204="Moderado",0.6,IF(S204="Mayor",0.8,IF(S204="Catastrófico",1,))))))</f>
        <v>0.6</v>
      </c>
      <c r="U204" s="625" t="s">
        <v>136</v>
      </c>
      <c r="V204" s="624" t="str">
        <f>IF(OR(U204='Tabla Impacto'!$C$11,U204='Tabla Impacto'!$D$11),"Leve",IF(OR(U204='Tabla Impacto'!$C$12,U204='Tabla Impacto'!$D$12),"Menor",IF(OR(U204='Tabla Impacto'!$C$13,U204='Tabla Impacto'!$D$13),"Moderado",IF(OR(U204='Tabla Impacto'!$C$14,U204='Tabla Impacto'!$D$14),"Mayor",IF(OR(U204='Tabla Impacto'!$C$15,U204='Tabla Impacto'!$D$15),"Catastrófico","")))))</f>
        <v>Moderado</v>
      </c>
      <c r="W204" s="612">
        <f t="shared" ref="W204" si="250">IF(V204="","",IF(V204="Leve",0.2,IF(V204="Menor",0.4,IF(V204="Moderado",0.6,IF(V204="Mayor",0.8,IF(V204="Catastrófico",1,))))))</f>
        <v>0.6</v>
      </c>
      <c r="X204" s="613" t="str">
        <f>IF(Y204="","",IF(Y204='Tabla Impacto'!$G$4,'Tabla Impacto'!$F$4,IF(Y204='Tabla Impacto'!$G$5,'Tabla Impacto'!$F$5,IF(Y204='Tabla Impacto'!$G$6,'Tabla Impacto'!$F$6,IF(Y204='Tabla Impacto'!$G$7,'Tabla Impacto'!$F$7,IF(Y204='Tabla Impacto'!$G$8,'Tabla Impacto'!$F$8))))))</f>
        <v>Moderado</v>
      </c>
      <c r="Y204" s="612">
        <f t="shared" ref="Y204" si="251">+IF(T204="",W204,IF(W204="",T204,IF(T204&gt;W204,T204,W204)))</f>
        <v>0.6</v>
      </c>
      <c r="Z204" s="613" t="str">
        <f t="shared" ref="Z204" si="252">IF(OR(AND(P204="Muy Baja",X204="Leve"),AND(P204="Muy Baja",X204="Menor"),AND(P204="Baja",X204="Leve")),"Bajo",IF(OR(AND(P204="Muy baja",X204="Moderado"),AND(P204="Baja",X204="Menor"),AND(P204="Baja",X204="Moderado"),AND(P204="Media",X204="Leve"),AND(P204="Media",X204="Menor"),AND(P204="Media",X204="Moderado"),AND(P204="Alta",X204="Leve"),AND(P204="Alta",X204="Menor")),"Moderado",IF(OR(AND(P204="Muy Baja",X204="Mayor"),AND(P204="Baja",X204="Mayor"),AND(P204="Media",X204="Mayor"),AND(P204="Alta",X204="Moderado"),AND(P204="Alta",X204="Mayor"),AND(P204="Muy Alta",X204="Leve"),AND(P204="Muy Alta",X204="Menor"),AND(P204="Muy Alta",X204="Moderado"),AND(P204="Muy Alta",X204="Mayor")),"Alto",IF(OR(AND(P204="Muy Baja",X204="Catastrófico"),AND(P204="Baja",X204="Catastrófico"),AND(P204="Media",X204="Catastrófico"),AND(P204="Alta",X204="Catastrófico"),AND(P204="Muy Alta",X204="Catastrófico")),"Extremo",""))))</f>
        <v>Alto</v>
      </c>
      <c r="AA204" s="618"/>
      <c r="AB204" s="404">
        <v>1</v>
      </c>
      <c r="AC204" s="416" t="s">
        <v>853</v>
      </c>
      <c r="AD204" s="138"/>
      <c r="AE204" s="331" t="s">
        <v>223</v>
      </c>
      <c r="AF204" s="330" t="s">
        <v>948</v>
      </c>
      <c r="AG204" s="331" t="str">
        <f t="shared" ref="AG204:AG267" si="253">IF(OR(AH204="Preventivo",AH204="Detectivo"),"Probabilidad",IF(AH204="Correctivo","Impacto",""))</f>
        <v>Probabilidad</v>
      </c>
      <c r="AH204" s="332" t="s">
        <v>12</v>
      </c>
      <c r="AI204" s="332" t="s">
        <v>8</v>
      </c>
      <c r="AJ204" s="333" t="str">
        <f t="shared" ref="AJ204" si="254">IF(AND(AH204="Preventivo",AI204="Automático"),"50%",IF(AND(AH204="Preventivo",AI204="Manual"),"40%",IF(AND(AH204="Detectivo",AI204="Automático"),"40%",IF(AND(AH204="Detectivo",AI204="Manual"),"30%",IF(AND(AH204="Correctivo",AI204="Automático"),"35%",IF(AND(AH204="Correctivo",AI204="Manual"),"25%",""))))))</f>
        <v>40%</v>
      </c>
      <c r="AK204" s="332" t="s">
        <v>17</v>
      </c>
      <c r="AL204" s="332" t="s">
        <v>20</v>
      </c>
      <c r="AM204" s="332" t="s">
        <v>111</v>
      </c>
      <c r="AN204" s="309">
        <f>IFERROR(IF(AG204="Probabilidad",(Q204-(+Q204*AJ204)),IF(AG204="Impacto",Q204,"")),"")</f>
        <v>0.48</v>
      </c>
      <c r="AO204" s="410" t="str">
        <f t="shared" si="244"/>
        <v>Media</v>
      </c>
      <c r="AP204" s="125">
        <f>+AN204</f>
        <v>0.48</v>
      </c>
      <c r="AQ204" s="410" t="str">
        <f t="shared" si="245"/>
        <v>Moderado</v>
      </c>
      <c r="AR204" s="125">
        <f>IFERROR(IF(AG204="Impacto",(Y204-(+Y204*AJ204)),IF(AG204="Probabilidad",Y204,"")),"")</f>
        <v>0.6</v>
      </c>
      <c r="AS204" s="402" t="str">
        <f t="shared" si="247"/>
        <v>Moderado</v>
      </c>
      <c r="AT204" s="407">
        <f>+AP204</f>
        <v>0.48</v>
      </c>
      <c r="AU204" s="407">
        <f>+AR204</f>
        <v>0.6</v>
      </c>
      <c r="AV204" s="409" t="s">
        <v>122</v>
      </c>
      <c r="AW204" s="319"/>
      <c r="AX204" s="319"/>
      <c r="AY204" s="335">
        <v>4</v>
      </c>
      <c r="AZ204" s="336">
        <v>1</v>
      </c>
      <c r="BA204" s="336">
        <v>1</v>
      </c>
      <c r="BB204" s="336">
        <v>1</v>
      </c>
      <c r="BC204" s="336">
        <v>1</v>
      </c>
      <c r="BJ204" s="329"/>
      <c r="BK204" s="329"/>
      <c r="BL204" s="329"/>
      <c r="BM204" s="329"/>
      <c r="BN204" s="329"/>
      <c r="BO204" s="329"/>
      <c r="BP204" s="329"/>
      <c r="BQ204" s="329"/>
      <c r="BR204" s="329"/>
      <c r="BS204" s="329"/>
      <c r="BT204" s="329"/>
      <c r="BU204" s="329"/>
      <c r="BV204" s="329"/>
      <c r="BW204" s="329"/>
      <c r="BX204" s="329"/>
      <c r="BY204" s="329"/>
      <c r="BZ204" s="329"/>
      <c r="CA204" s="329"/>
      <c r="CB204" s="329"/>
      <c r="CC204" s="329"/>
      <c r="CD204" s="329"/>
      <c r="CE204" s="329"/>
      <c r="CF204" s="329"/>
      <c r="CG204" s="329"/>
      <c r="CH204" s="329"/>
      <c r="CL204" s="329"/>
    </row>
    <row r="205" spans="1:90" s="1" customFormat="1" ht="13.8" hidden="1" customHeight="1" x14ac:dyDescent="0.25">
      <c r="A205" s="617"/>
      <c r="B205" s="619" t="s">
        <v>480</v>
      </c>
      <c r="C205" s="620" t="s">
        <v>251</v>
      </c>
      <c r="D205" s="619" t="s">
        <v>479</v>
      </c>
      <c r="E205" s="619" t="s">
        <v>478</v>
      </c>
      <c r="F205" s="598"/>
      <c r="G205" s="598"/>
      <c r="H205" s="598"/>
      <c r="I205" s="598"/>
      <c r="J205" s="619" t="s">
        <v>397</v>
      </c>
      <c r="K205" s="626" t="s">
        <v>799</v>
      </c>
      <c r="L205" s="627" t="s">
        <v>477</v>
      </c>
      <c r="M205" s="627" t="str">
        <f t="shared" si="227"/>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
      <c r="N205" s="619"/>
      <c r="O205" s="618">
        <v>1408</v>
      </c>
      <c r="P205" s="624"/>
      <c r="Q205" s="612"/>
      <c r="R205" s="625"/>
      <c r="S205" s="624"/>
      <c r="T205" s="612"/>
      <c r="U205" s="625"/>
      <c r="V205" s="624"/>
      <c r="W205" s="612"/>
      <c r="X205" s="613"/>
      <c r="Y205" s="612"/>
      <c r="Z205" s="613"/>
      <c r="AA205" s="618"/>
      <c r="AB205" s="404"/>
      <c r="AC205" s="416"/>
      <c r="AD205" s="138"/>
      <c r="AE205" s="331"/>
      <c r="AF205" s="330"/>
      <c r="AG205" s="331" t="str">
        <f t="shared" si="253"/>
        <v/>
      </c>
      <c r="AH205" s="332"/>
      <c r="AI205" s="332"/>
      <c r="AJ205" s="333" t="str">
        <f t="shared" si="236"/>
        <v/>
      </c>
      <c r="AK205" s="332"/>
      <c r="AL205" s="332"/>
      <c r="AM205" s="332"/>
      <c r="AN205" s="124"/>
      <c r="AO205" s="410" t="str">
        <f t="shared" si="244"/>
        <v/>
      </c>
      <c r="AP205" s="125"/>
      <c r="AQ205" s="410" t="str">
        <f t="shared" si="245"/>
        <v/>
      </c>
      <c r="AR205" s="125" t="str">
        <f t="shared" si="246"/>
        <v/>
      </c>
      <c r="AS205" s="402" t="str">
        <f t="shared" si="247"/>
        <v/>
      </c>
      <c r="AT205" s="402"/>
      <c r="AU205" s="402"/>
      <c r="AV205" s="409"/>
      <c r="AW205" s="319"/>
      <c r="AX205" s="319"/>
      <c r="AY205" s="139"/>
      <c r="AZ205" s="136"/>
      <c r="BA205" s="136"/>
      <c r="BB205" s="136"/>
      <c r="BC205" s="136"/>
      <c r="BJ205" s="329"/>
      <c r="BK205" s="329"/>
      <c r="BL205" s="329"/>
      <c r="BM205" s="329"/>
      <c r="BN205" s="329"/>
      <c r="BO205" s="329"/>
      <c r="BP205" s="329"/>
      <c r="BQ205" s="329"/>
      <c r="BR205" s="329"/>
      <c r="BS205" s="329"/>
      <c r="BT205" s="329"/>
      <c r="BU205" s="329"/>
      <c r="BV205" s="329"/>
      <c r="BW205" s="329"/>
      <c r="BX205" s="329"/>
      <c r="BY205" s="329"/>
      <c r="BZ205" s="329"/>
      <c r="CA205" s="329"/>
      <c r="CB205" s="329"/>
      <c r="CC205" s="329"/>
      <c r="CD205" s="329"/>
      <c r="CE205" s="329"/>
      <c r="CF205" s="329"/>
      <c r="CG205" s="329"/>
      <c r="CH205" s="329"/>
      <c r="CL205" s="329"/>
    </row>
    <row r="206" spans="1:90" s="1" customFormat="1" ht="13.8" hidden="1" customHeight="1" x14ac:dyDescent="0.25">
      <c r="A206" s="617"/>
      <c r="B206" s="619" t="s">
        <v>480</v>
      </c>
      <c r="C206" s="620" t="s">
        <v>251</v>
      </c>
      <c r="D206" s="619" t="s">
        <v>479</v>
      </c>
      <c r="E206" s="619" t="s">
        <v>478</v>
      </c>
      <c r="F206" s="598"/>
      <c r="G206" s="598"/>
      <c r="H206" s="598"/>
      <c r="I206" s="598"/>
      <c r="J206" s="619" t="s">
        <v>397</v>
      </c>
      <c r="K206" s="626" t="s">
        <v>799</v>
      </c>
      <c r="L206" s="627" t="s">
        <v>477</v>
      </c>
      <c r="M206" s="627" t="str">
        <f t="shared" si="227"/>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
      <c r="N206" s="619"/>
      <c r="O206" s="618">
        <v>1408</v>
      </c>
      <c r="P206" s="624"/>
      <c r="Q206" s="612"/>
      <c r="R206" s="625"/>
      <c r="S206" s="624"/>
      <c r="T206" s="612"/>
      <c r="U206" s="625"/>
      <c r="V206" s="624"/>
      <c r="W206" s="612"/>
      <c r="X206" s="613"/>
      <c r="Y206" s="612"/>
      <c r="Z206" s="613"/>
      <c r="AA206" s="618"/>
      <c r="AB206" s="404"/>
      <c r="AC206" s="416"/>
      <c r="AD206" s="138"/>
      <c r="AE206" s="331"/>
      <c r="AF206" s="330"/>
      <c r="AG206" s="331" t="str">
        <f t="shared" si="253"/>
        <v/>
      </c>
      <c r="AH206" s="332"/>
      <c r="AI206" s="332"/>
      <c r="AJ206" s="333" t="str">
        <f t="shared" si="236"/>
        <v/>
      </c>
      <c r="AK206" s="332"/>
      <c r="AL206" s="332"/>
      <c r="AM206" s="332"/>
      <c r="AN206" s="124"/>
      <c r="AO206" s="410" t="str">
        <f t="shared" si="244"/>
        <v/>
      </c>
      <c r="AP206" s="125"/>
      <c r="AQ206" s="410" t="str">
        <f t="shared" si="245"/>
        <v/>
      </c>
      <c r="AR206" s="125" t="str">
        <f t="shared" si="246"/>
        <v/>
      </c>
      <c r="AS206" s="402" t="str">
        <f t="shared" si="247"/>
        <v/>
      </c>
      <c r="AT206" s="402"/>
      <c r="AU206" s="402"/>
      <c r="AV206" s="409"/>
      <c r="AW206" s="319"/>
      <c r="AX206" s="319"/>
      <c r="AY206" s="139"/>
      <c r="AZ206" s="136"/>
      <c r="BA206" s="136"/>
      <c r="BB206" s="136"/>
      <c r="BC206" s="136"/>
      <c r="BJ206" s="329"/>
      <c r="BK206" s="329"/>
      <c r="BL206" s="329"/>
      <c r="BM206" s="329"/>
      <c r="BN206" s="329"/>
      <c r="BO206" s="329"/>
      <c r="BP206" s="329"/>
      <c r="BQ206" s="329"/>
      <c r="BR206" s="329"/>
      <c r="BS206" s="329"/>
      <c r="BT206" s="329"/>
      <c r="BU206" s="329"/>
      <c r="BV206" s="329"/>
      <c r="BW206" s="329"/>
      <c r="BX206" s="329"/>
      <c r="BY206" s="329"/>
      <c r="BZ206" s="329"/>
      <c r="CA206" s="329"/>
      <c r="CB206" s="329"/>
      <c r="CC206" s="329"/>
      <c r="CD206" s="329"/>
      <c r="CE206" s="329"/>
      <c r="CF206" s="329"/>
      <c r="CG206" s="329"/>
      <c r="CH206" s="329"/>
      <c r="CL206" s="329"/>
    </row>
    <row r="207" spans="1:90" s="1" customFormat="1" ht="13.8" hidden="1" customHeight="1" x14ac:dyDescent="0.25">
      <c r="A207" s="617"/>
      <c r="B207" s="619" t="s">
        <v>480</v>
      </c>
      <c r="C207" s="620" t="s">
        <v>251</v>
      </c>
      <c r="D207" s="619" t="s">
        <v>479</v>
      </c>
      <c r="E207" s="619" t="s">
        <v>478</v>
      </c>
      <c r="F207" s="598"/>
      <c r="G207" s="598"/>
      <c r="H207" s="598"/>
      <c r="I207" s="598"/>
      <c r="J207" s="619" t="s">
        <v>397</v>
      </c>
      <c r="K207" s="626" t="s">
        <v>799</v>
      </c>
      <c r="L207" s="627" t="s">
        <v>477</v>
      </c>
      <c r="M207" s="627" t="str">
        <f t="shared" si="227"/>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
      <c r="N207" s="619"/>
      <c r="O207" s="618">
        <v>1408</v>
      </c>
      <c r="P207" s="624"/>
      <c r="Q207" s="612"/>
      <c r="R207" s="625"/>
      <c r="S207" s="624"/>
      <c r="T207" s="612"/>
      <c r="U207" s="625"/>
      <c r="V207" s="624"/>
      <c r="W207" s="612"/>
      <c r="X207" s="613"/>
      <c r="Y207" s="612"/>
      <c r="Z207" s="613"/>
      <c r="AA207" s="618"/>
      <c r="AB207" s="404"/>
      <c r="AC207" s="416"/>
      <c r="AD207" s="138"/>
      <c r="AE207" s="331"/>
      <c r="AF207" s="330"/>
      <c r="AG207" s="331" t="str">
        <f t="shared" si="253"/>
        <v/>
      </c>
      <c r="AH207" s="332"/>
      <c r="AI207" s="332"/>
      <c r="AJ207" s="333" t="str">
        <f t="shared" si="236"/>
        <v/>
      </c>
      <c r="AK207" s="332"/>
      <c r="AL207" s="332"/>
      <c r="AM207" s="332"/>
      <c r="AN207" s="124"/>
      <c r="AO207" s="410" t="str">
        <f t="shared" si="244"/>
        <v/>
      </c>
      <c r="AP207" s="125"/>
      <c r="AQ207" s="410" t="str">
        <f t="shared" si="245"/>
        <v/>
      </c>
      <c r="AR207" s="125" t="str">
        <f t="shared" si="246"/>
        <v/>
      </c>
      <c r="AS207" s="402" t="str">
        <f t="shared" si="247"/>
        <v/>
      </c>
      <c r="AT207" s="402"/>
      <c r="AU207" s="402"/>
      <c r="AV207" s="409"/>
      <c r="AW207" s="319"/>
      <c r="AX207" s="319"/>
      <c r="AY207" s="139"/>
      <c r="AZ207" s="136"/>
      <c r="BA207" s="136"/>
      <c r="BB207" s="136"/>
      <c r="BC207" s="136"/>
      <c r="BJ207" s="329"/>
      <c r="BK207" s="329"/>
      <c r="BL207" s="329"/>
      <c r="BM207" s="329"/>
      <c r="BN207" s="329"/>
      <c r="BO207" s="329"/>
      <c r="BP207" s="329"/>
      <c r="BQ207" s="329"/>
      <c r="BR207" s="329"/>
      <c r="BS207" s="329"/>
      <c r="BT207" s="329"/>
      <c r="BU207" s="329"/>
      <c r="BV207" s="329"/>
      <c r="BW207" s="329"/>
      <c r="BX207" s="329"/>
      <c r="BY207" s="329"/>
      <c r="BZ207" s="329"/>
      <c r="CA207" s="329"/>
      <c r="CB207" s="329"/>
      <c r="CC207" s="329"/>
      <c r="CD207" s="329"/>
      <c r="CE207" s="329"/>
      <c r="CF207" s="329"/>
      <c r="CG207" s="329"/>
      <c r="CH207" s="329"/>
      <c r="CL207" s="329"/>
    </row>
    <row r="208" spans="1:90" s="1" customFormat="1" ht="13.8" hidden="1" customHeight="1" x14ac:dyDescent="0.25">
      <c r="A208" s="617"/>
      <c r="B208" s="619" t="s">
        <v>480</v>
      </c>
      <c r="C208" s="620" t="s">
        <v>251</v>
      </c>
      <c r="D208" s="619" t="s">
        <v>479</v>
      </c>
      <c r="E208" s="619" t="s">
        <v>478</v>
      </c>
      <c r="F208" s="598"/>
      <c r="G208" s="598"/>
      <c r="H208" s="598"/>
      <c r="I208" s="598"/>
      <c r="J208" s="619" t="s">
        <v>397</v>
      </c>
      <c r="K208" s="626" t="s">
        <v>799</v>
      </c>
      <c r="L208" s="627" t="s">
        <v>477</v>
      </c>
      <c r="M208" s="627" t="str">
        <f t="shared" si="227"/>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
      <c r="N208" s="619"/>
      <c r="O208" s="618">
        <v>1408</v>
      </c>
      <c r="P208" s="624"/>
      <c r="Q208" s="612"/>
      <c r="R208" s="625"/>
      <c r="S208" s="624"/>
      <c r="T208" s="612"/>
      <c r="U208" s="625"/>
      <c r="V208" s="624"/>
      <c r="W208" s="612"/>
      <c r="X208" s="613"/>
      <c r="Y208" s="612"/>
      <c r="Z208" s="613"/>
      <c r="AA208" s="618"/>
      <c r="AB208" s="404"/>
      <c r="AC208" s="416"/>
      <c r="AD208" s="138"/>
      <c r="AE208" s="331"/>
      <c r="AF208" s="330"/>
      <c r="AG208" s="331" t="str">
        <f t="shared" si="253"/>
        <v/>
      </c>
      <c r="AH208" s="332"/>
      <c r="AI208" s="332"/>
      <c r="AJ208" s="333" t="str">
        <f t="shared" si="236"/>
        <v/>
      </c>
      <c r="AK208" s="332"/>
      <c r="AL208" s="332"/>
      <c r="AM208" s="332"/>
      <c r="AN208" s="124"/>
      <c r="AO208" s="410" t="str">
        <f t="shared" si="244"/>
        <v/>
      </c>
      <c r="AP208" s="125"/>
      <c r="AQ208" s="410" t="str">
        <f t="shared" si="245"/>
        <v/>
      </c>
      <c r="AR208" s="125" t="str">
        <f t="shared" si="246"/>
        <v/>
      </c>
      <c r="AS208" s="402" t="str">
        <f t="shared" si="247"/>
        <v/>
      </c>
      <c r="AT208" s="402"/>
      <c r="AU208" s="402"/>
      <c r="AV208" s="409"/>
      <c r="AW208" s="319"/>
      <c r="AX208" s="319"/>
      <c r="AY208" s="139"/>
      <c r="AZ208" s="136"/>
      <c r="BA208" s="136"/>
      <c r="BB208" s="136"/>
      <c r="BC208" s="136"/>
      <c r="BJ208" s="329"/>
      <c r="BK208" s="329"/>
      <c r="BL208" s="329"/>
      <c r="BM208" s="329"/>
      <c r="BN208" s="329"/>
      <c r="BO208" s="329"/>
      <c r="BP208" s="329"/>
      <c r="BQ208" s="329"/>
      <c r="BR208" s="329"/>
      <c r="BS208" s="329"/>
      <c r="BT208" s="329"/>
      <c r="BU208" s="329"/>
      <c r="BV208" s="329"/>
      <c r="BW208" s="329"/>
      <c r="BX208" s="329"/>
      <c r="BY208" s="329"/>
      <c r="BZ208" s="329"/>
      <c r="CA208" s="329"/>
      <c r="CB208" s="329"/>
      <c r="CC208" s="329"/>
      <c r="CD208" s="329"/>
      <c r="CE208" s="329"/>
      <c r="CF208" s="329"/>
      <c r="CG208" s="329"/>
      <c r="CH208" s="329"/>
      <c r="CL208" s="329"/>
    </row>
    <row r="209" spans="1:90" s="1" customFormat="1" ht="13.8" hidden="1" customHeight="1" x14ac:dyDescent="0.25">
      <c r="A209" s="617"/>
      <c r="B209" s="619" t="s">
        <v>480</v>
      </c>
      <c r="C209" s="620" t="s">
        <v>251</v>
      </c>
      <c r="D209" s="619" t="s">
        <v>479</v>
      </c>
      <c r="E209" s="619" t="s">
        <v>478</v>
      </c>
      <c r="F209" s="598"/>
      <c r="G209" s="598"/>
      <c r="H209" s="598"/>
      <c r="I209" s="598"/>
      <c r="J209" s="619" t="s">
        <v>397</v>
      </c>
      <c r="K209" s="626" t="s">
        <v>799</v>
      </c>
      <c r="L209" s="627" t="s">
        <v>477</v>
      </c>
      <c r="M209" s="627" t="str">
        <f t="shared" si="227"/>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
      <c r="N209" s="619"/>
      <c r="O209" s="618">
        <v>1408</v>
      </c>
      <c r="P209" s="624"/>
      <c r="Q209" s="612"/>
      <c r="R209" s="625"/>
      <c r="S209" s="624"/>
      <c r="T209" s="612"/>
      <c r="U209" s="625"/>
      <c r="V209" s="624"/>
      <c r="W209" s="612"/>
      <c r="X209" s="613"/>
      <c r="Y209" s="612"/>
      <c r="Z209" s="613"/>
      <c r="AA209" s="618"/>
      <c r="AB209" s="404"/>
      <c r="AC209" s="416"/>
      <c r="AD209" s="138"/>
      <c r="AE209" s="331"/>
      <c r="AF209" s="330"/>
      <c r="AG209" s="331" t="str">
        <f t="shared" si="253"/>
        <v/>
      </c>
      <c r="AH209" s="332"/>
      <c r="AI209" s="332"/>
      <c r="AJ209" s="333" t="str">
        <f t="shared" si="236"/>
        <v/>
      </c>
      <c r="AK209" s="332"/>
      <c r="AL209" s="332"/>
      <c r="AM209" s="332"/>
      <c r="AN209" s="124"/>
      <c r="AO209" s="410" t="str">
        <f t="shared" si="244"/>
        <v/>
      </c>
      <c r="AP209" s="125"/>
      <c r="AQ209" s="410" t="str">
        <f t="shared" si="245"/>
        <v/>
      </c>
      <c r="AR209" s="125" t="str">
        <f t="shared" si="246"/>
        <v/>
      </c>
      <c r="AS209" s="402" t="str">
        <f t="shared" si="247"/>
        <v/>
      </c>
      <c r="AT209" s="402"/>
      <c r="AU209" s="402"/>
      <c r="AV209" s="409"/>
      <c r="AW209" s="319"/>
      <c r="AX209" s="319"/>
      <c r="AY209" s="139"/>
      <c r="AZ209" s="136"/>
      <c r="BA209" s="136"/>
      <c r="BB209" s="136"/>
      <c r="BC209" s="136"/>
      <c r="BJ209" s="329"/>
      <c r="BK209" s="329"/>
      <c r="BL209" s="329"/>
      <c r="BM209" s="329"/>
      <c r="BN209" s="329"/>
      <c r="BO209" s="329"/>
      <c r="BP209" s="329"/>
      <c r="BQ209" s="329"/>
      <c r="BR209" s="329"/>
      <c r="BS209" s="329"/>
      <c r="BT209" s="329"/>
      <c r="BU209" s="329"/>
      <c r="BV209" s="329"/>
      <c r="BW209" s="329"/>
      <c r="BX209" s="329"/>
      <c r="BY209" s="329"/>
      <c r="BZ209" s="329"/>
      <c r="CA209" s="329"/>
      <c r="CB209" s="329"/>
      <c r="CC209" s="329"/>
      <c r="CD209" s="329"/>
      <c r="CE209" s="329"/>
      <c r="CF209" s="329"/>
      <c r="CG209" s="329"/>
      <c r="CH209" s="329"/>
      <c r="CL209" s="329"/>
    </row>
    <row r="210" spans="1:90" s="1" customFormat="1" ht="124.2" customHeight="1" x14ac:dyDescent="0.25">
      <c r="A210" s="617" t="s">
        <v>476</v>
      </c>
      <c r="B210" s="619" t="s">
        <v>468</v>
      </c>
      <c r="C210" s="620" t="s">
        <v>251</v>
      </c>
      <c r="D210" s="619" t="s">
        <v>889</v>
      </c>
      <c r="E210" s="619" t="s">
        <v>890</v>
      </c>
      <c r="F210" s="598" t="s">
        <v>762</v>
      </c>
      <c r="G210" s="598" t="s">
        <v>777</v>
      </c>
      <c r="H210" s="598" t="s">
        <v>780</v>
      </c>
      <c r="I210" s="598" t="s">
        <v>783</v>
      </c>
      <c r="J210" s="619" t="s">
        <v>397</v>
      </c>
      <c r="K210" s="626" t="s">
        <v>472</v>
      </c>
      <c r="L210" s="627" t="s">
        <v>471</v>
      </c>
      <c r="M210" s="627" t="str">
        <f t="shared" si="227"/>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
      <c r="N210" s="619" t="s">
        <v>213</v>
      </c>
      <c r="O210" s="618">
        <v>286</v>
      </c>
      <c r="P210" s="624" t="str">
        <f t="shared" si="211"/>
        <v>Media</v>
      </c>
      <c r="Q210" s="612">
        <f t="shared" ref="Q210" si="255">IF(P210="","",IF(P210="Muy Baja",0.2,IF(P210="Baja",0.4,IF(P210="Media",0.6,IF(P210="Alta",0.8,IF(P210="Muy Alta",1,))))))</f>
        <v>0.6</v>
      </c>
      <c r="R210" s="625" t="s">
        <v>131</v>
      </c>
      <c r="S210" s="624" t="str">
        <f>IF(OR(R210='Tabla Impacto'!$C$11,R210='Tabla Impacto'!$D$11),"Leve",IF(OR(R210='Tabla Impacto'!$C$12,R210='Tabla Impacto'!$D$12),"Menor",IF(OR(R210='Tabla Impacto'!$C$13,R210='Tabla Impacto'!$D$13),"Moderado",IF(OR(R210='Tabla Impacto'!$C$14,R210='Tabla Impacto'!$D$14),"Mayor",IF(OR(R210='Tabla Impacto'!$C$15,R210='Tabla Impacto'!$D$15),"Catastrófico","")))))</f>
        <v>Moderado</v>
      </c>
      <c r="T210" s="612">
        <f t="shared" ref="T210" si="256">IF(S210="","",IF(S210="Leve",0.2,IF(S210="Menor",0.4,IF(S210="Moderado",0.6,IF(S210="Mayor",0.8,IF(S210="Catastrófico",1,))))))</f>
        <v>0.6</v>
      </c>
      <c r="U210" s="625" t="s">
        <v>136</v>
      </c>
      <c r="V210" s="624" t="str">
        <f>IF(OR(U210='Tabla Impacto'!$C$11,U210='Tabla Impacto'!$D$11),"Leve",IF(OR(U210='Tabla Impacto'!$C$12,U210='Tabla Impacto'!$D$12),"Menor",IF(OR(U210='Tabla Impacto'!$C$13,U210='Tabla Impacto'!$D$13),"Moderado",IF(OR(U210='Tabla Impacto'!$C$14,U210='Tabla Impacto'!$D$14),"Mayor",IF(OR(U210='Tabla Impacto'!$C$15,U210='Tabla Impacto'!$D$15),"Catastrófico","")))))</f>
        <v>Moderado</v>
      </c>
      <c r="W210" s="612">
        <f t="shared" ref="W210" si="257">IF(V210="","",IF(V210="Leve",0.2,IF(V210="Menor",0.4,IF(V210="Moderado",0.6,IF(V210="Mayor",0.8,IF(V210="Catastrófico",1,))))))</f>
        <v>0.6</v>
      </c>
      <c r="X210" s="613" t="str">
        <f>IF(Y210="","",IF(Y210='Tabla Impacto'!$G$4,'Tabla Impacto'!$F$4,IF(Y210='Tabla Impacto'!$G$5,'Tabla Impacto'!$F$5,IF(Y210='Tabla Impacto'!$G$6,'Tabla Impacto'!$F$6,IF(Y210='Tabla Impacto'!$G$7,'Tabla Impacto'!$F$7,IF(Y210='Tabla Impacto'!$G$8,'Tabla Impacto'!$F$8))))))</f>
        <v>Moderado</v>
      </c>
      <c r="Y210" s="612">
        <f t="shared" ref="Y210" si="258">+IF(T210="",W210,IF(W210="",T210,IF(T210&gt;W210,T210,W210)))</f>
        <v>0.6</v>
      </c>
      <c r="Z210" s="613" t="str">
        <f t="shared" ref="Z210" si="259">IF(OR(AND(P210="Muy Baja",X210="Leve"),AND(P210="Muy Baja",X210="Menor"),AND(P210="Baja",X210="Leve")),"Bajo",IF(OR(AND(P210="Muy baja",X210="Moderado"),AND(P210="Baja",X210="Menor"),AND(P210="Baja",X210="Moderado"),AND(P210="Media",X210="Leve"),AND(P210="Media",X210="Menor"),AND(P210="Media",X210="Moderado"),AND(P210="Alta",X210="Leve"),AND(P210="Alta",X210="Menor")),"Moderado",IF(OR(AND(P210="Muy Baja",X210="Mayor"),AND(P210="Baja",X210="Mayor"),AND(P210="Media",X210="Mayor"),AND(P210="Alta",X210="Moderado"),AND(P210="Alta",X210="Mayor"),AND(P210="Muy Alta",X210="Leve"),AND(P210="Muy Alta",X210="Menor"),AND(P210="Muy Alta",X210="Moderado"),AND(P210="Muy Alta",X210="Mayor")),"Alto",IF(OR(AND(P210="Muy Baja",X210="Catastrófico"),AND(P210="Baja",X210="Catastrófico"),AND(P210="Media",X210="Catastrófico"),AND(P210="Alta",X210="Catastrófico"),AND(P210="Muy Alta",X210="Catastrófico")),"Extremo",""))))</f>
        <v>Moderado</v>
      </c>
      <c r="AA210" s="618"/>
      <c r="AB210" s="404">
        <v>1</v>
      </c>
      <c r="AC210" s="416" t="s">
        <v>470</v>
      </c>
      <c r="AD210" s="138"/>
      <c r="AE210" s="331" t="s">
        <v>223</v>
      </c>
      <c r="AF210" s="330" t="s">
        <v>710</v>
      </c>
      <c r="AG210" s="331" t="str">
        <f t="shared" si="253"/>
        <v>Probabilidad</v>
      </c>
      <c r="AH210" s="332" t="s">
        <v>12</v>
      </c>
      <c r="AI210" s="332" t="s">
        <v>8</v>
      </c>
      <c r="AJ210" s="333" t="str">
        <f t="shared" si="236"/>
        <v>40%</v>
      </c>
      <c r="AK210" s="332" t="s">
        <v>17</v>
      </c>
      <c r="AL210" s="332" t="s">
        <v>20</v>
      </c>
      <c r="AM210" s="332" t="s">
        <v>111</v>
      </c>
      <c r="AN210" s="309">
        <f>IFERROR(IF(AG210="Probabilidad",(Q210-(+Q210*AJ210)),IF(AG210="Impacto",Q210,"")),"")</f>
        <v>0.36</v>
      </c>
      <c r="AO210" s="410" t="str">
        <f t="shared" ref="AO210" si="260">IFERROR(IF(AN210="","",IF(AN210&lt;=0.2,"Muy Baja",IF(AN210&lt;=0.4,"Baja",IF(AN210&lt;=0.6,"Media",IF(AN210&lt;=0.8,"Alta","Muy Alta"))))),"")</f>
        <v>Baja</v>
      </c>
      <c r="AP210" s="125">
        <f>+AN210</f>
        <v>0.36</v>
      </c>
      <c r="AQ210" s="410" t="str">
        <f t="shared" ref="AQ210" si="261">IFERROR(IF(AR210="","",IF(AR210&lt;=0.2,"Leve",IF(AR210&lt;=0.4,"Menor",IF(AR210&lt;=0.6,"Moderado",IF(AR210&lt;=0.8,"Mayor","Catastrófico"))))),"")</f>
        <v>Moderado</v>
      </c>
      <c r="AR210" s="125">
        <f>IFERROR(IF(AG210="Impacto",(Y210-(+Y210*AJ210)),IF(AG210="Probabilidad",Y210,"")),"")</f>
        <v>0.6</v>
      </c>
      <c r="AS210" s="402" t="str">
        <f t="shared" ref="AS210" si="262">IFERROR(IF(OR(AND(AO210="Muy Baja",AQ210="Leve"),AND(AO210="Muy Baja",AQ210="Menor"),AND(AO210="Baja",AQ210="Leve")),"Bajo",IF(OR(AND(AO210="Muy baja",AQ210="Moderado"),AND(AO210="Baja",AQ210="Menor"),AND(AO210="Baja",AQ210="Moderado"),AND(AO210="Media",AQ210="Leve"),AND(AO210="Media",AQ210="Menor"),AND(AO210="Media",AQ210="Moderado"),AND(AO210="Alta",AQ210="Leve"),AND(AO210="Alta",AQ210="Menor")),"Moderado",IF(OR(AND(AO210="Muy Baja",AQ210="Mayor"),AND(AO210="Baja",AQ210="Mayor"),AND(AO210="Media",AQ210="Mayor"),AND(AO210="Alta",AQ210="Moderado"),AND(AO210="Alta",AQ210="Mayor"),AND(AO210="Muy Alta",AQ210="Leve"),AND(AO210="Muy Alta",AQ210="Menor"),AND(AO210="Muy Alta",AQ210="Moderado"),AND(AO210="Muy Alta",AQ210="Mayor")),"Alto",IF(OR(AND(AO210="Muy Baja",AQ210="Catastrófico"),AND(AO210="Baja",AQ210="Catastrófico"),AND(AO210="Media",AQ210="Catastrófico"),AND(AO210="Alta",AQ210="Catastrófico"),AND(AO210="Muy Alta",AQ210="Catastrófico")),"Extremo","")))),"")</f>
        <v>Moderado</v>
      </c>
      <c r="AT210" s="407">
        <f>+AP210</f>
        <v>0.36</v>
      </c>
      <c r="AU210" s="407">
        <f>+AR210</f>
        <v>0.6</v>
      </c>
      <c r="AV210" s="409" t="s">
        <v>122</v>
      </c>
      <c r="AW210" s="319"/>
      <c r="AX210" s="319"/>
      <c r="AY210" s="335">
        <v>12</v>
      </c>
      <c r="AZ210" s="336">
        <v>3</v>
      </c>
      <c r="BA210" s="336">
        <v>3</v>
      </c>
      <c r="BB210" s="336">
        <v>3</v>
      </c>
      <c r="BC210" s="336">
        <v>3</v>
      </c>
      <c r="BJ210" s="329"/>
      <c r="BK210" s="329"/>
      <c r="BL210" s="329"/>
      <c r="BM210" s="329"/>
      <c r="BN210" s="329"/>
      <c r="BO210" s="329"/>
      <c r="BP210" s="329"/>
      <c r="BQ210" s="329"/>
      <c r="BR210" s="329"/>
      <c r="BS210" s="329"/>
      <c r="BT210" s="329"/>
      <c r="BU210" s="329"/>
      <c r="BV210" s="329"/>
      <c r="BW210" s="329"/>
      <c r="BX210" s="329"/>
      <c r="BY210" s="329"/>
      <c r="BZ210" s="329"/>
      <c r="CA210" s="329"/>
      <c r="CB210" s="329"/>
      <c r="CC210" s="329"/>
      <c r="CD210" s="329"/>
      <c r="CE210" s="329"/>
      <c r="CF210" s="329"/>
      <c r="CG210" s="329"/>
      <c r="CH210" s="329"/>
      <c r="CL210" s="329"/>
    </row>
    <row r="211" spans="1:90" s="1" customFormat="1" ht="13.8" hidden="1" customHeight="1" x14ac:dyDescent="0.25">
      <c r="A211" s="617"/>
      <c r="B211" s="619" t="s">
        <v>475</v>
      </c>
      <c r="C211" s="620" t="s">
        <v>251</v>
      </c>
      <c r="D211" s="619" t="s">
        <v>474</v>
      </c>
      <c r="E211" s="619" t="s">
        <v>473</v>
      </c>
      <c r="F211" s="598"/>
      <c r="G211" s="598"/>
      <c r="H211" s="598"/>
      <c r="I211" s="598"/>
      <c r="J211" s="619" t="s">
        <v>397</v>
      </c>
      <c r="K211" s="626" t="s">
        <v>472</v>
      </c>
      <c r="L211" s="627" t="s">
        <v>471</v>
      </c>
      <c r="M211" s="627" t="str">
        <f t="shared" si="227"/>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
      <c r="N211" s="619"/>
      <c r="O211" s="618">
        <v>286</v>
      </c>
      <c r="P211" s="624"/>
      <c r="Q211" s="612"/>
      <c r="R211" s="625"/>
      <c r="S211" s="624"/>
      <c r="T211" s="612"/>
      <c r="U211" s="625"/>
      <c r="V211" s="624"/>
      <c r="W211" s="612"/>
      <c r="X211" s="613"/>
      <c r="Y211" s="612"/>
      <c r="Z211" s="613"/>
      <c r="AA211" s="618"/>
      <c r="AB211" s="404"/>
      <c r="AC211" s="416"/>
      <c r="AD211" s="138"/>
      <c r="AE211" s="331"/>
      <c r="AF211" s="330"/>
      <c r="AG211" s="331" t="str">
        <f t="shared" si="253"/>
        <v/>
      </c>
      <c r="AH211" s="332"/>
      <c r="AI211" s="332"/>
      <c r="AJ211" s="333" t="str">
        <f t="shared" si="236"/>
        <v/>
      </c>
      <c r="AK211" s="332"/>
      <c r="AL211" s="332"/>
      <c r="AM211" s="332"/>
      <c r="AN211" s="124"/>
      <c r="AO211" s="410" t="str">
        <f t="shared" si="244"/>
        <v/>
      </c>
      <c r="AP211" s="125"/>
      <c r="AQ211" s="410" t="str">
        <f t="shared" si="245"/>
        <v/>
      </c>
      <c r="AR211" s="125" t="str">
        <f t="shared" si="246"/>
        <v/>
      </c>
      <c r="AS211" s="402" t="str">
        <f t="shared" si="247"/>
        <v/>
      </c>
      <c r="AT211" s="402"/>
      <c r="AU211" s="402"/>
      <c r="AV211" s="409"/>
      <c r="AW211" s="319"/>
      <c r="AX211" s="319"/>
      <c r="AY211" s="139"/>
      <c r="AZ211" s="136"/>
      <c r="BA211" s="136"/>
      <c r="BB211" s="136"/>
      <c r="BC211" s="136"/>
      <c r="BJ211" s="329"/>
      <c r="BK211" s="329"/>
      <c r="BL211" s="329"/>
      <c r="BM211" s="329"/>
      <c r="BN211" s="329"/>
      <c r="BO211" s="329"/>
      <c r="BP211" s="329"/>
      <c r="BQ211" s="329"/>
      <c r="BR211" s="329"/>
      <c r="BS211" s="329"/>
      <c r="BT211" s="329"/>
      <c r="BU211" s="329"/>
      <c r="BV211" s="329"/>
      <c r="BW211" s="329"/>
      <c r="BX211" s="329"/>
      <c r="BY211" s="329"/>
      <c r="BZ211" s="329"/>
      <c r="CA211" s="329"/>
      <c r="CB211" s="329"/>
      <c r="CC211" s="329"/>
      <c r="CD211" s="329"/>
      <c r="CE211" s="329"/>
      <c r="CF211" s="329"/>
      <c r="CG211" s="329"/>
      <c r="CH211" s="329"/>
      <c r="CL211" s="329"/>
    </row>
    <row r="212" spans="1:90" s="1" customFormat="1" ht="13.8" hidden="1" customHeight="1" x14ac:dyDescent="0.25">
      <c r="A212" s="617"/>
      <c r="B212" s="619" t="s">
        <v>475</v>
      </c>
      <c r="C212" s="620" t="s">
        <v>251</v>
      </c>
      <c r="D212" s="619" t="s">
        <v>474</v>
      </c>
      <c r="E212" s="619" t="s">
        <v>473</v>
      </c>
      <c r="F212" s="598"/>
      <c r="G212" s="598"/>
      <c r="H212" s="598"/>
      <c r="I212" s="598"/>
      <c r="J212" s="619" t="s">
        <v>397</v>
      </c>
      <c r="K212" s="626" t="s">
        <v>472</v>
      </c>
      <c r="L212" s="627" t="s">
        <v>471</v>
      </c>
      <c r="M212" s="627" t="str">
        <f t="shared" si="227"/>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
      <c r="N212" s="619"/>
      <c r="O212" s="618">
        <v>286</v>
      </c>
      <c r="P212" s="624"/>
      <c r="Q212" s="612"/>
      <c r="R212" s="625"/>
      <c r="S212" s="624"/>
      <c r="T212" s="612"/>
      <c r="U212" s="625"/>
      <c r="V212" s="624"/>
      <c r="W212" s="612"/>
      <c r="X212" s="613"/>
      <c r="Y212" s="612"/>
      <c r="Z212" s="613"/>
      <c r="AA212" s="618"/>
      <c r="AB212" s="404"/>
      <c r="AC212" s="416"/>
      <c r="AD212" s="138"/>
      <c r="AE212" s="331"/>
      <c r="AF212" s="330"/>
      <c r="AG212" s="331" t="str">
        <f t="shared" si="253"/>
        <v/>
      </c>
      <c r="AH212" s="332"/>
      <c r="AI212" s="332"/>
      <c r="AJ212" s="333" t="str">
        <f t="shared" si="236"/>
        <v/>
      </c>
      <c r="AK212" s="332"/>
      <c r="AL212" s="332"/>
      <c r="AM212" s="332"/>
      <c r="AN212" s="124"/>
      <c r="AO212" s="410" t="str">
        <f t="shared" si="244"/>
        <v/>
      </c>
      <c r="AP212" s="125"/>
      <c r="AQ212" s="410" t="str">
        <f t="shared" si="245"/>
        <v/>
      </c>
      <c r="AR212" s="125" t="str">
        <f t="shared" si="246"/>
        <v/>
      </c>
      <c r="AS212" s="402" t="str">
        <f t="shared" si="247"/>
        <v/>
      </c>
      <c r="AT212" s="402"/>
      <c r="AU212" s="402"/>
      <c r="AV212" s="409"/>
      <c r="AW212" s="319"/>
      <c r="AX212" s="319"/>
      <c r="AY212" s="139"/>
      <c r="AZ212" s="136"/>
      <c r="BA212" s="136"/>
      <c r="BB212" s="136"/>
      <c r="BC212" s="136"/>
      <c r="BJ212" s="329"/>
      <c r="BK212" s="329"/>
      <c r="BL212" s="329"/>
      <c r="BM212" s="329"/>
      <c r="BN212" s="329"/>
      <c r="BO212" s="329"/>
      <c r="BP212" s="329"/>
      <c r="BQ212" s="329"/>
      <c r="BR212" s="329"/>
      <c r="BS212" s="329"/>
      <c r="BT212" s="329"/>
      <c r="BU212" s="329"/>
      <c r="BV212" s="329"/>
      <c r="BW212" s="329"/>
      <c r="BX212" s="329"/>
      <c r="BY212" s="329"/>
      <c r="BZ212" s="329"/>
      <c r="CA212" s="329"/>
      <c r="CB212" s="329"/>
      <c r="CC212" s="329"/>
      <c r="CD212" s="329"/>
      <c r="CE212" s="329"/>
      <c r="CF212" s="329"/>
      <c r="CG212" s="329"/>
      <c r="CH212" s="329"/>
      <c r="CL212" s="329"/>
    </row>
    <row r="213" spans="1:90" s="1" customFormat="1" ht="13.8" hidden="1" customHeight="1" x14ac:dyDescent="0.25">
      <c r="A213" s="617"/>
      <c r="B213" s="619" t="s">
        <v>475</v>
      </c>
      <c r="C213" s="620" t="s">
        <v>251</v>
      </c>
      <c r="D213" s="619" t="s">
        <v>474</v>
      </c>
      <c r="E213" s="619" t="s">
        <v>473</v>
      </c>
      <c r="F213" s="598"/>
      <c r="G213" s="598"/>
      <c r="H213" s="598"/>
      <c r="I213" s="598"/>
      <c r="J213" s="619" t="s">
        <v>397</v>
      </c>
      <c r="K213" s="626" t="s">
        <v>472</v>
      </c>
      <c r="L213" s="627" t="s">
        <v>471</v>
      </c>
      <c r="M213" s="627" t="str">
        <f t="shared" si="227"/>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
      <c r="N213" s="619"/>
      <c r="O213" s="618">
        <v>286</v>
      </c>
      <c r="P213" s="624"/>
      <c r="Q213" s="612"/>
      <c r="R213" s="625"/>
      <c r="S213" s="624"/>
      <c r="T213" s="612"/>
      <c r="U213" s="625"/>
      <c r="V213" s="624"/>
      <c r="W213" s="612"/>
      <c r="X213" s="613"/>
      <c r="Y213" s="612"/>
      <c r="Z213" s="613"/>
      <c r="AA213" s="618"/>
      <c r="AB213" s="404"/>
      <c r="AC213" s="416"/>
      <c r="AD213" s="138"/>
      <c r="AE213" s="331"/>
      <c r="AF213" s="330"/>
      <c r="AG213" s="331" t="str">
        <f t="shared" si="253"/>
        <v/>
      </c>
      <c r="AH213" s="332"/>
      <c r="AI213" s="332"/>
      <c r="AJ213" s="333" t="str">
        <f t="shared" si="236"/>
        <v/>
      </c>
      <c r="AK213" s="332"/>
      <c r="AL213" s="332"/>
      <c r="AM213" s="332"/>
      <c r="AN213" s="124"/>
      <c r="AO213" s="410" t="str">
        <f t="shared" si="244"/>
        <v/>
      </c>
      <c r="AP213" s="125"/>
      <c r="AQ213" s="410" t="str">
        <f t="shared" si="245"/>
        <v/>
      </c>
      <c r="AR213" s="125" t="str">
        <f t="shared" si="246"/>
        <v/>
      </c>
      <c r="AS213" s="402" t="str">
        <f t="shared" si="247"/>
        <v/>
      </c>
      <c r="AT213" s="402"/>
      <c r="AU213" s="402"/>
      <c r="AV213" s="409"/>
      <c r="AW213" s="319"/>
      <c r="AX213" s="319"/>
      <c r="AY213" s="139"/>
      <c r="AZ213" s="136"/>
      <c r="BA213" s="136"/>
      <c r="BB213" s="136"/>
      <c r="BC213" s="136"/>
      <c r="BJ213" s="329"/>
      <c r="BK213" s="329"/>
      <c r="BL213" s="329"/>
      <c r="BM213" s="329"/>
      <c r="BN213" s="329"/>
      <c r="BO213" s="329"/>
      <c r="BP213" s="329"/>
      <c r="BQ213" s="329"/>
      <c r="BR213" s="329"/>
      <c r="BS213" s="329"/>
      <c r="BT213" s="329"/>
      <c r="BU213" s="329"/>
      <c r="BV213" s="329"/>
      <c r="BW213" s="329"/>
      <c r="BX213" s="329"/>
      <c r="BY213" s="329"/>
      <c r="BZ213" s="329"/>
      <c r="CA213" s="329"/>
      <c r="CB213" s="329"/>
      <c r="CC213" s="329"/>
      <c r="CD213" s="329"/>
      <c r="CE213" s="329"/>
      <c r="CF213" s="329"/>
      <c r="CG213" s="329"/>
      <c r="CH213" s="329"/>
      <c r="CL213" s="329"/>
    </row>
    <row r="214" spans="1:90" s="1" customFormat="1" ht="13.8" hidden="1" customHeight="1" x14ac:dyDescent="0.25">
      <c r="A214" s="617"/>
      <c r="B214" s="619" t="s">
        <v>475</v>
      </c>
      <c r="C214" s="620" t="s">
        <v>251</v>
      </c>
      <c r="D214" s="619" t="s">
        <v>474</v>
      </c>
      <c r="E214" s="619" t="s">
        <v>473</v>
      </c>
      <c r="F214" s="598"/>
      <c r="G214" s="598"/>
      <c r="H214" s="598"/>
      <c r="I214" s="598"/>
      <c r="J214" s="619" t="s">
        <v>397</v>
      </c>
      <c r="K214" s="626" t="s">
        <v>472</v>
      </c>
      <c r="L214" s="627" t="s">
        <v>471</v>
      </c>
      <c r="M214" s="627" t="str">
        <f t="shared" si="227"/>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
      <c r="N214" s="619"/>
      <c r="O214" s="618">
        <v>286</v>
      </c>
      <c r="P214" s="624"/>
      <c r="Q214" s="612"/>
      <c r="R214" s="625"/>
      <c r="S214" s="624"/>
      <c r="T214" s="612"/>
      <c r="U214" s="625"/>
      <c r="V214" s="624"/>
      <c r="W214" s="612"/>
      <c r="X214" s="613"/>
      <c r="Y214" s="612"/>
      <c r="Z214" s="613"/>
      <c r="AA214" s="618"/>
      <c r="AB214" s="404"/>
      <c r="AC214" s="416"/>
      <c r="AD214" s="138"/>
      <c r="AE214" s="331"/>
      <c r="AF214" s="330"/>
      <c r="AG214" s="331" t="str">
        <f t="shared" si="253"/>
        <v/>
      </c>
      <c r="AH214" s="332"/>
      <c r="AI214" s="332"/>
      <c r="AJ214" s="333" t="str">
        <f t="shared" si="236"/>
        <v/>
      </c>
      <c r="AK214" s="332"/>
      <c r="AL214" s="332"/>
      <c r="AM214" s="332"/>
      <c r="AN214" s="124"/>
      <c r="AO214" s="410" t="str">
        <f t="shared" si="244"/>
        <v/>
      </c>
      <c r="AP214" s="125"/>
      <c r="AQ214" s="410" t="str">
        <f t="shared" si="245"/>
        <v/>
      </c>
      <c r="AR214" s="125" t="str">
        <f t="shared" si="246"/>
        <v/>
      </c>
      <c r="AS214" s="402" t="str">
        <f t="shared" si="247"/>
        <v/>
      </c>
      <c r="AT214" s="402"/>
      <c r="AU214" s="402"/>
      <c r="AV214" s="409"/>
      <c r="AW214" s="319"/>
      <c r="AX214" s="319"/>
      <c r="AY214" s="139"/>
      <c r="AZ214" s="136"/>
      <c r="BA214" s="136"/>
      <c r="BB214" s="136"/>
      <c r="BC214" s="136"/>
      <c r="BJ214" s="329"/>
      <c r="BK214" s="329"/>
      <c r="BL214" s="329"/>
      <c r="BM214" s="329"/>
      <c r="BN214" s="329"/>
      <c r="BO214" s="329"/>
      <c r="BP214" s="329"/>
      <c r="BQ214" s="329"/>
      <c r="BR214" s="329"/>
      <c r="BS214" s="329"/>
      <c r="BT214" s="329"/>
      <c r="BU214" s="329"/>
      <c r="BV214" s="329"/>
      <c r="BW214" s="329"/>
      <c r="BX214" s="329"/>
      <c r="BY214" s="329"/>
      <c r="BZ214" s="329"/>
      <c r="CA214" s="329"/>
      <c r="CB214" s="329"/>
      <c r="CC214" s="329"/>
      <c r="CD214" s="329"/>
      <c r="CE214" s="329"/>
      <c r="CF214" s="329"/>
      <c r="CG214" s="329"/>
      <c r="CH214" s="329"/>
      <c r="CL214" s="329"/>
    </row>
    <row r="215" spans="1:90" s="1" customFormat="1" ht="13.8" hidden="1" customHeight="1" x14ac:dyDescent="0.25">
      <c r="A215" s="617"/>
      <c r="B215" s="619" t="s">
        <v>475</v>
      </c>
      <c r="C215" s="620" t="s">
        <v>251</v>
      </c>
      <c r="D215" s="619" t="s">
        <v>474</v>
      </c>
      <c r="E215" s="619" t="s">
        <v>473</v>
      </c>
      <c r="F215" s="598"/>
      <c r="G215" s="598"/>
      <c r="H215" s="598"/>
      <c r="I215" s="598"/>
      <c r="J215" s="619" t="s">
        <v>397</v>
      </c>
      <c r="K215" s="626" t="s">
        <v>472</v>
      </c>
      <c r="L215" s="627" t="s">
        <v>471</v>
      </c>
      <c r="M215" s="627" t="str">
        <f t="shared" si="227"/>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
      <c r="N215" s="619"/>
      <c r="O215" s="618">
        <v>286</v>
      </c>
      <c r="P215" s="624"/>
      <c r="Q215" s="612"/>
      <c r="R215" s="625"/>
      <c r="S215" s="624"/>
      <c r="T215" s="612"/>
      <c r="U215" s="625"/>
      <c r="V215" s="624"/>
      <c r="W215" s="612"/>
      <c r="X215" s="613"/>
      <c r="Y215" s="612"/>
      <c r="Z215" s="613"/>
      <c r="AA215" s="618"/>
      <c r="AB215" s="404"/>
      <c r="AC215" s="416"/>
      <c r="AD215" s="138"/>
      <c r="AE215" s="331"/>
      <c r="AF215" s="330"/>
      <c r="AG215" s="331" t="str">
        <f t="shared" si="253"/>
        <v/>
      </c>
      <c r="AH215" s="332"/>
      <c r="AI215" s="332"/>
      <c r="AJ215" s="333" t="str">
        <f t="shared" si="236"/>
        <v/>
      </c>
      <c r="AK215" s="332"/>
      <c r="AL215" s="332"/>
      <c r="AM215" s="332"/>
      <c r="AN215" s="124"/>
      <c r="AO215" s="410" t="str">
        <f t="shared" si="244"/>
        <v/>
      </c>
      <c r="AP215" s="125"/>
      <c r="AQ215" s="410" t="str">
        <f t="shared" si="245"/>
        <v/>
      </c>
      <c r="AR215" s="125" t="str">
        <f t="shared" si="246"/>
        <v/>
      </c>
      <c r="AS215" s="402" t="str">
        <f t="shared" si="247"/>
        <v/>
      </c>
      <c r="AT215" s="402"/>
      <c r="AU215" s="402"/>
      <c r="AV215" s="409"/>
      <c r="AW215" s="319"/>
      <c r="AX215" s="319"/>
      <c r="AY215" s="139"/>
      <c r="AZ215" s="136"/>
      <c r="BA215" s="136"/>
      <c r="BB215" s="136"/>
      <c r="BC215" s="136"/>
      <c r="BJ215" s="329"/>
      <c r="BK215" s="329"/>
      <c r="BL215" s="329"/>
      <c r="BM215" s="329"/>
      <c r="BN215" s="329"/>
      <c r="BO215" s="329"/>
      <c r="BP215" s="329"/>
      <c r="BQ215" s="329"/>
      <c r="BR215" s="329"/>
      <c r="BS215" s="329"/>
      <c r="BT215" s="329"/>
      <c r="BU215" s="329"/>
      <c r="BV215" s="329"/>
      <c r="BW215" s="329"/>
      <c r="BX215" s="329"/>
      <c r="BY215" s="329"/>
      <c r="BZ215" s="329"/>
      <c r="CA215" s="329"/>
      <c r="CB215" s="329"/>
      <c r="CC215" s="329"/>
      <c r="CD215" s="329"/>
      <c r="CE215" s="329"/>
      <c r="CF215" s="329"/>
      <c r="CG215" s="329"/>
      <c r="CH215" s="329"/>
      <c r="CL215" s="329"/>
    </row>
    <row r="216" spans="1:90" s="1" customFormat="1" ht="147.6" customHeight="1" x14ac:dyDescent="0.25">
      <c r="A216" s="617" t="s">
        <v>469</v>
      </c>
      <c r="B216" s="619" t="s">
        <v>463</v>
      </c>
      <c r="C216" s="620" t="s">
        <v>251</v>
      </c>
      <c r="D216" s="619" t="s">
        <v>891</v>
      </c>
      <c r="E216" s="619" t="s">
        <v>254</v>
      </c>
      <c r="F216" s="598" t="s">
        <v>762</v>
      </c>
      <c r="G216" s="598" t="s">
        <v>777</v>
      </c>
      <c r="H216" s="598" t="s">
        <v>778</v>
      </c>
      <c r="I216" s="598" t="s">
        <v>782</v>
      </c>
      <c r="J216" s="619" t="s">
        <v>397</v>
      </c>
      <c r="K216" s="626" t="s">
        <v>466</v>
      </c>
      <c r="L216" s="627" t="s">
        <v>827</v>
      </c>
      <c r="M216" s="627" t="str">
        <f t="shared" si="227"/>
        <v xml:space="preserve">Posibilidad de pérdida Económica y Reputacional por la generación de factores que afecten la no transferencia del conocimiento. debido a:
1. Incumplimiento del  Procedimiento
2. Retrasos en la ejecución de las estrategias para el cumplimiento de transferencia del conocimiento.
</v>
      </c>
      <c r="N216" s="619" t="s">
        <v>213</v>
      </c>
      <c r="O216" s="618">
        <v>4</v>
      </c>
      <c r="P216" s="624" t="str">
        <f t="shared" si="204"/>
        <v>Baja</v>
      </c>
      <c r="Q216" s="612">
        <f t="shared" ref="Q216" si="263">IF(P216="","",IF(P216="Muy Baja",0.2,IF(P216="Baja",0.4,IF(P216="Media",0.6,IF(P216="Alta",0.8,IF(P216="Muy Alta",1,))))))</f>
        <v>0.4</v>
      </c>
      <c r="R216" s="625" t="s">
        <v>132</v>
      </c>
      <c r="S216" s="624" t="str">
        <f>IF(OR(R216='Tabla Impacto'!$C$11,R216='Tabla Impacto'!$D$11),"Leve",IF(OR(R216='Tabla Impacto'!$C$12,R216='Tabla Impacto'!$D$12),"Menor",IF(OR(R216='Tabla Impacto'!$C$13,R216='Tabla Impacto'!$D$13),"Moderado",IF(OR(R216='Tabla Impacto'!$C$14,R216='Tabla Impacto'!$D$14),"Mayor",IF(OR(R216='Tabla Impacto'!$C$15,R216='Tabla Impacto'!$D$15),"Catastrófico","")))))</f>
        <v>Menor</v>
      </c>
      <c r="T216" s="612">
        <f t="shared" ref="T216" si="264">IF(S216="","",IF(S216="Leve",0.2,IF(S216="Menor",0.4,IF(S216="Moderado",0.6,IF(S216="Mayor",0.8,IF(S216="Catastrófico",1,))))))</f>
        <v>0.4</v>
      </c>
      <c r="U216" s="625" t="s">
        <v>136</v>
      </c>
      <c r="V216" s="624" t="str">
        <f>IF(OR(U216='Tabla Impacto'!$C$11,U216='Tabla Impacto'!$D$11),"Leve",IF(OR(U216='Tabla Impacto'!$C$12,U216='Tabla Impacto'!$D$12),"Menor",IF(OR(U216='Tabla Impacto'!$C$13,U216='Tabla Impacto'!$D$13),"Moderado",IF(OR(U216='Tabla Impacto'!$C$14,U216='Tabla Impacto'!$D$14),"Mayor",IF(OR(U216='Tabla Impacto'!$C$15,U216='Tabla Impacto'!$D$15),"Catastrófico","")))))</f>
        <v>Moderado</v>
      </c>
      <c r="W216" s="612">
        <f t="shared" ref="W216" si="265">IF(V216="","",IF(V216="Leve",0.2,IF(V216="Menor",0.4,IF(V216="Moderado",0.6,IF(V216="Mayor",0.8,IF(V216="Catastrófico",1,))))))</f>
        <v>0.6</v>
      </c>
      <c r="X216" s="613" t="str">
        <f>IF(Y216="","",IF(Y216='Tabla Impacto'!$G$4,'Tabla Impacto'!$F$4,IF(Y216='Tabla Impacto'!$G$5,'Tabla Impacto'!$F$5,IF(Y216='Tabla Impacto'!$G$6,'Tabla Impacto'!$F$6,IF(Y216='Tabla Impacto'!$G$7,'Tabla Impacto'!$F$7,IF(Y216='Tabla Impacto'!$G$8,'Tabla Impacto'!$F$8))))))</f>
        <v>Moderado</v>
      </c>
      <c r="Y216" s="612">
        <f t="shared" ref="Y216" si="266">+IF(T216="",W216,IF(W216="",T216,IF(T216&gt;W216,T216,W216)))</f>
        <v>0.6</v>
      </c>
      <c r="Z216" s="613" t="str">
        <f t="shared" ref="Z216" si="267">IF(OR(AND(P216="Muy Baja",X216="Leve"),AND(P216="Muy Baja",X216="Menor"),AND(P216="Baja",X216="Leve")),"Bajo",IF(OR(AND(P216="Muy baja",X216="Moderado"),AND(P216="Baja",X216="Menor"),AND(P216="Baja",X216="Moderado"),AND(P216="Media",X216="Leve"),AND(P216="Media",X216="Menor"),AND(P216="Media",X216="Moderado"),AND(P216="Alta",X216="Leve"),AND(P216="Alta",X216="Menor")),"Moderado",IF(OR(AND(P216="Muy Baja",X216="Mayor"),AND(P216="Baja",X216="Mayor"),AND(P216="Media",X216="Mayor"),AND(P216="Alta",X216="Moderado"),AND(P216="Alta",X216="Mayor"),AND(P216="Muy Alta",X216="Leve"),AND(P216="Muy Alta",X216="Menor"),AND(P216="Muy Alta",X216="Moderado"),AND(P216="Muy Alta",X216="Mayor")),"Alto",IF(OR(AND(P216="Muy Baja",X216="Catastrófico"),AND(P216="Baja",X216="Catastrófico"),AND(P216="Media",X216="Catastrófico"),AND(P216="Alta",X216="Catastrófico"),AND(P216="Muy Alta",X216="Catastrófico")),"Extremo",""))))</f>
        <v>Moderado</v>
      </c>
      <c r="AA216" s="618"/>
      <c r="AB216" s="404">
        <v>1</v>
      </c>
      <c r="AC216" s="416" t="s">
        <v>854</v>
      </c>
      <c r="AD216" s="138"/>
      <c r="AE216" s="331" t="s">
        <v>223</v>
      </c>
      <c r="AF216" s="330" t="s">
        <v>949</v>
      </c>
      <c r="AG216" s="331" t="str">
        <f t="shared" si="253"/>
        <v>Probabilidad</v>
      </c>
      <c r="AH216" s="332" t="s">
        <v>12</v>
      </c>
      <c r="AI216" s="332" t="s">
        <v>8</v>
      </c>
      <c r="AJ216" s="333" t="str">
        <f t="shared" si="236"/>
        <v>40%</v>
      </c>
      <c r="AK216" s="332" t="s">
        <v>17</v>
      </c>
      <c r="AL216" s="332" t="s">
        <v>20</v>
      </c>
      <c r="AM216" s="332" t="s">
        <v>111</v>
      </c>
      <c r="AN216" s="309">
        <f>IFERROR(IF(AG216="Probabilidad",(Q216-(+Q216*AJ216)),IF(AG216="Impacto",Q216,"")),"")</f>
        <v>0.24</v>
      </c>
      <c r="AO216" s="410" t="str">
        <f t="shared" ref="AO216" si="268">IFERROR(IF(AN216="","",IF(AN216&lt;=0.2,"Muy Baja",IF(AN216&lt;=0.4,"Baja",IF(AN216&lt;=0.6,"Media",IF(AN216&lt;=0.8,"Alta","Muy Alta"))))),"")</f>
        <v>Baja</v>
      </c>
      <c r="AP216" s="125">
        <f>+AN216</f>
        <v>0.24</v>
      </c>
      <c r="AQ216" s="410" t="str">
        <f t="shared" ref="AQ216" si="269">IFERROR(IF(AR216="","",IF(AR216&lt;=0.2,"Leve",IF(AR216&lt;=0.4,"Menor",IF(AR216&lt;=0.6,"Moderado",IF(AR216&lt;=0.8,"Mayor","Catastrófico"))))),"")</f>
        <v>Moderado</v>
      </c>
      <c r="AR216" s="125">
        <f>IFERROR(IF(AG216="Impacto",(Y216-(+Y216*AJ216)),IF(AG216="Probabilidad",Y216,"")),"")</f>
        <v>0.6</v>
      </c>
      <c r="AS216" s="402" t="str">
        <f t="shared" ref="AS216" si="270">IFERROR(IF(OR(AND(AO216="Muy Baja",AQ216="Leve"),AND(AO216="Muy Baja",AQ216="Menor"),AND(AO216="Baja",AQ216="Leve")),"Bajo",IF(OR(AND(AO216="Muy baja",AQ216="Moderado"),AND(AO216="Baja",AQ216="Menor"),AND(AO216="Baja",AQ216="Moderado"),AND(AO216="Media",AQ216="Leve"),AND(AO216="Media",AQ216="Menor"),AND(AO216="Media",AQ216="Moderado"),AND(AO216="Alta",AQ216="Leve"),AND(AO216="Alta",AQ216="Menor")),"Moderado",IF(OR(AND(AO216="Muy Baja",AQ216="Mayor"),AND(AO216="Baja",AQ216="Mayor"),AND(AO216="Media",AQ216="Mayor"),AND(AO216="Alta",AQ216="Moderado"),AND(AO216="Alta",AQ216="Mayor"),AND(AO216="Muy Alta",AQ216="Leve"),AND(AO216="Muy Alta",AQ216="Menor"),AND(AO216="Muy Alta",AQ216="Moderado"),AND(AO216="Muy Alta",AQ216="Mayor")),"Alto",IF(OR(AND(AO216="Muy Baja",AQ216="Catastrófico"),AND(AO216="Baja",AQ216="Catastrófico"),AND(AO216="Media",AQ216="Catastrófico"),AND(AO216="Alta",AQ216="Catastrófico"),AND(AO216="Muy Alta",AQ216="Catastrófico")),"Extremo","")))),"")</f>
        <v>Moderado</v>
      </c>
      <c r="AT216" s="407">
        <f>+AP216</f>
        <v>0.24</v>
      </c>
      <c r="AU216" s="407">
        <f>+AR216</f>
        <v>0.6</v>
      </c>
      <c r="AV216" s="409" t="s">
        <v>122</v>
      </c>
      <c r="AW216" s="319"/>
      <c r="AX216" s="319"/>
      <c r="AY216" s="335">
        <v>4</v>
      </c>
      <c r="AZ216" s="336">
        <v>1</v>
      </c>
      <c r="BA216" s="336">
        <v>1</v>
      </c>
      <c r="BB216" s="336">
        <v>1</v>
      </c>
      <c r="BC216" s="336">
        <v>1</v>
      </c>
      <c r="BJ216" s="329"/>
      <c r="BK216" s="329"/>
      <c r="BL216" s="329"/>
      <c r="BM216" s="329"/>
      <c r="BN216" s="329"/>
      <c r="BO216" s="329"/>
      <c r="BP216" s="329"/>
      <c r="BQ216" s="329"/>
      <c r="BR216" s="329"/>
      <c r="BS216" s="329"/>
      <c r="BT216" s="329"/>
      <c r="BU216" s="329"/>
      <c r="BV216" s="329"/>
      <c r="BW216" s="329"/>
      <c r="BX216" s="329"/>
      <c r="BY216" s="329"/>
      <c r="BZ216" s="329"/>
      <c r="CA216" s="329"/>
      <c r="CB216" s="329"/>
      <c r="CC216" s="329"/>
      <c r="CD216" s="329"/>
      <c r="CE216" s="329"/>
      <c r="CF216" s="329"/>
      <c r="CG216" s="329"/>
      <c r="CH216" s="329"/>
      <c r="CL216" s="329"/>
    </row>
    <row r="217" spans="1:90" s="1" customFormat="1" ht="13.8" hidden="1" customHeight="1" x14ac:dyDescent="0.25">
      <c r="A217" s="617"/>
      <c r="B217" s="619" t="s">
        <v>468</v>
      </c>
      <c r="C217" s="620" t="s">
        <v>251</v>
      </c>
      <c r="D217" s="619" t="s">
        <v>467</v>
      </c>
      <c r="E217" s="619" t="s">
        <v>254</v>
      </c>
      <c r="F217" s="598"/>
      <c r="G217" s="598"/>
      <c r="H217" s="598"/>
      <c r="I217" s="598"/>
      <c r="J217" s="619" t="s">
        <v>397</v>
      </c>
      <c r="K217" s="626" t="s">
        <v>466</v>
      </c>
      <c r="L217" s="627" t="s">
        <v>465</v>
      </c>
      <c r="M217" s="627" t="str">
        <f t="shared" si="227"/>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
      <c r="N217" s="619"/>
      <c r="O217" s="618">
        <v>4</v>
      </c>
      <c r="P217" s="624"/>
      <c r="Q217" s="612"/>
      <c r="R217" s="625"/>
      <c r="S217" s="624"/>
      <c r="T217" s="612"/>
      <c r="U217" s="625"/>
      <c r="V217" s="624"/>
      <c r="W217" s="612"/>
      <c r="X217" s="613"/>
      <c r="Y217" s="612"/>
      <c r="Z217" s="613"/>
      <c r="AA217" s="618"/>
      <c r="AB217" s="404"/>
      <c r="AC217" s="416"/>
      <c r="AD217" s="138"/>
      <c r="AE217" s="331"/>
      <c r="AF217" s="330"/>
      <c r="AG217" s="331" t="str">
        <f t="shared" si="253"/>
        <v/>
      </c>
      <c r="AH217" s="332"/>
      <c r="AI217" s="332"/>
      <c r="AJ217" s="333" t="str">
        <f t="shared" si="236"/>
        <v/>
      </c>
      <c r="AK217" s="332"/>
      <c r="AL217" s="332"/>
      <c r="AM217" s="332"/>
      <c r="AN217" s="124"/>
      <c r="AO217" s="410" t="str">
        <f t="shared" si="244"/>
        <v/>
      </c>
      <c r="AP217" s="125"/>
      <c r="AQ217" s="410" t="str">
        <f t="shared" si="245"/>
        <v/>
      </c>
      <c r="AR217" s="125" t="str">
        <f t="shared" si="246"/>
        <v/>
      </c>
      <c r="AS217" s="402" t="str">
        <f t="shared" si="247"/>
        <v/>
      </c>
      <c r="AT217" s="402"/>
      <c r="AU217" s="402"/>
      <c r="AV217" s="409"/>
      <c r="AW217" s="319"/>
      <c r="AX217" s="319"/>
      <c r="AY217" s="139"/>
      <c r="AZ217" s="136"/>
      <c r="BA217" s="136"/>
      <c r="BB217" s="136"/>
      <c r="BC217" s="136"/>
      <c r="BJ217" s="329"/>
      <c r="BK217" s="329"/>
      <c r="BL217" s="329"/>
      <c r="BM217" s="329"/>
      <c r="BN217" s="329"/>
      <c r="BO217" s="329"/>
      <c r="BP217" s="329"/>
      <c r="BQ217" s="329"/>
      <c r="BR217" s="329"/>
      <c r="BS217" s="329"/>
      <c r="BT217" s="329"/>
      <c r="BU217" s="329"/>
      <c r="BV217" s="329"/>
      <c r="BW217" s="329"/>
      <c r="BX217" s="329"/>
      <c r="BY217" s="329"/>
      <c r="BZ217" s="329"/>
      <c r="CA217" s="329"/>
      <c r="CB217" s="329"/>
      <c r="CC217" s="329"/>
      <c r="CD217" s="329"/>
      <c r="CE217" s="329"/>
      <c r="CF217" s="329"/>
      <c r="CG217" s="329"/>
      <c r="CH217" s="329"/>
      <c r="CL217" s="329"/>
    </row>
    <row r="218" spans="1:90" s="1" customFormat="1" ht="13.8" hidden="1" customHeight="1" x14ac:dyDescent="0.25">
      <c r="A218" s="617"/>
      <c r="B218" s="619" t="s">
        <v>468</v>
      </c>
      <c r="C218" s="620" t="s">
        <v>251</v>
      </c>
      <c r="D218" s="619" t="s">
        <v>467</v>
      </c>
      <c r="E218" s="619" t="s">
        <v>254</v>
      </c>
      <c r="F218" s="598"/>
      <c r="G218" s="598"/>
      <c r="H218" s="598"/>
      <c r="I218" s="598"/>
      <c r="J218" s="619" t="s">
        <v>397</v>
      </c>
      <c r="K218" s="626" t="s">
        <v>466</v>
      </c>
      <c r="L218" s="627" t="s">
        <v>465</v>
      </c>
      <c r="M218" s="627" t="str">
        <f t="shared" si="227"/>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
      <c r="N218" s="619"/>
      <c r="O218" s="618">
        <v>4</v>
      </c>
      <c r="P218" s="624"/>
      <c r="Q218" s="612"/>
      <c r="R218" s="625"/>
      <c r="S218" s="624"/>
      <c r="T218" s="612"/>
      <c r="U218" s="625"/>
      <c r="V218" s="624"/>
      <c r="W218" s="612"/>
      <c r="X218" s="613"/>
      <c r="Y218" s="612"/>
      <c r="Z218" s="613"/>
      <c r="AA218" s="618"/>
      <c r="AB218" s="404"/>
      <c r="AC218" s="416"/>
      <c r="AD218" s="138"/>
      <c r="AE218" s="331"/>
      <c r="AF218" s="330"/>
      <c r="AG218" s="331" t="str">
        <f t="shared" si="253"/>
        <v/>
      </c>
      <c r="AH218" s="332"/>
      <c r="AI218" s="332"/>
      <c r="AJ218" s="333" t="str">
        <f t="shared" si="236"/>
        <v/>
      </c>
      <c r="AK218" s="332"/>
      <c r="AL218" s="332"/>
      <c r="AM218" s="332"/>
      <c r="AN218" s="124"/>
      <c r="AO218" s="410" t="str">
        <f t="shared" si="244"/>
        <v/>
      </c>
      <c r="AP218" s="125"/>
      <c r="AQ218" s="410" t="str">
        <f t="shared" si="245"/>
        <v/>
      </c>
      <c r="AR218" s="125" t="str">
        <f t="shared" si="246"/>
        <v/>
      </c>
      <c r="AS218" s="402" t="str">
        <f t="shared" si="247"/>
        <v/>
      </c>
      <c r="AT218" s="402"/>
      <c r="AU218" s="402"/>
      <c r="AV218" s="409"/>
      <c r="AW218" s="319"/>
      <c r="AX218" s="319"/>
      <c r="AY218" s="139"/>
      <c r="AZ218" s="136"/>
      <c r="BA218" s="136"/>
      <c r="BB218" s="136"/>
      <c r="BC218" s="136"/>
      <c r="BJ218" s="329"/>
      <c r="BK218" s="329"/>
      <c r="BL218" s="329"/>
      <c r="BM218" s="329"/>
      <c r="BN218" s="329"/>
      <c r="BO218" s="329"/>
      <c r="BP218" s="329"/>
      <c r="BQ218" s="329"/>
      <c r="BR218" s="329"/>
      <c r="BS218" s="329"/>
      <c r="BT218" s="329"/>
      <c r="BU218" s="329"/>
      <c r="BV218" s="329"/>
      <c r="BW218" s="329"/>
      <c r="BX218" s="329"/>
      <c r="BY218" s="329"/>
      <c r="BZ218" s="329"/>
      <c r="CA218" s="329"/>
      <c r="CB218" s="329"/>
      <c r="CC218" s="329"/>
      <c r="CD218" s="329"/>
      <c r="CE218" s="329"/>
      <c r="CF218" s="329"/>
      <c r="CG218" s="329"/>
      <c r="CH218" s="329"/>
      <c r="CL218" s="329"/>
    </row>
    <row r="219" spans="1:90" s="1" customFormat="1" ht="13.8" hidden="1" customHeight="1" x14ac:dyDescent="0.25">
      <c r="A219" s="617"/>
      <c r="B219" s="619" t="s">
        <v>468</v>
      </c>
      <c r="C219" s="620" t="s">
        <v>251</v>
      </c>
      <c r="D219" s="619" t="s">
        <v>467</v>
      </c>
      <c r="E219" s="619" t="s">
        <v>254</v>
      </c>
      <c r="F219" s="598"/>
      <c r="G219" s="598"/>
      <c r="H219" s="598"/>
      <c r="I219" s="598"/>
      <c r="J219" s="619" t="s">
        <v>397</v>
      </c>
      <c r="K219" s="626" t="s">
        <v>466</v>
      </c>
      <c r="L219" s="627" t="s">
        <v>465</v>
      </c>
      <c r="M219" s="627" t="str">
        <f t="shared" si="227"/>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
      <c r="N219" s="619"/>
      <c r="O219" s="618">
        <v>4</v>
      </c>
      <c r="P219" s="624"/>
      <c r="Q219" s="612"/>
      <c r="R219" s="625"/>
      <c r="S219" s="624"/>
      <c r="T219" s="612"/>
      <c r="U219" s="625"/>
      <c r="V219" s="624"/>
      <c r="W219" s="612"/>
      <c r="X219" s="613"/>
      <c r="Y219" s="612"/>
      <c r="Z219" s="613"/>
      <c r="AA219" s="618"/>
      <c r="AB219" s="404"/>
      <c r="AC219" s="416"/>
      <c r="AD219" s="138"/>
      <c r="AE219" s="331"/>
      <c r="AF219" s="330"/>
      <c r="AG219" s="331" t="str">
        <f t="shared" si="253"/>
        <v/>
      </c>
      <c r="AH219" s="332"/>
      <c r="AI219" s="332"/>
      <c r="AJ219" s="333" t="str">
        <f t="shared" si="236"/>
        <v/>
      </c>
      <c r="AK219" s="332"/>
      <c r="AL219" s="332"/>
      <c r="AM219" s="332"/>
      <c r="AN219" s="124"/>
      <c r="AO219" s="410" t="str">
        <f t="shared" si="244"/>
        <v/>
      </c>
      <c r="AP219" s="125"/>
      <c r="AQ219" s="410" t="str">
        <f t="shared" si="245"/>
        <v/>
      </c>
      <c r="AR219" s="125" t="str">
        <f t="shared" si="246"/>
        <v/>
      </c>
      <c r="AS219" s="402" t="str">
        <f t="shared" si="247"/>
        <v/>
      </c>
      <c r="AT219" s="402"/>
      <c r="AU219" s="402"/>
      <c r="AV219" s="409"/>
      <c r="AW219" s="319"/>
      <c r="AX219" s="319"/>
      <c r="AY219" s="139"/>
      <c r="AZ219" s="136"/>
      <c r="BA219" s="136"/>
      <c r="BB219" s="136"/>
      <c r="BC219" s="136"/>
      <c r="BJ219" s="329"/>
      <c r="BK219" s="329"/>
      <c r="BL219" s="329"/>
      <c r="BM219" s="329"/>
      <c r="BN219" s="329"/>
      <c r="BO219" s="329"/>
      <c r="BP219" s="329"/>
      <c r="BQ219" s="329"/>
      <c r="BR219" s="329"/>
      <c r="BS219" s="329"/>
      <c r="BT219" s="329"/>
      <c r="BU219" s="329"/>
      <c r="BV219" s="329"/>
      <c r="BW219" s="329"/>
      <c r="BX219" s="329"/>
      <c r="BY219" s="329"/>
      <c r="BZ219" s="329"/>
      <c r="CA219" s="329"/>
      <c r="CB219" s="329"/>
      <c r="CC219" s="329"/>
      <c r="CD219" s="329"/>
      <c r="CE219" s="329"/>
      <c r="CF219" s="329"/>
      <c r="CG219" s="329"/>
      <c r="CH219" s="329"/>
      <c r="CL219" s="329"/>
    </row>
    <row r="220" spans="1:90" s="1" customFormat="1" ht="13.8" hidden="1" customHeight="1" x14ac:dyDescent="0.25">
      <c r="A220" s="617"/>
      <c r="B220" s="619" t="s">
        <v>468</v>
      </c>
      <c r="C220" s="620" t="s">
        <v>251</v>
      </c>
      <c r="D220" s="619" t="s">
        <v>467</v>
      </c>
      <c r="E220" s="619" t="s">
        <v>254</v>
      </c>
      <c r="F220" s="598"/>
      <c r="G220" s="598"/>
      <c r="H220" s="598"/>
      <c r="I220" s="598"/>
      <c r="J220" s="619" t="s">
        <v>397</v>
      </c>
      <c r="K220" s="626" t="s">
        <v>466</v>
      </c>
      <c r="L220" s="627" t="s">
        <v>465</v>
      </c>
      <c r="M220" s="627" t="str">
        <f t="shared" si="227"/>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
      <c r="N220" s="619"/>
      <c r="O220" s="618">
        <v>4</v>
      </c>
      <c r="P220" s="624"/>
      <c r="Q220" s="612"/>
      <c r="R220" s="625"/>
      <c r="S220" s="624"/>
      <c r="T220" s="612"/>
      <c r="U220" s="625"/>
      <c r="V220" s="624"/>
      <c r="W220" s="612"/>
      <c r="X220" s="613"/>
      <c r="Y220" s="612"/>
      <c r="Z220" s="613"/>
      <c r="AA220" s="618"/>
      <c r="AB220" s="404"/>
      <c r="AC220" s="416"/>
      <c r="AD220" s="138"/>
      <c r="AE220" s="331"/>
      <c r="AF220" s="330"/>
      <c r="AG220" s="331" t="str">
        <f t="shared" si="253"/>
        <v/>
      </c>
      <c r="AH220" s="332"/>
      <c r="AI220" s="332"/>
      <c r="AJ220" s="333" t="str">
        <f t="shared" si="236"/>
        <v/>
      </c>
      <c r="AK220" s="332"/>
      <c r="AL220" s="332"/>
      <c r="AM220" s="332"/>
      <c r="AN220" s="124"/>
      <c r="AO220" s="410" t="str">
        <f t="shared" si="244"/>
        <v/>
      </c>
      <c r="AP220" s="125"/>
      <c r="AQ220" s="410" t="str">
        <f t="shared" si="245"/>
        <v/>
      </c>
      <c r="AR220" s="125" t="str">
        <f t="shared" si="246"/>
        <v/>
      </c>
      <c r="AS220" s="402" t="str">
        <f t="shared" si="247"/>
        <v/>
      </c>
      <c r="AT220" s="402"/>
      <c r="AU220" s="402"/>
      <c r="AV220" s="409"/>
      <c r="AW220" s="319"/>
      <c r="AX220" s="319"/>
      <c r="AY220" s="139"/>
      <c r="AZ220" s="136"/>
      <c r="BA220" s="136"/>
      <c r="BB220" s="136"/>
      <c r="BC220" s="136"/>
      <c r="BJ220" s="329"/>
      <c r="BK220" s="329"/>
      <c r="BL220" s="329"/>
      <c r="BM220" s="329"/>
      <c r="BN220" s="329"/>
      <c r="BO220" s="329"/>
      <c r="BP220" s="329"/>
      <c r="BQ220" s="329"/>
      <c r="BR220" s="329"/>
      <c r="BS220" s="329"/>
      <c r="BT220" s="329"/>
      <c r="BU220" s="329"/>
      <c r="BV220" s="329"/>
      <c r="BW220" s="329"/>
      <c r="BX220" s="329"/>
      <c r="BY220" s="329"/>
      <c r="BZ220" s="329"/>
      <c r="CA220" s="329"/>
      <c r="CB220" s="329"/>
      <c r="CC220" s="329"/>
      <c r="CD220" s="329"/>
      <c r="CE220" s="329"/>
      <c r="CF220" s="329"/>
      <c r="CG220" s="329"/>
      <c r="CH220" s="329"/>
      <c r="CL220" s="329"/>
    </row>
    <row r="221" spans="1:90" s="1" customFormat="1" ht="13.8" hidden="1" customHeight="1" x14ac:dyDescent="0.25">
      <c r="A221" s="617"/>
      <c r="B221" s="619" t="s">
        <v>468</v>
      </c>
      <c r="C221" s="620" t="s">
        <v>251</v>
      </c>
      <c r="D221" s="619" t="s">
        <v>467</v>
      </c>
      <c r="E221" s="619" t="s">
        <v>254</v>
      </c>
      <c r="F221" s="598"/>
      <c r="G221" s="598"/>
      <c r="H221" s="598"/>
      <c r="I221" s="598"/>
      <c r="J221" s="619" t="s">
        <v>397</v>
      </c>
      <c r="K221" s="626" t="s">
        <v>466</v>
      </c>
      <c r="L221" s="627" t="s">
        <v>465</v>
      </c>
      <c r="M221" s="627" t="str">
        <f t="shared" si="227"/>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
      <c r="N221" s="619"/>
      <c r="O221" s="618">
        <v>4</v>
      </c>
      <c r="P221" s="624"/>
      <c r="Q221" s="612"/>
      <c r="R221" s="625"/>
      <c r="S221" s="624"/>
      <c r="T221" s="612"/>
      <c r="U221" s="625"/>
      <c r="V221" s="624"/>
      <c r="W221" s="612"/>
      <c r="X221" s="613"/>
      <c r="Y221" s="612"/>
      <c r="Z221" s="613"/>
      <c r="AA221" s="618"/>
      <c r="AB221" s="404"/>
      <c r="AC221" s="416"/>
      <c r="AD221" s="138"/>
      <c r="AE221" s="331"/>
      <c r="AF221" s="330"/>
      <c r="AG221" s="331" t="str">
        <f t="shared" si="253"/>
        <v/>
      </c>
      <c r="AH221" s="332"/>
      <c r="AI221" s="332"/>
      <c r="AJ221" s="333" t="str">
        <f t="shared" si="236"/>
        <v/>
      </c>
      <c r="AK221" s="332"/>
      <c r="AL221" s="332"/>
      <c r="AM221" s="332"/>
      <c r="AN221" s="124"/>
      <c r="AO221" s="410" t="str">
        <f t="shared" si="244"/>
        <v/>
      </c>
      <c r="AP221" s="125"/>
      <c r="AQ221" s="410" t="str">
        <f t="shared" si="245"/>
        <v/>
      </c>
      <c r="AR221" s="125" t="str">
        <f t="shared" si="246"/>
        <v/>
      </c>
      <c r="AS221" s="402" t="str">
        <f t="shared" si="247"/>
        <v/>
      </c>
      <c r="AT221" s="402"/>
      <c r="AU221" s="402"/>
      <c r="AV221" s="409"/>
      <c r="AW221" s="319"/>
      <c r="AX221" s="319"/>
      <c r="AY221" s="139"/>
      <c r="AZ221" s="136"/>
      <c r="BA221" s="136"/>
      <c r="BB221" s="136"/>
      <c r="BC221" s="136"/>
      <c r="BJ221" s="329"/>
      <c r="BK221" s="329"/>
      <c r="BL221" s="329"/>
      <c r="BM221" s="329"/>
      <c r="BN221" s="329"/>
      <c r="BO221" s="329"/>
      <c r="BP221" s="329"/>
      <c r="BQ221" s="329"/>
      <c r="BR221" s="329"/>
      <c r="BS221" s="329"/>
      <c r="BT221" s="329"/>
      <c r="BU221" s="329"/>
      <c r="BV221" s="329"/>
      <c r="BW221" s="329"/>
      <c r="BX221" s="329"/>
      <c r="BY221" s="329"/>
      <c r="BZ221" s="329"/>
      <c r="CA221" s="329"/>
      <c r="CB221" s="329"/>
      <c r="CC221" s="329"/>
      <c r="CD221" s="329"/>
      <c r="CE221" s="329"/>
      <c r="CF221" s="329"/>
      <c r="CG221" s="329"/>
      <c r="CH221" s="329"/>
      <c r="CL221" s="329"/>
    </row>
    <row r="222" spans="1:90" s="1" customFormat="1" ht="132" customHeight="1" x14ac:dyDescent="0.25">
      <c r="A222" s="617" t="s">
        <v>464</v>
      </c>
      <c r="B222" s="619" t="s">
        <v>458</v>
      </c>
      <c r="C222" s="620" t="s">
        <v>255</v>
      </c>
      <c r="D222" s="619" t="s">
        <v>889</v>
      </c>
      <c r="E222" s="619" t="s">
        <v>256</v>
      </c>
      <c r="F222" s="598" t="s">
        <v>766</v>
      </c>
      <c r="G222" s="598" t="s">
        <v>777</v>
      </c>
      <c r="H222" s="598" t="s">
        <v>779</v>
      </c>
      <c r="I222" s="598" t="s">
        <v>784</v>
      </c>
      <c r="J222" s="619" t="s">
        <v>397</v>
      </c>
      <c r="K222" s="626" t="s">
        <v>800</v>
      </c>
      <c r="L222" s="627" t="s">
        <v>461</v>
      </c>
      <c r="M222" s="627" t="str">
        <f t="shared" si="227"/>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
      <c r="N222" s="619" t="s">
        <v>213</v>
      </c>
      <c r="O222" s="618">
        <f>170*12</f>
        <v>2040</v>
      </c>
      <c r="P222" s="624" t="str">
        <f t="shared" si="211"/>
        <v>Alta</v>
      </c>
      <c r="Q222" s="612">
        <f t="shared" ref="Q222" si="271">IF(P222="","",IF(P222="Muy Baja",0.2,IF(P222="Baja",0.4,IF(P222="Media",0.6,IF(P222="Alta",0.8,IF(P222="Muy Alta",1,))))))</f>
        <v>0.8</v>
      </c>
      <c r="R222" s="625" t="s">
        <v>128</v>
      </c>
      <c r="S222" s="624" t="str">
        <f>IF(OR(R222='Tabla Impacto'!$C$11,R222='Tabla Impacto'!$D$11),"Leve",IF(OR(R222='Tabla Impacto'!$C$12,R222='Tabla Impacto'!$D$12),"Menor",IF(OR(R222='Tabla Impacto'!$C$13,R222='Tabla Impacto'!$D$13),"Moderado",IF(OR(R222='Tabla Impacto'!$C$14,R222='Tabla Impacto'!$D$14),"Mayor",IF(OR(R222='Tabla Impacto'!$C$15,R222='Tabla Impacto'!$D$15),"Catastrófico","")))))</f>
        <v>Leve</v>
      </c>
      <c r="T222" s="612">
        <f t="shared" ref="T222" si="272">IF(S222="","",IF(S222="Leve",0.2,IF(S222="Menor",0.4,IF(S222="Moderado",0.6,IF(S222="Mayor",0.8,IF(S222="Catastrófico",1,))))))</f>
        <v>0.2</v>
      </c>
      <c r="U222" s="625" t="s">
        <v>346</v>
      </c>
      <c r="V222" s="624" t="str">
        <f>IF(OR(U222='Tabla Impacto'!$C$11,U222='Tabla Impacto'!$D$11),"Leve",IF(OR(U222='Tabla Impacto'!$C$12,U222='Tabla Impacto'!$D$12),"Menor",IF(OR(U222='Tabla Impacto'!$C$13,U222='Tabla Impacto'!$D$13),"Moderado",IF(OR(U222='Tabla Impacto'!$C$14,U222='Tabla Impacto'!$D$14),"Mayor",IF(OR(U222='Tabla Impacto'!$C$15,U222='Tabla Impacto'!$D$15),"Catastrófico","")))))</f>
        <v>Leve</v>
      </c>
      <c r="W222" s="612">
        <f t="shared" ref="W222" si="273">IF(V222="","",IF(V222="Leve",0.2,IF(V222="Menor",0.4,IF(V222="Moderado",0.6,IF(V222="Mayor",0.8,IF(V222="Catastrófico",1,))))))</f>
        <v>0.2</v>
      </c>
      <c r="X222" s="613" t="str">
        <f>IF(Y222="","",IF(Y222='Tabla Impacto'!$G$4,'Tabla Impacto'!$F$4,IF(Y222='Tabla Impacto'!$G$5,'Tabla Impacto'!$F$5,IF(Y222='Tabla Impacto'!$G$6,'Tabla Impacto'!$F$6,IF(Y222='Tabla Impacto'!$G$7,'Tabla Impacto'!$F$7,IF(Y222='Tabla Impacto'!$G$8,'Tabla Impacto'!$F$8))))))</f>
        <v>Leve</v>
      </c>
      <c r="Y222" s="612">
        <f t="shared" ref="Y222" si="274">+IF(T222="",W222,IF(W222="",T222,IF(T222&gt;W222,T222,W222)))</f>
        <v>0.2</v>
      </c>
      <c r="Z222" s="613" t="str">
        <f t="shared" ref="Z222" si="275">IF(OR(AND(P222="Muy Baja",X222="Leve"),AND(P222="Muy Baja",X222="Menor"),AND(P222="Baja",X222="Leve")),"Bajo",IF(OR(AND(P222="Muy baja",X222="Moderado"),AND(P222="Baja",X222="Menor"),AND(P222="Baja",X222="Moderado"),AND(P222="Media",X222="Leve"),AND(P222="Media",X222="Menor"),AND(P222="Media",X222="Moderado"),AND(P222="Alta",X222="Leve"),AND(P222="Alta",X222="Menor")),"Moderado",IF(OR(AND(P222="Muy Baja",X222="Mayor"),AND(P222="Baja",X222="Mayor"),AND(P222="Media",X222="Mayor"),AND(P222="Alta",X222="Moderado"),AND(P222="Alta",X222="Mayor"),AND(P222="Muy Alta",X222="Leve"),AND(P222="Muy Alta",X222="Menor"),AND(P222="Muy Alta",X222="Moderado"),AND(P222="Muy Alta",X222="Mayor")),"Alto",IF(OR(AND(P222="Muy Baja",X222="Catastrófico"),AND(P222="Baja",X222="Catastrófico"),AND(P222="Media",X222="Catastrófico"),AND(P222="Alta",X222="Catastrófico"),AND(P222="Muy Alta",X222="Catastrófico")),"Extremo",""))))</f>
        <v>Moderado</v>
      </c>
      <c r="AA222" s="618"/>
      <c r="AB222" s="404">
        <v>1</v>
      </c>
      <c r="AC222" s="416" t="s">
        <v>460</v>
      </c>
      <c r="AD222" s="138"/>
      <c r="AE222" s="331" t="s">
        <v>223</v>
      </c>
      <c r="AF222" s="330" t="s">
        <v>711</v>
      </c>
      <c r="AG222" s="331" t="str">
        <f t="shared" si="253"/>
        <v>Probabilidad</v>
      </c>
      <c r="AH222" s="332" t="s">
        <v>12</v>
      </c>
      <c r="AI222" s="332" t="s">
        <v>8</v>
      </c>
      <c r="AJ222" s="333" t="str">
        <f t="shared" si="236"/>
        <v>40%</v>
      </c>
      <c r="AK222" s="332" t="s">
        <v>17</v>
      </c>
      <c r="AL222" s="332" t="s">
        <v>20</v>
      </c>
      <c r="AM222" s="332" t="s">
        <v>111</v>
      </c>
      <c r="AN222" s="309">
        <f>IFERROR(IF(AG222="Probabilidad",(Q222-(+Q222*AJ222)),IF(AG222="Impacto",Q222,"")),"")</f>
        <v>0.48</v>
      </c>
      <c r="AO222" s="410" t="str">
        <f t="shared" si="244"/>
        <v>Media</v>
      </c>
      <c r="AP222" s="125">
        <f>+AN222</f>
        <v>0.48</v>
      </c>
      <c r="AQ222" s="410" t="str">
        <f t="shared" si="245"/>
        <v>Leve</v>
      </c>
      <c r="AR222" s="125">
        <f>IFERROR(IF(AG222="Impacto",(Y222-(+Y222*AJ222)),IF(AG222="Probabilidad",Y222,"")),"")</f>
        <v>0.2</v>
      </c>
      <c r="AS222" s="402" t="str">
        <f t="shared" si="247"/>
        <v>Moderado</v>
      </c>
      <c r="AT222" s="601">
        <f>+AP223</f>
        <v>0.28799999999999998</v>
      </c>
      <c r="AU222" s="601">
        <f>+AR223</f>
        <v>0.2</v>
      </c>
      <c r="AV222" s="602" t="s">
        <v>122</v>
      </c>
      <c r="AW222" s="319"/>
      <c r="AX222" s="319"/>
      <c r="AY222" s="335">
        <v>0</v>
      </c>
      <c r="AZ222" s="336">
        <v>0</v>
      </c>
      <c r="BA222" s="336">
        <v>0</v>
      </c>
      <c r="BB222" s="336">
        <v>0</v>
      </c>
      <c r="BC222" s="336">
        <v>0</v>
      </c>
      <c r="BJ222" s="329"/>
      <c r="BK222" s="329"/>
      <c r="BL222" s="329"/>
      <c r="BM222" s="329"/>
      <c r="BN222" s="329"/>
      <c r="BO222" s="329"/>
      <c r="BP222" s="329"/>
      <c r="BQ222" s="329"/>
      <c r="BR222" s="329"/>
      <c r="BS222" s="329"/>
      <c r="BT222" s="329"/>
      <c r="BU222" s="329"/>
      <c r="BV222" s="329"/>
      <c r="BW222" s="329"/>
      <c r="BX222" s="329"/>
      <c r="BY222" s="329"/>
      <c r="BZ222" s="329"/>
      <c r="CA222" s="329"/>
      <c r="CB222" s="329"/>
      <c r="CC222" s="329"/>
      <c r="CD222" s="329"/>
      <c r="CE222" s="329"/>
      <c r="CF222" s="329"/>
      <c r="CG222" s="329"/>
      <c r="CH222" s="329"/>
      <c r="CL222" s="329"/>
    </row>
    <row r="223" spans="1:90" s="1" customFormat="1" ht="160.19999999999999" customHeight="1" x14ac:dyDescent="0.25">
      <c r="A223" s="617"/>
      <c r="B223" s="619"/>
      <c r="C223" s="620"/>
      <c r="D223" s="619"/>
      <c r="E223" s="618"/>
      <c r="F223" s="598"/>
      <c r="G223" s="598"/>
      <c r="H223" s="598"/>
      <c r="I223" s="598"/>
      <c r="J223" s="619"/>
      <c r="K223" s="627"/>
      <c r="L223" s="627"/>
      <c r="M223" s="627"/>
      <c r="N223" s="619"/>
      <c r="O223" s="618"/>
      <c r="P223" s="624"/>
      <c r="Q223" s="612"/>
      <c r="R223" s="625"/>
      <c r="S223" s="624"/>
      <c r="T223" s="612"/>
      <c r="U223" s="625"/>
      <c r="V223" s="624"/>
      <c r="W223" s="612"/>
      <c r="X223" s="613"/>
      <c r="Y223" s="612"/>
      <c r="Z223" s="613"/>
      <c r="AA223" s="618"/>
      <c r="AB223" s="404">
        <v>2</v>
      </c>
      <c r="AC223" s="416" t="s">
        <v>828</v>
      </c>
      <c r="AD223" s="138"/>
      <c r="AE223" s="331" t="s">
        <v>223</v>
      </c>
      <c r="AF223" s="330" t="s">
        <v>712</v>
      </c>
      <c r="AG223" s="331" t="str">
        <f t="shared" si="253"/>
        <v>Probabilidad</v>
      </c>
      <c r="AH223" s="332" t="s">
        <v>12</v>
      </c>
      <c r="AI223" s="332" t="s">
        <v>8</v>
      </c>
      <c r="AJ223" s="333" t="str">
        <f t="shared" si="236"/>
        <v>40%</v>
      </c>
      <c r="AK223" s="332" t="s">
        <v>17</v>
      </c>
      <c r="AL223" s="332" t="s">
        <v>20</v>
      </c>
      <c r="AM223" s="332" t="s">
        <v>111</v>
      </c>
      <c r="AN223" s="308">
        <f>IFERROR(IF(AND(AG222="Probabilidad",AG223="Probabilidad"),(AP222-(+AP222*AJ223)),IF(AG223="Probabilidad",(Q222-(+Q222*AJ223)),IF(AG223="Impacto",AP222,""))),"")</f>
        <v>0.28799999999999998</v>
      </c>
      <c r="AO223" s="410" t="str">
        <f t="shared" si="244"/>
        <v>Baja</v>
      </c>
      <c r="AP223" s="125">
        <f>+AN223</f>
        <v>0.28799999999999998</v>
      </c>
      <c r="AQ223" s="410" t="str">
        <f t="shared" si="245"/>
        <v>Leve</v>
      </c>
      <c r="AR223" s="125">
        <f>IFERROR(IF(AND(AG222="Impacto",AG223="Impacto"),(AR222-(+AR222*AJ223)),IF(AG223="Impacto",(Y222-(+Y222*AJ223)),IF(AG223="Probabilidad",AR222,""))),"")</f>
        <v>0.2</v>
      </c>
      <c r="AS223" s="402" t="str">
        <f t="shared" si="247"/>
        <v>Bajo</v>
      </c>
      <c r="AT223" s="601"/>
      <c r="AU223" s="601"/>
      <c r="AV223" s="602"/>
      <c r="AW223" s="319"/>
      <c r="AX223" s="319"/>
      <c r="AY223" s="335">
        <v>0</v>
      </c>
      <c r="AZ223" s="336">
        <v>0</v>
      </c>
      <c r="BA223" s="336">
        <v>0</v>
      </c>
      <c r="BB223" s="336">
        <v>0</v>
      </c>
      <c r="BC223" s="336">
        <v>0</v>
      </c>
      <c r="BJ223" s="329"/>
      <c r="BK223" s="329"/>
      <c r="BL223" s="329"/>
      <c r="BM223" s="329"/>
      <c r="BN223" s="329"/>
      <c r="BO223" s="329"/>
      <c r="BP223" s="329"/>
      <c r="BQ223" s="329"/>
      <c r="BR223" s="329"/>
      <c r="BS223" s="329"/>
      <c r="BT223" s="329"/>
      <c r="BU223" s="329"/>
      <c r="BV223" s="329"/>
      <c r="BW223" s="329"/>
      <c r="BX223" s="329"/>
      <c r="BY223" s="329"/>
      <c r="BZ223" s="329"/>
      <c r="CA223" s="329"/>
      <c r="CB223" s="329"/>
      <c r="CC223" s="329"/>
      <c r="CD223" s="329"/>
      <c r="CE223" s="329"/>
      <c r="CF223" s="329"/>
      <c r="CG223" s="329"/>
      <c r="CH223" s="329"/>
      <c r="CL223" s="329"/>
    </row>
    <row r="224" spans="1:90" s="1" customFormat="1" ht="13.8" hidden="1" customHeight="1" x14ac:dyDescent="0.25">
      <c r="A224" s="617"/>
      <c r="B224" s="619" t="s">
        <v>463</v>
      </c>
      <c r="C224" s="620" t="s">
        <v>255</v>
      </c>
      <c r="D224" s="619" t="s">
        <v>462</v>
      </c>
      <c r="E224" s="619" t="s">
        <v>256</v>
      </c>
      <c r="F224" s="598"/>
      <c r="G224" s="598"/>
      <c r="H224" s="598"/>
      <c r="I224" s="598"/>
      <c r="J224" s="619" t="s">
        <v>397</v>
      </c>
      <c r="K224" s="626" t="s">
        <v>800</v>
      </c>
      <c r="L224" s="627" t="s">
        <v>461</v>
      </c>
      <c r="M224" s="627" t="str">
        <f>+CONCATENATE(J224," ",K224," ",L224)</f>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
      <c r="N224" s="619"/>
      <c r="O224" s="618">
        <f>170*12</f>
        <v>2040</v>
      </c>
      <c r="P224" s="624"/>
      <c r="Q224" s="612"/>
      <c r="R224" s="625"/>
      <c r="S224" s="624"/>
      <c r="T224" s="612"/>
      <c r="U224" s="625"/>
      <c r="V224" s="624"/>
      <c r="W224" s="612"/>
      <c r="X224" s="613"/>
      <c r="Y224" s="612"/>
      <c r="Z224" s="613"/>
      <c r="AA224" s="618"/>
      <c r="AB224" s="404"/>
      <c r="AC224" s="416"/>
      <c r="AD224" s="138"/>
      <c r="AE224" s="331"/>
      <c r="AF224" s="330"/>
      <c r="AG224" s="331" t="str">
        <f t="shared" si="253"/>
        <v/>
      </c>
      <c r="AH224" s="332"/>
      <c r="AI224" s="332"/>
      <c r="AJ224" s="333" t="str">
        <f t="shared" si="236"/>
        <v/>
      </c>
      <c r="AK224" s="332"/>
      <c r="AL224" s="332"/>
      <c r="AM224" s="332"/>
      <c r="AN224" s="124"/>
      <c r="AO224" s="410" t="str">
        <f t="shared" si="244"/>
        <v/>
      </c>
      <c r="AP224" s="125"/>
      <c r="AQ224" s="410" t="str">
        <f t="shared" si="245"/>
        <v/>
      </c>
      <c r="AR224" s="125" t="str">
        <f t="shared" si="246"/>
        <v/>
      </c>
      <c r="AS224" s="402" t="str">
        <f t="shared" si="247"/>
        <v/>
      </c>
      <c r="AT224" s="402"/>
      <c r="AU224" s="402"/>
      <c r="AV224" s="409"/>
      <c r="AW224" s="319"/>
      <c r="AX224" s="319"/>
      <c r="AY224" s="139"/>
      <c r="AZ224" s="136"/>
      <c r="BA224" s="136"/>
      <c r="BB224" s="136"/>
      <c r="BC224" s="136"/>
      <c r="BJ224" s="329"/>
      <c r="BK224" s="329"/>
      <c r="BL224" s="329"/>
      <c r="BM224" s="329"/>
      <c r="BN224" s="329"/>
      <c r="BO224" s="329"/>
      <c r="BP224" s="329"/>
      <c r="BQ224" s="329"/>
      <c r="BR224" s="329"/>
      <c r="BS224" s="329"/>
      <c r="BT224" s="329"/>
      <c r="BU224" s="329"/>
      <c r="BV224" s="329"/>
      <c r="BW224" s="329"/>
      <c r="BX224" s="329"/>
      <c r="BY224" s="329"/>
      <c r="BZ224" s="329"/>
      <c r="CA224" s="329"/>
      <c r="CB224" s="329"/>
      <c r="CC224" s="329"/>
      <c r="CD224" s="329"/>
      <c r="CE224" s="329"/>
      <c r="CF224" s="329"/>
      <c r="CG224" s="329"/>
      <c r="CH224" s="329"/>
      <c r="CL224" s="329"/>
    </row>
    <row r="225" spans="1:90" s="1" customFormat="1" ht="13.8" hidden="1" customHeight="1" x14ac:dyDescent="0.25">
      <c r="A225" s="617"/>
      <c r="B225" s="619"/>
      <c r="C225" s="620"/>
      <c r="D225" s="619"/>
      <c r="E225" s="618"/>
      <c r="F225" s="598"/>
      <c r="G225" s="598"/>
      <c r="H225" s="598"/>
      <c r="I225" s="598"/>
      <c r="J225" s="619"/>
      <c r="K225" s="627"/>
      <c r="L225" s="627"/>
      <c r="M225" s="627"/>
      <c r="N225" s="619"/>
      <c r="O225" s="618"/>
      <c r="P225" s="624"/>
      <c r="Q225" s="612"/>
      <c r="R225" s="625"/>
      <c r="S225" s="624"/>
      <c r="T225" s="612"/>
      <c r="U225" s="625"/>
      <c r="V225" s="624"/>
      <c r="W225" s="612"/>
      <c r="X225" s="613"/>
      <c r="Y225" s="612"/>
      <c r="Z225" s="613"/>
      <c r="AA225" s="618"/>
      <c r="AB225" s="404"/>
      <c r="AC225" s="416"/>
      <c r="AD225" s="138"/>
      <c r="AE225" s="331"/>
      <c r="AF225" s="330"/>
      <c r="AG225" s="331" t="str">
        <f t="shared" si="253"/>
        <v/>
      </c>
      <c r="AH225" s="332"/>
      <c r="AI225" s="332"/>
      <c r="AJ225" s="333" t="str">
        <f t="shared" si="236"/>
        <v/>
      </c>
      <c r="AK225" s="332"/>
      <c r="AL225" s="332"/>
      <c r="AM225" s="332"/>
      <c r="AN225" s="124"/>
      <c r="AO225" s="410" t="str">
        <f t="shared" si="244"/>
        <v/>
      </c>
      <c r="AP225" s="125"/>
      <c r="AQ225" s="410" t="str">
        <f t="shared" si="245"/>
        <v/>
      </c>
      <c r="AR225" s="125" t="str">
        <f t="shared" si="246"/>
        <v/>
      </c>
      <c r="AS225" s="402" t="str">
        <f t="shared" si="247"/>
        <v/>
      </c>
      <c r="AT225" s="402"/>
      <c r="AU225" s="402"/>
      <c r="AV225" s="409"/>
      <c r="AW225" s="319"/>
      <c r="AX225" s="319"/>
      <c r="AY225" s="139"/>
      <c r="AZ225" s="136"/>
      <c r="BA225" s="136"/>
      <c r="BB225" s="136"/>
      <c r="BC225" s="136"/>
      <c r="BJ225" s="329"/>
      <c r="BK225" s="329"/>
      <c r="BL225" s="329"/>
      <c r="BM225" s="329"/>
      <c r="BN225" s="329"/>
      <c r="BO225" s="329"/>
      <c r="BP225" s="329"/>
      <c r="BQ225" s="329"/>
      <c r="BR225" s="329"/>
      <c r="BS225" s="329"/>
      <c r="BT225" s="329"/>
      <c r="BU225" s="329"/>
      <c r="BV225" s="329"/>
      <c r="BW225" s="329"/>
      <c r="BX225" s="329"/>
      <c r="BY225" s="329"/>
      <c r="BZ225" s="329"/>
      <c r="CA225" s="329"/>
      <c r="CB225" s="329"/>
      <c r="CC225" s="329"/>
      <c r="CD225" s="329"/>
      <c r="CE225" s="329"/>
      <c r="CF225" s="329"/>
      <c r="CG225" s="329"/>
      <c r="CH225" s="329"/>
      <c r="CL225" s="329"/>
    </row>
    <row r="226" spans="1:90" s="1" customFormat="1" ht="13.8" hidden="1" customHeight="1" x14ac:dyDescent="0.25">
      <c r="A226" s="617"/>
      <c r="B226" s="619" t="s">
        <v>463</v>
      </c>
      <c r="C226" s="620" t="s">
        <v>255</v>
      </c>
      <c r="D226" s="619" t="s">
        <v>462</v>
      </c>
      <c r="E226" s="619" t="s">
        <v>256</v>
      </c>
      <c r="F226" s="598"/>
      <c r="G226" s="598"/>
      <c r="H226" s="598"/>
      <c r="I226" s="598"/>
      <c r="J226" s="619" t="s">
        <v>397</v>
      </c>
      <c r="K226" s="626" t="s">
        <v>800</v>
      </c>
      <c r="L226" s="627" t="s">
        <v>461</v>
      </c>
      <c r="M226" s="627" t="str">
        <f>+CONCATENATE(J226," ",K226," ",L226)</f>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
      <c r="N226" s="619"/>
      <c r="O226" s="618">
        <f>170*12</f>
        <v>2040</v>
      </c>
      <c r="P226" s="624"/>
      <c r="Q226" s="612"/>
      <c r="R226" s="625"/>
      <c r="S226" s="624"/>
      <c r="T226" s="612"/>
      <c r="U226" s="625"/>
      <c r="V226" s="624"/>
      <c r="W226" s="612"/>
      <c r="X226" s="613"/>
      <c r="Y226" s="612"/>
      <c r="Z226" s="613"/>
      <c r="AA226" s="618"/>
      <c r="AB226" s="404"/>
      <c r="AC226" s="416"/>
      <c r="AD226" s="138"/>
      <c r="AE226" s="331"/>
      <c r="AF226" s="330"/>
      <c r="AG226" s="331" t="str">
        <f t="shared" si="253"/>
        <v/>
      </c>
      <c r="AH226" s="332"/>
      <c r="AI226" s="332"/>
      <c r="AJ226" s="333" t="str">
        <f t="shared" si="236"/>
        <v/>
      </c>
      <c r="AK226" s="332"/>
      <c r="AL226" s="332"/>
      <c r="AM226" s="332"/>
      <c r="AN226" s="124"/>
      <c r="AO226" s="410" t="str">
        <f t="shared" si="244"/>
        <v/>
      </c>
      <c r="AP226" s="125"/>
      <c r="AQ226" s="410" t="str">
        <f t="shared" si="245"/>
        <v/>
      </c>
      <c r="AR226" s="125" t="str">
        <f t="shared" si="246"/>
        <v/>
      </c>
      <c r="AS226" s="402" t="str">
        <f t="shared" si="247"/>
        <v/>
      </c>
      <c r="AT226" s="402"/>
      <c r="AU226" s="402"/>
      <c r="AV226" s="409"/>
      <c r="AW226" s="319"/>
      <c r="AX226" s="319"/>
      <c r="AY226" s="139"/>
      <c r="AZ226" s="136"/>
      <c r="BA226" s="136"/>
      <c r="BB226" s="136"/>
      <c r="BC226" s="136"/>
      <c r="BJ226" s="329"/>
      <c r="BK226" s="329"/>
      <c r="BL226" s="329"/>
      <c r="BM226" s="329"/>
      <c r="BN226" s="329"/>
      <c r="BO226" s="329"/>
      <c r="BP226" s="329"/>
      <c r="BQ226" s="329"/>
      <c r="BR226" s="329"/>
      <c r="BS226" s="329"/>
      <c r="BT226" s="329"/>
      <c r="BU226" s="329"/>
      <c r="BV226" s="329"/>
      <c r="BW226" s="329"/>
      <c r="BX226" s="329"/>
      <c r="BY226" s="329"/>
      <c r="BZ226" s="329"/>
      <c r="CA226" s="329"/>
      <c r="CB226" s="329"/>
      <c r="CC226" s="329"/>
      <c r="CD226" s="329"/>
      <c r="CE226" s="329"/>
      <c r="CF226" s="329"/>
      <c r="CG226" s="329"/>
      <c r="CH226" s="329"/>
      <c r="CL226" s="329"/>
    </row>
    <row r="227" spans="1:90" s="1" customFormat="1" ht="13.8" hidden="1" customHeight="1" x14ac:dyDescent="0.25">
      <c r="A227" s="617"/>
      <c r="B227" s="619"/>
      <c r="C227" s="620"/>
      <c r="D227" s="619"/>
      <c r="E227" s="618"/>
      <c r="F227" s="598"/>
      <c r="G227" s="598"/>
      <c r="H227" s="598"/>
      <c r="I227" s="598"/>
      <c r="J227" s="619"/>
      <c r="K227" s="627"/>
      <c r="L227" s="627"/>
      <c r="M227" s="627"/>
      <c r="N227" s="619"/>
      <c r="O227" s="618"/>
      <c r="P227" s="624"/>
      <c r="Q227" s="612"/>
      <c r="R227" s="625"/>
      <c r="S227" s="624"/>
      <c r="T227" s="612"/>
      <c r="U227" s="625"/>
      <c r="V227" s="624"/>
      <c r="W227" s="612"/>
      <c r="X227" s="613"/>
      <c r="Y227" s="612"/>
      <c r="Z227" s="613"/>
      <c r="AA227" s="618"/>
      <c r="AB227" s="404"/>
      <c r="AC227" s="416"/>
      <c r="AD227" s="138"/>
      <c r="AE227" s="331"/>
      <c r="AF227" s="330"/>
      <c r="AG227" s="331" t="str">
        <f t="shared" si="253"/>
        <v/>
      </c>
      <c r="AH227" s="332"/>
      <c r="AI227" s="332"/>
      <c r="AJ227" s="333" t="str">
        <f t="shared" si="236"/>
        <v/>
      </c>
      <c r="AK227" s="332"/>
      <c r="AL227" s="332"/>
      <c r="AM227" s="332"/>
      <c r="AN227" s="124"/>
      <c r="AO227" s="410" t="str">
        <f t="shared" si="244"/>
        <v/>
      </c>
      <c r="AP227" s="125"/>
      <c r="AQ227" s="410" t="str">
        <f t="shared" si="245"/>
        <v/>
      </c>
      <c r="AR227" s="125" t="str">
        <f t="shared" si="246"/>
        <v/>
      </c>
      <c r="AS227" s="402" t="str">
        <f t="shared" si="247"/>
        <v/>
      </c>
      <c r="AT227" s="402"/>
      <c r="AU227" s="402"/>
      <c r="AV227" s="409"/>
      <c r="AW227" s="319"/>
      <c r="AX227" s="319"/>
      <c r="AY227" s="139"/>
      <c r="AZ227" s="136"/>
      <c r="BA227" s="136"/>
      <c r="BB227" s="136"/>
      <c r="BC227" s="136"/>
      <c r="BJ227" s="329"/>
      <c r="BK227" s="329"/>
      <c r="BL227" s="329"/>
      <c r="BM227" s="329"/>
      <c r="BN227" s="329"/>
      <c r="BO227" s="329"/>
      <c r="BP227" s="329"/>
      <c r="BQ227" s="329"/>
      <c r="BR227" s="329"/>
      <c r="BS227" s="329"/>
      <c r="BT227" s="329"/>
      <c r="BU227" s="329"/>
      <c r="BV227" s="329"/>
      <c r="BW227" s="329"/>
      <c r="BX227" s="329"/>
      <c r="BY227" s="329"/>
      <c r="BZ227" s="329"/>
      <c r="CA227" s="329"/>
      <c r="CB227" s="329"/>
      <c r="CC227" s="329"/>
      <c r="CD227" s="329"/>
      <c r="CE227" s="329"/>
      <c r="CF227" s="329"/>
      <c r="CG227" s="329"/>
      <c r="CH227" s="329"/>
      <c r="CL227" s="329"/>
    </row>
    <row r="228" spans="1:90" s="1" customFormat="1" ht="111" customHeight="1" x14ac:dyDescent="0.25">
      <c r="A228" s="617" t="s">
        <v>459</v>
      </c>
      <c r="B228" s="619" t="s">
        <v>456</v>
      </c>
      <c r="C228" s="620" t="s">
        <v>255</v>
      </c>
      <c r="D228" s="619" t="s">
        <v>897</v>
      </c>
      <c r="E228" s="619" t="s">
        <v>257</v>
      </c>
      <c r="F228" s="598" t="s">
        <v>766</v>
      </c>
      <c r="G228" s="598" t="s">
        <v>777</v>
      </c>
      <c r="H228" s="598" t="s">
        <v>778</v>
      </c>
      <c r="I228" s="598" t="s">
        <v>783</v>
      </c>
      <c r="J228" s="619" t="s">
        <v>397</v>
      </c>
      <c r="K228" s="626" t="s">
        <v>801</v>
      </c>
      <c r="L228" s="627" t="s">
        <v>802</v>
      </c>
      <c r="M228" s="627" t="str">
        <f t="shared" ref="M228:M270" si="276">+CONCATENATE(J228," ",K228," ",L228)</f>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N228" s="619" t="s">
        <v>213</v>
      </c>
      <c r="O228" s="618">
        <v>4800</v>
      </c>
      <c r="P228" s="624" t="str">
        <f t="shared" si="204"/>
        <v>Alta</v>
      </c>
      <c r="Q228" s="612">
        <f t="shared" ref="Q228" si="277">IF(P228="","",IF(P228="Muy Baja",0.2,IF(P228="Baja",0.4,IF(P228="Media",0.6,IF(P228="Alta",0.8,IF(P228="Muy Alta",1,))))))</f>
        <v>0.8</v>
      </c>
      <c r="R228" s="625" t="s">
        <v>132</v>
      </c>
      <c r="S228" s="624" t="str">
        <f>IF(OR(R228='Tabla Impacto'!$C$11,R228='Tabla Impacto'!$D$11),"Leve",IF(OR(R228='Tabla Impacto'!$C$12,R228='Tabla Impacto'!$D$12),"Menor",IF(OR(R228='Tabla Impacto'!$C$13,R228='Tabla Impacto'!$D$13),"Moderado",IF(OR(R228='Tabla Impacto'!$C$14,R228='Tabla Impacto'!$D$14),"Mayor",IF(OR(R228='Tabla Impacto'!$C$15,R228='Tabla Impacto'!$D$15),"Catastrófico","")))))</f>
        <v>Menor</v>
      </c>
      <c r="T228" s="612">
        <f t="shared" ref="T228" si="278">IF(S228="","",IF(S228="Leve",0.2,IF(S228="Menor",0.4,IF(S228="Moderado",0.6,IF(S228="Mayor",0.8,IF(S228="Catastrófico",1,))))))</f>
        <v>0.4</v>
      </c>
      <c r="U228" s="625"/>
      <c r="V228" s="624" t="str">
        <f>IF(OR(U228='Tabla Impacto'!$C$11,U228='Tabla Impacto'!$D$11),"Leve",IF(OR(U228='Tabla Impacto'!$C$12,U228='Tabla Impacto'!$D$12),"Menor",IF(OR(U228='Tabla Impacto'!$C$13,U228='Tabla Impacto'!$D$13),"Moderado",IF(OR(U228='Tabla Impacto'!$C$14,U228='Tabla Impacto'!$D$14),"Mayor",IF(OR(U228='Tabla Impacto'!$C$15,U228='Tabla Impacto'!$D$15),"Catastrófico","")))))</f>
        <v/>
      </c>
      <c r="W228" s="612" t="str">
        <f t="shared" ref="W228" si="279">IF(V228="","",IF(V228="Leve",0.2,IF(V228="Menor",0.4,IF(V228="Moderado",0.6,IF(V228="Mayor",0.8,IF(V228="Catastrófico",1,))))))</f>
        <v/>
      </c>
      <c r="X228" s="613" t="str">
        <f>IF(Y228="","",IF(Y228='Tabla Impacto'!$G$4,'Tabla Impacto'!$F$4,IF(Y228='Tabla Impacto'!$G$5,'Tabla Impacto'!$F$5,IF(Y228='Tabla Impacto'!$G$6,'Tabla Impacto'!$F$6,IF(Y228='Tabla Impacto'!$G$7,'Tabla Impacto'!$F$7,IF(Y228='Tabla Impacto'!$G$8,'Tabla Impacto'!$F$8))))))</f>
        <v>Menor</v>
      </c>
      <c r="Y228" s="612">
        <f t="shared" ref="Y228" si="280">+IF(T228="",W228,IF(W228="",T228,IF(T228&gt;W228,T228,W228)))</f>
        <v>0.4</v>
      </c>
      <c r="Z228" s="613" t="str">
        <f t="shared" ref="Z228" si="281">IF(OR(AND(P228="Muy Baja",X228="Leve"),AND(P228="Muy Baja",X228="Menor"),AND(P228="Baja",X228="Leve")),"Bajo",IF(OR(AND(P228="Muy baja",X228="Moderado"),AND(P228="Baja",X228="Menor"),AND(P228="Baja",X228="Moderado"),AND(P228="Media",X228="Leve"),AND(P228="Media",X228="Menor"),AND(P228="Media",X228="Moderado"),AND(P228="Alta",X228="Leve"),AND(P228="Alta",X228="Menor")),"Moderado",IF(OR(AND(P228="Muy Baja",X228="Mayor"),AND(P228="Baja",X228="Mayor"),AND(P228="Media",X228="Mayor"),AND(P228="Alta",X228="Moderado"),AND(P228="Alta",X228="Mayor"),AND(P228="Muy Alta",X228="Leve"),AND(P228="Muy Alta",X228="Menor"),AND(P228="Muy Alta",X228="Moderado"),AND(P228="Muy Alta",X228="Mayor")),"Alto",IF(OR(AND(P228="Muy Baja",X228="Catastrófico"),AND(P228="Baja",X228="Catastrófico"),AND(P228="Media",X228="Catastrófico"),AND(P228="Alta",X228="Catastrófico"),AND(P228="Muy Alta",X228="Catastrófico")),"Extremo",""))))</f>
        <v>Moderado</v>
      </c>
      <c r="AA228" s="618"/>
      <c r="AB228" s="404">
        <v>1</v>
      </c>
      <c r="AC228" s="416" t="s">
        <v>855</v>
      </c>
      <c r="AD228" s="138"/>
      <c r="AE228" s="331" t="s">
        <v>223</v>
      </c>
      <c r="AF228" s="330" t="s">
        <v>713</v>
      </c>
      <c r="AG228" s="331" t="str">
        <f t="shared" si="253"/>
        <v>Probabilidad</v>
      </c>
      <c r="AH228" s="332" t="s">
        <v>12</v>
      </c>
      <c r="AI228" s="332" t="s">
        <v>8</v>
      </c>
      <c r="AJ228" s="333" t="str">
        <f t="shared" si="236"/>
        <v>40%</v>
      </c>
      <c r="AK228" s="332" t="s">
        <v>17</v>
      </c>
      <c r="AL228" s="332" t="s">
        <v>20</v>
      </c>
      <c r="AM228" s="332" t="s">
        <v>111</v>
      </c>
      <c r="AN228" s="309">
        <f>IFERROR(IF(AG228="Probabilidad",(Q228-(+Q228*AJ228)),IF(AG228="Impacto",Q228,"")),"")</f>
        <v>0.48</v>
      </c>
      <c r="AO228" s="410" t="str">
        <f t="shared" ref="AO228" si="282">IFERROR(IF(AN228="","",IF(AN228&lt;=0.2,"Muy Baja",IF(AN228&lt;=0.4,"Baja",IF(AN228&lt;=0.6,"Media",IF(AN228&lt;=0.8,"Alta","Muy Alta"))))),"")</f>
        <v>Media</v>
      </c>
      <c r="AP228" s="125">
        <f>+AN228</f>
        <v>0.48</v>
      </c>
      <c r="AQ228" s="410" t="str">
        <f t="shared" ref="AQ228" si="283">IFERROR(IF(AR228="","",IF(AR228&lt;=0.2,"Leve",IF(AR228&lt;=0.4,"Menor",IF(AR228&lt;=0.6,"Moderado",IF(AR228&lt;=0.8,"Mayor","Catastrófico"))))),"")</f>
        <v>Menor</v>
      </c>
      <c r="AR228" s="125">
        <f>IFERROR(IF(AG228="Impacto",(Y228-(+Y228*AJ228)),IF(AG228="Probabilidad",Y228,"")),"")</f>
        <v>0.4</v>
      </c>
      <c r="AS228" s="402" t="str">
        <f t="shared" ref="AS228" si="284">IFERROR(IF(OR(AND(AO228="Muy Baja",AQ228="Leve"),AND(AO228="Muy Baja",AQ228="Menor"),AND(AO228="Baja",AQ228="Leve")),"Bajo",IF(OR(AND(AO228="Muy baja",AQ228="Moderado"),AND(AO228="Baja",AQ228="Menor"),AND(AO228="Baja",AQ228="Moderado"),AND(AO228="Media",AQ228="Leve"),AND(AO228="Media",AQ228="Menor"),AND(AO228="Media",AQ228="Moderado"),AND(AO228="Alta",AQ228="Leve"),AND(AO228="Alta",AQ228="Menor")),"Moderado",IF(OR(AND(AO228="Muy Baja",AQ228="Mayor"),AND(AO228="Baja",AQ228="Mayor"),AND(AO228="Media",AQ228="Mayor"),AND(AO228="Alta",AQ228="Moderado"),AND(AO228="Alta",AQ228="Mayor"),AND(AO228="Muy Alta",AQ228="Leve"),AND(AO228="Muy Alta",AQ228="Menor"),AND(AO228="Muy Alta",AQ228="Moderado"),AND(AO228="Muy Alta",AQ228="Mayor")),"Alto",IF(OR(AND(AO228="Muy Baja",AQ228="Catastrófico"),AND(AO228="Baja",AQ228="Catastrófico"),AND(AO228="Media",AQ228="Catastrófico"),AND(AO228="Alta",AQ228="Catastrófico"),AND(AO228="Muy Alta",AQ228="Catastrófico")),"Extremo","")))),"")</f>
        <v>Moderado</v>
      </c>
      <c r="AT228" s="407">
        <f>+AP228</f>
        <v>0.48</v>
      </c>
      <c r="AU228" s="407">
        <f>+AR228</f>
        <v>0.4</v>
      </c>
      <c r="AV228" s="409" t="s">
        <v>122</v>
      </c>
      <c r="AW228" s="319"/>
      <c r="AX228" s="319"/>
      <c r="AY228" s="335">
        <v>0</v>
      </c>
      <c r="AZ228" s="336">
        <v>0</v>
      </c>
      <c r="BA228" s="336">
        <v>0</v>
      </c>
      <c r="BB228" s="336">
        <v>0</v>
      </c>
      <c r="BC228" s="336">
        <v>0</v>
      </c>
      <c r="BJ228" s="329"/>
      <c r="BK228" s="329"/>
      <c r="BL228" s="329"/>
      <c r="BM228" s="329"/>
      <c r="BN228" s="329"/>
      <c r="BO228" s="329"/>
      <c r="BP228" s="329"/>
      <c r="BQ228" s="329"/>
      <c r="BR228" s="329"/>
      <c r="BS228" s="329"/>
      <c r="BT228" s="329"/>
      <c r="BU228" s="329"/>
      <c r="BV228" s="329"/>
      <c r="BW228" s="329"/>
      <c r="BX228" s="329"/>
      <c r="BY228" s="329"/>
      <c r="BZ228" s="329"/>
      <c r="CA228" s="329"/>
      <c r="CB228" s="329"/>
      <c r="CC228" s="329"/>
      <c r="CD228" s="329"/>
      <c r="CE228" s="329"/>
      <c r="CF228" s="329"/>
      <c r="CG228" s="329"/>
      <c r="CH228" s="329"/>
      <c r="CL228" s="329"/>
    </row>
    <row r="229" spans="1:90" s="1" customFormat="1" ht="28.2" hidden="1" customHeight="1" x14ac:dyDescent="0.25">
      <c r="A229" s="617"/>
      <c r="B229" s="619" t="s">
        <v>458</v>
      </c>
      <c r="C229" s="620" t="s">
        <v>255</v>
      </c>
      <c r="D229" s="619"/>
      <c r="E229" s="619" t="s">
        <v>257</v>
      </c>
      <c r="F229" s="598"/>
      <c r="G229" s="598"/>
      <c r="H229" s="598"/>
      <c r="I229" s="598"/>
      <c r="J229" s="619" t="s">
        <v>397</v>
      </c>
      <c r="K229" s="626" t="s">
        <v>801</v>
      </c>
      <c r="L229" s="627" t="s">
        <v>802</v>
      </c>
      <c r="M229" s="627" t="str">
        <f t="shared" si="276"/>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N229" s="619"/>
      <c r="O229" s="618"/>
      <c r="P229" s="624"/>
      <c r="Q229" s="612"/>
      <c r="R229" s="625"/>
      <c r="S229" s="624"/>
      <c r="T229" s="612"/>
      <c r="U229" s="625"/>
      <c r="V229" s="624"/>
      <c r="W229" s="612"/>
      <c r="X229" s="613"/>
      <c r="Y229" s="612"/>
      <c r="Z229" s="613"/>
      <c r="AA229" s="618"/>
      <c r="AB229" s="404"/>
      <c r="AC229" s="416"/>
      <c r="AD229" s="138"/>
      <c r="AE229" s="331"/>
      <c r="AF229" s="330"/>
      <c r="AG229" s="331" t="str">
        <f t="shared" si="253"/>
        <v/>
      </c>
      <c r="AH229" s="332"/>
      <c r="AI229" s="332"/>
      <c r="AJ229" s="333" t="str">
        <f t="shared" si="236"/>
        <v/>
      </c>
      <c r="AK229" s="332"/>
      <c r="AL229" s="332"/>
      <c r="AM229" s="332"/>
      <c r="AN229" s="124"/>
      <c r="AO229" s="410" t="str">
        <f t="shared" si="244"/>
        <v/>
      </c>
      <c r="AP229" s="125"/>
      <c r="AQ229" s="410" t="str">
        <f t="shared" si="245"/>
        <v/>
      </c>
      <c r="AR229" s="125" t="str">
        <f t="shared" si="246"/>
        <v/>
      </c>
      <c r="AS229" s="402" t="str">
        <f t="shared" si="247"/>
        <v/>
      </c>
      <c r="AT229" s="402"/>
      <c r="AU229" s="402"/>
      <c r="AV229" s="409"/>
      <c r="AW229" s="319"/>
      <c r="AX229" s="319"/>
      <c r="AY229" s="139"/>
      <c r="AZ229" s="136"/>
      <c r="BA229" s="136"/>
      <c r="BB229" s="136"/>
      <c r="BC229" s="136"/>
      <c r="BJ229" s="329"/>
      <c r="BK229" s="329"/>
      <c r="BL229" s="329"/>
      <c r="BM229" s="329"/>
      <c r="BN229" s="329"/>
      <c r="BO229" s="329"/>
      <c r="BP229" s="329"/>
      <c r="BQ229" s="329"/>
      <c r="BR229" s="329"/>
      <c r="BS229" s="329"/>
      <c r="BT229" s="329"/>
      <c r="BU229" s="329"/>
      <c r="BV229" s="329"/>
      <c r="BW229" s="329"/>
      <c r="BX229" s="329"/>
      <c r="BY229" s="329"/>
      <c r="BZ229" s="329"/>
      <c r="CA229" s="329"/>
      <c r="CB229" s="329"/>
      <c r="CC229" s="329"/>
      <c r="CD229" s="329"/>
      <c r="CE229" s="329"/>
      <c r="CF229" s="329"/>
      <c r="CG229" s="329"/>
      <c r="CH229" s="329"/>
      <c r="CL229" s="329"/>
    </row>
    <row r="230" spans="1:90" s="1" customFormat="1" ht="28.2" hidden="1" customHeight="1" x14ac:dyDescent="0.25">
      <c r="A230" s="617"/>
      <c r="B230" s="619" t="s">
        <v>458</v>
      </c>
      <c r="C230" s="620" t="s">
        <v>255</v>
      </c>
      <c r="D230" s="619"/>
      <c r="E230" s="619" t="s">
        <v>257</v>
      </c>
      <c r="F230" s="598"/>
      <c r="G230" s="598"/>
      <c r="H230" s="598"/>
      <c r="I230" s="598"/>
      <c r="J230" s="619" t="s">
        <v>397</v>
      </c>
      <c r="K230" s="626" t="s">
        <v>801</v>
      </c>
      <c r="L230" s="627" t="s">
        <v>802</v>
      </c>
      <c r="M230" s="627" t="str">
        <f t="shared" si="276"/>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N230" s="619"/>
      <c r="O230" s="618"/>
      <c r="P230" s="624"/>
      <c r="Q230" s="612"/>
      <c r="R230" s="625"/>
      <c r="S230" s="624"/>
      <c r="T230" s="612"/>
      <c r="U230" s="625"/>
      <c r="V230" s="624"/>
      <c r="W230" s="612"/>
      <c r="X230" s="613"/>
      <c r="Y230" s="612"/>
      <c r="Z230" s="613"/>
      <c r="AA230" s="618"/>
      <c r="AB230" s="404"/>
      <c r="AC230" s="416"/>
      <c r="AD230" s="138"/>
      <c r="AE230" s="331"/>
      <c r="AF230" s="330"/>
      <c r="AG230" s="331" t="str">
        <f t="shared" si="253"/>
        <v/>
      </c>
      <c r="AH230" s="332"/>
      <c r="AI230" s="332"/>
      <c r="AJ230" s="333" t="str">
        <f t="shared" si="236"/>
        <v/>
      </c>
      <c r="AK230" s="332"/>
      <c r="AL230" s="332"/>
      <c r="AM230" s="332"/>
      <c r="AN230" s="124"/>
      <c r="AO230" s="410" t="str">
        <f t="shared" si="244"/>
        <v/>
      </c>
      <c r="AP230" s="125"/>
      <c r="AQ230" s="410" t="str">
        <f t="shared" si="245"/>
        <v/>
      </c>
      <c r="AR230" s="125" t="str">
        <f t="shared" si="246"/>
        <v/>
      </c>
      <c r="AS230" s="402" t="str">
        <f t="shared" si="247"/>
        <v/>
      </c>
      <c r="AT230" s="402"/>
      <c r="AU230" s="402"/>
      <c r="AV230" s="409"/>
      <c r="AW230" s="319"/>
      <c r="AX230" s="319"/>
      <c r="AY230" s="139"/>
      <c r="AZ230" s="136"/>
      <c r="BA230" s="136"/>
      <c r="BB230" s="136"/>
      <c r="BC230" s="136"/>
      <c r="BJ230" s="329"/>
      <c r="BK230" s="329"/>
      <c r="BL230" s="329"/>
      <c r="BM230" s="329"/>
      <c r="BN230" s="329"/>
      <c r="BO230" s="329"/>
      <c r="BP230" s="329"/>
      <c r="BQ230" s="329"/>
      <c r="BR230" s="329"/>
      <c r="BS230" s="329"/>
      <c r="BT230" s="329"/>
      <c r="BU230" s="329"/>
      <c r="BV230" s="329"/>
      <c r="BW230" s="329"/>
      <c r="BX230" s="329"/>
      <c r="BY230" s="329"/>
      <c r="BZ230" s="329"/>
      <c r="CA230" s="329"/>
      <c r="CB230" s="329"/>
      <c r="CC230" s="329"/>
      <c r="CD230" s="329"/>
      <c r="CE230" s="329"/>
      <c r="CF230" s="329"/>
      <c r="CG230" s="329"/>
      <c r="CH230" s="329"/>
      <c r="CL230" s="329"/>
    </row>
    <row r="231" spans="1:90" s="1" customFormat="1" ht="28.2" hidden="1" customHeight="1" x14ac:dyDescent="0.25">
      <c r="A231" s="617"/>
      <c r="B231" s="619" t="s">
        <v>458</v>
      </c>
      <c r="C231" s="620" t="s">
        <v>255</v>
      </c>
      <c r="D231" s="619"/>
      <c r="E231" s="619" t="s">
        <v>257</v>
      </c>
      <c r="F231" s="598"/>
      <c r="G231" s="598"/>
      <c r="H231" s="598"/>
      <c r="I231" s="598"/>
      <c r="J231" s="619" t="s">
        <v>397</v>
      </c>
      <c r="K231" s="626" t="s">
        <v>801</v>
      </c>
      <c r="L231" s="627" t="s">
        <v>802</v>
      </c>
      <c r="M231" s="627" t="str">
        <f t="shared" si="276"/>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N231" s="619"/>
      <c r="O231" s="618"/>
      <c r="P231" s="624"/>
      <c r="Q231" s="612"/>
      <c r="R231" s="625"/>
      <c r="S231" s="624"/>
      <c r="T231" s="612"/>
      <c r="U231" s="625"/>
      <c r="V231" s="624"/>
      <c r="W231" s="612"/>
      <c r="X231" s="613"/>
      <c r="Y231" s="612"/>
      <c r="Z231" s="613"/>
      <c r="AA231" s="618"/>
      <c r="AB231" s="404"/>
      <c r="AC231" s="416"/>
      <c r="AD231" s="138"/>
      <c r="AE231" s="331"/>
      <c r="AF231" s="330"/>
      <c r="AG231" s="331" t="str">
        <f t="shared" si="253"/>
        <v/>
      </c>
      <c r="AH231" s="332"/>
      <c r="AI231" s="332"/>
      <c r="AJ231" s="333" t="str">
        <f t="shared" si="236"/>
        <v/>
      </c>
      <c r="AK231" s="332"/>
      <c r="AL231" s="332"/>
      <c r="AM231" s="332"/>
      <c r="AN231" s="124"/>
      <c r="AO231" s="410" t="str">
        <f t="shared" si="244"/>
        <v/>
      </c>
      <c r="AP231" s="125"/>
      <c r="AQ231" s="410" t="str">
        <f t="shared" si="245"/>
        <v/>
      </c>
      <c r="AR231" s="125" t="str">
        <f t="shared" si="246"/>
        <v/>
      </c>
      <c r="AS231" s="402" t="str">
        <f t="shared" si="247"/>
        <v/>
      </c>
      <c r="AT231" s="402"/>
      <c r="AU231" s="402"/>
      <c r="AV231" s="409"/>
      <c r="AW231" s="319"/>
      <c r="AX231" s="319"/>
      <c r="AY231" s="139"/>
      <c r="AZ231" s="136"/>
      <c r="BA231" s="136"/>
      <c r="BB231" s="136"/>
      <c r="BC231" s="136"/>
      <c r="BJ231" s="329"/>
      <c r="BK231" s="329"/>
      <c r="BL231" s="329"/>
      <c r="BM231" s="329"/>
      <c r="BN231" s="329"/>
      <c r="BO231" s="329"/>
      <c r="BP231" s="329"/>
      <c r="BQ231" s="329"/>
      <c r="BR231" s="329"/>
      <c r="BS231" s="329"/>
      <c r="BT231" s="329"/>
      <c r="BU231" s="329"/>
      <c r="BV231" s="329"/>
      <c r="BW231" s="329"/>
      <c r="BX231" s="329"/>
      <c r="BY231" s="329"/>
      <c r="BZ231" s="329"/>
      <c r="CA231" s="329"/>
      <c r="CB231" s="329"/>
      <c r="CC231" s="329"/>
      <c r="CD231" s="329"/>
      <c r="CE231" s="329"/>
      <c r="CF231" s="329"/>
      <c r="CG231" s="329"/>
      <c r="CH231" s="329"/>
      <c r="CL231" s="329"/>
    </row>
    <row r="232" spans="1:90" s="1" customFormat="1" ht="28.2" hidden="1" customHeight="1" x14ac:dyDescent="0.25">
      <c r="A232" s="617"/>
      <c r="B232" s="619" t="s">
        <v>458</v>
      </c>
      <c r="C232" s="620" t="s">
        <v>255</v>
      </c>
      <c r="D232" s="619"/>
      <c r="E232" s="619" t="s">
        <v>257</v>
      </c>
      <c r="F232" s="598"/>
      <c r="G232" s="598"/>
      <c r="H232" s="598"/>
      <c r="I232" s="598"/>
      <c r="J232" s="619" t="s">
        <v>397</v>
      </c>
      <c r="K232" s="626" t="s">
        <v>801</v>
      </c>
      <c r="L232" s="627" t="s">
        <v>802</v>
      </c>
      <c r="M232" s="627" t="str">
        <f t="shared" si="276"/>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N232" s="619"/>
      <c r="O232" s="618"/>
      <c r="P232" s="624"/>
      <c r="Q232" s="612"/>
      <c r="R232" s="625"/>
      <c r="S232" s="624"/>
      <c r="T232" s="612"/>
      <c r="U232" s="625"/>
      <c r="V232" s="624"/>
      <c r="W232" s="612"/>
      <c r="X232" s="613"/>
      <c r="Y232" s="612"/>
      <c r="Z232" s="613"/>
      <c r="AA232" s="618"/>
      <c r="AB232" s="404"/>
      <c r="AC232" s="416"/>
      <c r="AD232" s="138"/>
      <c r="AE232" s="331"/>
      <c r="AF232" s="330"/>
      <c r="AG232" s="331" t="str">
        <f t="shared" si="253"/>
        <v/>
      </c>
      <c r="AH232" s="332"/>
      <c r="AI232" s="332"/>
      <c r="AJ232" s="333" t="str">
        <f t="shared" si="236"/>
        <v/>
      </c>
      <c r="AK232" s="332"/>
      <c r="AL232" s="332"/>
      <c r="AM232" s="332"/>
      <c r="AN232" s="124"/>
      <c r="AO232" s="410" t="str">
        <f t="shared" si="244"/>
        <v/>
      </c>
      <c r="AP232" s="125"/>
      <c r="AQ232" s="410" t="str">
        <f t="shared" si="245"/>
        <v/>
      </c>
      <c r="AR232" s="125" t="str">
        <f t="shared" si="246"/>
        <v/>
      </c>
      <c r="AS232" s="402" t="str">
        <f t="shared" si="247"/>
        <v/>
      </c>
      <c r="AT232" s="402"/>
      <c r="AU232" s="402"/>
      <c r="AV232" s="409"/>
      <c r="AW232" s="319"/>
      <c r="AX232" s="319"/>
      <c r="AY232" s="139"/>
      <c r="AZ232" s="136"/>
      <c r="BA232" s="136"/>
      <c r="BB232" s="136"/>
      <c r="BC232" s="136"/>
      <c r="BJ232" s="329"/>
      <c r="BK232" s="329"/>
      <c r="BL232" s="329"/>
      <c r="BM232" s="329"/>
      <c r="BN232" s="329"/>
      <c r="BO232" s="329"/>
      <c r="BP232" s="329"/>
      <c r="BQ232" s="329"/>
      <c r="BR232" s="329"/>
      <c r="BS232" s="329"/>
      <c r="BT232" s="329"/>
      <c r="BU232" s="329"/>
      <c r="BV232" s="329"/>
      <c r="BW232" s="329"/>
      <c r="BX232" s="329"/>
      <c r="BY232" s="329"/>
      <c r="BZ232" s="329"/>
      <c r="CA232" s="329"/>
      <c r="CB232" s="329"/>
      <c r="CC232" s="329"/>
      <c r="CD232" s="329"/>
      <c r="CE232" s="329"/>
      <c r="CF232" s="329"/>
      <c r="CG232" s="329"/>
      <c r="CH232" s="329"/>
      <c r="CL232" s="329"/>
    </row>
    <row r="233" spans="1:90" s="1" customFormat="1" ht="28.2" hidden="1" customHeight="1" x14ac:dyDescent="0.25">
      <c r="A233" s="617"/>
      <c r="B233" s="619" t="s">
        <v>458</v>
      </c>
      <c r="C233" s="620" t="s">
        <v>255</v>
      </c>
      <c r="D233" s="619"/>
      <c r="E233" s="619" t="s">
        <v>257</v>
      </c>
      <c r="F233" s="598"/>
      <c r="G233" s="598"/>
      <c r="H233" s="598"/>
      <c r="I233" s="598"/>
      <c r="J233" s="619" t="s">
        <v>397</v>
      </c>
      <c r="K233" s="626" t="s">
        <v>801</v>
      </c>
      <c r="L233" s="627" t="s">
        <v>802</v>
      </c>
      <c r="M233" s="627" t="str">
        <f t="shared" si="276"/>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N233" s="619"/>
      <c r="O233" s="618"/>
      <c r="P233" s="624"/>
      <c r="Q233" s="612"/>
      <c r="R233" s="625"/>
      <c r="S233" s="624"/>
      <c r="T233" s="612"/>
      <c r="U233" s="625"/>
      <c r="V233" s="624"/>
      <c r="W233" s="612"/>
      <c r="X233" s="613"/>
      <c r="Y233" s="612"/>
      <c r="Z233" s="613"/>
      <c r="AA233" s="618"/>
      <c r="AB233" s="404"/>
      <c r="AC233" s="416"/>
      <c r="AD233" s="138"/>
      <c r="AE233" s="331"/>
      <c r="AF233" s="330"/>
      <c r="AG233" s="331" t="str">
        <f t="shared" si="253"/>
        <v/>
      </c>
      <c r="AH233" s="332"/>
      <c r="AI233" s="332"/>
      <c r="AJ233" s="333" t="str">
        <f t="shared" si="236"/>
        <v/>
      </c>
      <c r="AK233" s="332"/>
      <c r="AL233" s="332"/>
      <c r="AM233" s="332"/>
      <c r="AN233" s="124"/>
      <c r="AO233" s="410" t="str">
        <f t="shared" si="244"/>
        <v/>
      </c>
      <c r="AP233" s="125"/>
      <c r="AQ233" s="410" t="str">
        <f t="shared" si="245"/>
        <v/>
      </c>
      <c r="AR233" s="125" t="str">
        <f t="shared" si="246"/>
        <v/>
      </c>
      <c r="AS233" s="402" t="str">
        <f t="shared" si="247"/>
        <v/>
      </c>
      <c r="AT233" s="402"/>
      <c r="AU233" s="402"/>
      <c r="AV233" s="409"/>
      <c r="AW233" s="319"/>
      <c r="AX233" s="319"/>
      <c r="AY233" s="139"/>
      <c r="AZ233" s="136"/>
      <c r="BA233" s="136"/>
      <c r="BB233" s="136"/>
      <c r="BC233" s="136"/>
      <c r="BJ233" s="329"/>
      <c r="BK233" s="329"/>
      <c r="BL233" s="329"/>
      <c r="BM233" s="329"/>
      <c r="BN233" s="329"/>
      <c r="BO233" s="329"/>
      <c r="BP233" s="329"/>
      <c r="BQ233" s="329"/>
      <c r="BR233" s="329"/>
      <c r="BS233" s="329"/>
      <c r="BT233" s="329"/>
      <c r="BU233" s="329"/>
      <c r="BV233" s="329"/>
      <c r="BW233" s="329"/>
      <c r="BX233" s="329"/>
      <c r="BY233" s="329"/>
      <c r="BZ233" s="329"/>
      <c r="CA233" s="329"/>
      <c r="CB233" s="329"/>
      <c r="CC233" s="329"/>
      <c r="CD233" s="329"/>
      <c r="CE233" s="329"/>
      <c r="CF233" s="329"/>
      <c r="CG233" s="329"/>
      <c r="CH233" s="329"/>
      <c r="CL233" s="329"/>
    </row>
    <row r="234" spans="1:90" s="1" customFormat="1" ht="105" customHeight="1" x14ac:dyDescent="0.25">
      <c r="A234" s="617" t="s">
        <v>457</v>
      </c>
      <c r="B234" s="619" t="s">
        <v>449</v>
      </c>
      <c r="C234" s="620" t="s">
        <v>255</v>
      </c>
      <c r="D234" s="619" t="s">
        <v>898</v>
      </c>
      <c r="E234" s="619" t="s">
        <v>257</v>
      </c>
      <c r="F234" s="598" t="s">
        <v>761</v>
      </c>
      <c r="G234" s="598" t="s">
        <v>770</v>
      </c>
      <c r="H234" s="598" t="s">
        <v>779</v>
      </c>
      <c r="I234" s="598" t="s">
        <v>783</v>
      </c>
      <c r="J234" s="619" t="s">
        <v>419</v>
      </c>
      <c r="K234" s="626" t="s">
        <v>455</v>
      </c>
      <c r="L234" s="627" t="s">
        <v>454</v>
      </c>
      <c r="M234" s="627" t="str">
        <f t="shared" si="276"/>
        <v>Posibilidad de pérdida Económica por manejo indebido de recursos financieros por parte de quienes los administran en la entidad, para beneficio propio o de terceros debido a manipulación de la información financiera.</v>
      </c>
      <c r="N234" s="619" t="s">
        <v>116</v>
      </c>
      <c r="O234" s="618">
        <v>4800</v>
      </c>
      <c r="P234" s="624" t="str">
        <f t="shared" si="211"/>
        <v>Alta</v>
      </c>
      <c r="Q234" s="612">
        <f t="shared" ref="Q234" si="285">IF(P234="","",IF(P234="Muy Baja",0.2,IF(P234="Baja",0.4,IF(P234="Media",0.6,IF(P234="Alta",0.8,IF(P234="Muy Alta",1,))))))</f>
        <v>0.8</v>
      </c>
      <c r="R234" s="625" t="s">
        <v>133</v>
      </c>
      <c r="S234" s="624" t="str">
        <f>IF(OR(R234='Tabla Impacto'!$C$11,R234='Tabla Impacto'!$D$11),"Leve",IF(OR(R234='Tabla Impacto'!$C$12,R234='Tabla Impacto'!$D$12),"Menor",IF(OR(R234='Tabla Impacto'!$C$13,R234='Tabla Impacto'!$D$13),"Moderado",IF(OR(R234='Tabla Impacto'!$C$14,R234='Tabla Impacto'!$D$14),"Mayor",IF(OR(R234='Tabla Impacto'!$C$15,R234='Tabla Impacto'!$D$15),"Catastrófico","")))))</f>
        <v>Mayor</v>
      </c>
      <c r="T234" s="612">
        <f t="shared" ref="T234" si="286">IF(S234="","",IF(S234="Leve",0.2,IF(S234="Menor",0.4,IF(S234="Moderado",0.6,IF(S234="Mayor",0.8,IF(S234="Catastrófico",1,))))))</f>
        <v>0.8</v>
      </c>
      <c r="U234" s="625"/>
      <c r="V234" s="624" t="str">
        <f>IF(OR(U234='Tabla Impacto'!$C$11,U234='Tabla Impacto'!$D$11),"Leve",IF(OR(U234='Tabla Impacto'!$C$12,U234='Tabla Impacto'!$D$12),"Menor",IF(OR(U234='Tabla Impacto'!$C$13,U234='Tabla Impacto'!$D$13),"Moderado",IF(OR(U234='Tabla Impacto'!$C$14,U234='Tabla Impacto'!$D$14),"Mayor",IF(OR(U234='Tabla Impacto'!$C$15,U234='Tabla Impacto'!$D$15),"Catastrófico","")))))</f>
        <v/>
      </c>
      <c r="W234" s="612" t="str">
        <f t="shared" ref="W234" si="287">IF(V234="","",IF(V234="Leve",0.2,IF(V234="Menor",0.4,IF(V234="Moderado",0.6,IF(V234="Mayor",0.8,IF(V234="Catastrófico",1,))))))</f>
        <v/>
      </c>
      <c r="X234" s="613" t="str">
        <f>IF(Y234="","",IF(Y234='Tabla Impacto'!$G$4,'Tabla Impacto'!$F$4,IF(Y234='Tabla Impacto'!$G$5,'Tabla Impacto'!$F$5,IF(Y234='Tabla Impacto'!$G$6,'Tabla Impacto'!$F$6,IF(Y234='Tabla Impacto'!$G$7,'Tabla Impacto'!$F$7,IF(Y234='Tabla Impacto'!$G$8,'Tabla Impacto'!$F$8))))))</f>
        <v>Mayor</v>
      </c>
      <c r="Y234" s="612">
        <f t="shared" ref="Y234" si="288">+IF(T234="",W234,IF(W234="",T234,IF(T234&gt;W234,T234,W234)))</f>
        <v>0.8</v>
      </c>
      <c r="Z234" s="613" t="str">
        <f t="shared" ref="Z234" si="289">IF(OR(AND(P234="Muy Baja",X234="Leve"),AND(P234="Muy Baja",X234="Menor"),AND(P234="Baja",X234="Leve")),"Bajo",IF(OR(AND(P234="Muy baja",X234="Moderado"),AND(P234="Baja",X234="Menor"),AND(P234="Baja",X234="Moderado"),AND(P234="Media",X234="Leve"),AND(P234="Media",X234="Menor"),AND(P234="Media",X234="Moderado"),AND(P234="Alta",X234="Leve"),AND(P234="Alta",X234="Menor")),"Moderado",IF(OR(AND(P234="Muy Baja",X234="Mayor"),AND(P234="Baja",X234="Mayor"),AND(P234="Media",X234="Mayor"),AND(P234="Alta",X234="Moderado"),AND(P234="Alta",X234="Mayor"),AND(P234="Muy Alta",X234="Leve"),AND(P234="Muy Alta",X234="Menor"),AND(P234="Muy Alta",X234="Moderado"),AND(P234="Muy Alta",X234="Mayor")),"Alto",IF(OR(AND(P234="Muy Baja",X234="Catastrófico"),AND(P234="Baja",X234="Catastrófico"),AND(P234="Media",X234="Catastrófico"),AND(P234="Alta",X234="Catastrófico"),AND(P234="Muy Alta",X234="Catastrófico")),"Extremo",""))))</f>
        <v>Alto</v>
      </c>
      <c r="AA234" s="618"/>
      <c r="AB234" s="404">
        <v>1</v>
      </c>
      <c r="AC234" s="416" t="s">
        <v>855</v>
      </c>
      <c r="AD234" s="138"/>
      <c r="AE234" s="331" t="s">
        <v>223</v>
      </c>
      <c r="AF234" s="330" t="s">
        <v>713</v>
      </c>
      <c r="AG234" s="331" t="str">
        <f t="shared" si="253"/>
        <v>Probabilidad</v>
      </c>
      <c r="AH234" s="332" t="s">
        <v>12</v>
      </c>
      <c r="AI234" s="332" t="s">
        <v>8</v>
      </c>
      <c r="AJ234" s="333" t="str">
        <f t="shared" si="236"/>
        <v>40%</v>
      </c>
      <c r="AK234" s="332" t="s">
        <v>17</v>
      </c>
      <c r="AL234" s="332" t="s">
        <v>20</v>
      </c>
      <c r="AM234" s="332" t="s">
        <v>111</v>
      </c>
      <c r="AN234" s="309">
        <f>IFERROR(IF(AG234="Probabilidad",(Q234-(+Q234*AJ234)),IF(AG234="Impacto",Q234,"")),"")</f>
        <v>0.48</v>
      </c>
      <c r="AO234" s="410" t="str">
        <f t="shared" si="244"/>
        <v>Media</v>
      </c>
      <c r="AP234" s="125">
        <f>+AN234</f>
        <v>0.48</v>
      </c>
      <c r="AQ234" s="410" t="str">
        <f t="shared" si="245"/>
        <v>Mayor</v>
      </c>
      <c r="AR234" s="125">
        <f>IFERROR(IF(AG234="Impacto",(Y234-(+Y234*AJ234)),IF(AG234="Probabilidad",Y234,"")),"")</f>
        <v>0.8</v>
      </c>
      <c r="AS234" s="402" t="str">
        <f t="shared" si="247"/>
        <v>Alto</v>
      </c>
      <c r="AT234" s="601">
        <f>+AP236</f>
        <v>0.17279999999999998</v>
      </c>
      <c r="AU234" s="601">
        <f>+AR236</f>
        <v>0.8</v>
      </c>
      <c r="AV234" s="602" t="s">
        <v>122</v>
      </c>
      <c r="AW234" s="319"/>
      <c r="AX234" s="319"/>
      <c r="AY234" s="335">
        <v>12</v>
      </c>
      <c r="AZ234" s="336">
        <v>3</v>
      </c>
      <c r="BA234" s="336">
        <v>3</v>
      </c>
      <c r="BB234" s="336">
        <v>3</v>
      </c>
      <c r="BC234" s="336">
        <v>3</v>
      </c>
      <c r="BJ234" s="329"/>
      <c r="BK234" s="329"/>
      <c r="BL234" s="329"/>
      <c r="BM234" s="329"/>
      <c r="BN234" s="329"/>
      <c r="BO234" s="329"/>
      <c r="BP234" s="329"/>
      <c r="BQ234" s="329"/>
      <c r="BR234" s="329"/>
      <c r="BS234" s="329"/>
      <c r="BT234" s="329"/>
      <c r="BU234" s="329"/>
      <c r="BV234" s="329"/>
      <c r="BW234" s="329"/>
      <c r="BX234" s="329"/>
      <c r="BY234" s="329"/>
      <c r="BZ234" s="329"/>
      <c r="CA234" s="329"/>
      <c r="CB234" s="329"/>
      <c r="CC234" s="329"/>
      <c r="CD234" s="329"/>
      <c r="CE234" s="329"/>
      <c r="CF234" s="329"/>
      <c r="CG234" s="329"/>
      <c r="CH234" s="329"/>
      <c r="CL234" s="329"/>
    </row>
    <row r="235" spans="1:90" s="1" customFormat="1" ht="82.8" x14ac:dyDescent="0.25">
      <c r="A235" s="617"/>
      <c r="B235" s="619" t="s">
        <v>456</v>
      </c>
      <c r="C235" s="620" t="s">
        <v>255</v>
      </c>
      <c r="D235" s="619" t="s">
        <v>456</v>
      </c>
      <c r="E235" s="619" t="s">
        <v>257</v>
      </c>
      <c r="F235" s="598"/>
      <c r="G235" s="598"/>
      <c r="H235" s="598"/>
      <c r="I235" s="598"/>
      <c r="J235" s="619" t="s">
        <v>419</v>
      </c>
      <c r="K235" s="626" t="s">
        <v>455</v>
      </c>
      <c r="L235" s="627" t="s">
        <v>454</v>
      </c>
      <c r="M235" s="627" t="str">
        <f t="shared" si="276"/>
        <v>Posibilidad de pérdida Económica por manejo indebido de recursos financieros por parte de quienes los administran en la entidad, para beneficio propio o de terceros debido a manipulación de la información financiera.</v>
      </c>
      <c r="N235" s="619"/>
      <c r="O235" s="618"/>
      <c r="P235" s="624"/>
      <c r="Q235" s="612"/>
      <c r="R235" s="625"/>
      <c r="S235" s="624"/>
      <c r="T235" s="612"/>
      <c r="U235" s="625"/>
      <c r="V235" s="624"/>
      <c r="W235" s="612"/>
      <c r="X235" s="613"/>
      <c r="Y235" s="612"/>
      <c r="Z235" s="613"/>
      <c r="AA235" s="618"/>
      <c r="AB235" s="404">
        <v>2</v>
      </c>
      <c r="AC235" s="416" t="s">
        <v>453</v>
      </c>
      <c r="AD235" s="138"/>
      <c r="AE235" s="331" t="s">
        <v>223</v>
      </c>
      <c r="AF235" s="330" t="s">
        <v>714</v>
      </c>
      <c r="AG235" s="331" t="str">
        <f t="shared" si="253"/>
        <v>Probabilidad</v>
      </c>
      <c r="AH235" s="332" t="s">
        <v>12</v>
      </c>
      <c r="AI235" s="332" t="s">
        <v>8</v>
      </c>
      <c r="AJ235" s="333" t="str">
        <f t="shared" si="236"/>
        <v>40%</v>
      </c>
      <c r="AK235" s="332" t="s">
        <v>17</v>
      </c>
      <c r="AL235" s="332" t="s">
        <v>20</v>
      </c>
      <c r="AM235" s="332" t="s">
        <v>111</v>
      </c>
      <c r="AN235" s="308">
        <f>IFERROR(IF(AND(AG234="Probabilidad",AG235="Probabilidad"),(AP234-(+AP234*AJ235)),IF(AG235="Probabilidad",(Q234-(+Q234*AJ235)),IF(AG235="Impacto",AP234,""))),"")</f>
        <v>0.28799999999999998</v>
      </c>
      <c r="AO235" s="410" t="str">
        <f t="shared" ref="AO235:AO236" si="290">IFERROR(IF(AN235="","",IF(AN235&lt;=0.2,"Muy Baja",IF(AN235&lt;=0.4,"Baja",IF(AN235&lt;=0.6,"Media",IF(AN235&lt;=0.8,"Alta","Muy Alta"))))),"")</f>
        <v>Baja</v>
      </c>
      <c r="AP235" s="125">
        <f>+AN235</f>
        <v>0.28799999999999998</v>
      </c>
      <c r="AQ235" s="410" t="str">
        <f t="shared" ref="AQ235:AQ236" si="291">IFERROR(IF(AR235="","",IF(AR235&lt;=0.2,"Leve",IF(AR235&lt;=0.4,"Menor",IF(AR235&lt;=0.6,"Moderado",IF(AR235&lt;=0.8,"Mayor","Catastrófico"))))),"")</f>
        <v>Mayor</v>
      </c>
      <c r="AR235" s="125">
        <f>IFERROR(IF(AND(AG234="Impacto",AG235="Impacto"),(AR234-(+AR234*AJ235)),IF(AG235="Impacto",(Y234-(+Y234*AJ235)),IF(AG235="Probabilidad",AR234,""))),"")</f>
        <v>0.8</v>
      </c>
      <c r="AS235" s="402" t="str">
        <f t="shared" ref="AS235:AS236" si="292">IFERROR(IF(OR(AND(AO235="Muy Baja",AQ235="Leve"),AND(AO235="Muy Baja",AQ235="Menor"),AND(AO235="Baja",AQ235="Leve")),"Bajo",IF(OR(AND(AO235="Muy baja",AQ235="Moderado"),AND(AO235="Baja",AQ235="Menor"),AND(AO235="Baja",AQ235="Moderado"),AND(AO235="Media",AQ235="Leve"),AND(AO235="Media",AQ235="Menor"),AND(AO235="Media",AQ235="Moderado"),AND(AO235="Alta",AQ235="Leve"),AND(AO235="Alta",AQ235="Menor")),"Moderado",IF(OR(AND(AO235="Muy Baja",AQ235="Mayor"),AND(AO235="Baja",AQ235="Mayor"),AND(AO235="Media",AQ235="Mayor"),AND(AO235="Alta",AQ235="Moderado"),AND(AO235="Alta",AQ235="Mayor"),AND(AO235="Muy Alta",AQ235="Leve"),AND(AO235="Muy Alta",AQ235="Menor"),AND(AO235="Muy Alta",AQ235="Moderado"),AND(AO235="Muy Alta",AQ235="Mayor")),"Alto",IF(OR(AND(AO235="Muy Baja",AQ235="Catastrófico"),AND(AO235="Baja",AQ235="Catastrófico"),AND(AO235="Media",AQ235="Catastrófico"),AND(AO235="Alta",AQ235="Catastrófico"),AND(AO235="Muy Alta",AQ235="Catastrófico")),"Extremo","")))),"")</f>
        <v>Alto</v>
      </c>
      <c r="AT235" s="601"/>
      <c r="AU235" s="601"/>
      <c r="AV235" s="602"/>
      <c r="AW235" s="319"/>
      <c r="AX235" s="319"/>
      <c r="AY235" s="335">
        <v>0</v>
      </c>
      <c r="AZ235" s="336">
        <v>0</v>
      </c>
      <c r="BA235" s="336">
        <v>0</v>
      </c>
      <c r="BB235" s="336">
        <v>0</v>
      </c>
      <c r="BC235" s="336">
        <v>0</v>
      </c>
      <c r="BJ235" s="329"/>
      <c r="BK235" s="329"/>
      <c r="BL235" s="329"/>
      <c r="BM235" s="329"/>
      <c r="BN235" s="329"/>
      <c r="BO235" s="329"/>
      <c r="BP235" s="329"/>
      <c r="BQ235" s="329"/>
      <c r="BR235" s="329"/>
      <c r="BS235" s="329"/>
      <c r="BT235" s="329"/>
      <c r="BU235" s="329"/>
      <c r="BV235" s="329"/>
      <c r="BW235" s="329"/>
      <c r="BX235" s="329"/>
      <c r="BY235" s="329"/>
      <c r="BZ235" s="329"/>
      <c r="CA235" s="329"/>
      <c r="CB235" s="329"/>
      <c r="CC235" s="329"/>
      <c r="CD235" s="329"/>
      <c r="CE235" s="329"/>
      <c r="CF235" s="329"/>
      <c r="CG235" s="329"/>
      <c r="CH235" s="329"/>
      <c r="CL235" s="329"/>
    </row>
    <row r="236" spans="1:90" s="1" customFormat="1" ht="106.2" customHeight="1" x14ac:dyDescent="0.25">
      <c r="A236" s="617"/>
      <c r="B236" s="619" t="s">
        <v>456</v>
      </c>
      <c r="C236" s="620" t="s">
        <v>255</v>
      </c>
      <c r="D236" s="619" t="s">
        <v>456</v>
      </c>
      <c r="E236" s="619" t="s">
        <v>257</v>
      </c>
      <c r="F236" s="598"/>
      <c r="G236" s="598"/>
      <c r="H236" s="598"/>
      <c r="I236" s="598"/>
      <c r="J236" s="619" t="s">
        <v>419</v>
      </c>
      <c r="K236" s="626" t="s">
        <v>455</v>
      </c>
      <c r="L236" s="627" t="s">
        <v>454</v>
      </c>
      <c r="M236" s="627" t="str">
        <f t="shared" si="276"/>
        <v>Posibilidad de pérdida Económica por manejo indebido de recursos financieros por parte de quienes los administran en la entidad, para beneficio propio o de terceros debido a manipulación de la información financiera.</v>
      </c>
      <c r="N236" s="619"/>
      <c r="O236" s="618"/>
      <c r="P236" s="624"/>
      <c r="Q236" s="612"/>
      <c r="R236" s="625"/>
      <c r="S236" s="624"/>
      <c r="T236" s="612"/>
      <c r="U236" s="625"/>
      <c r="V236" s="624"/>
      <c r="W236" s="612"/>
      <c r="X236" s="613"/>
      <c r="Y236" s="612"/>
      <c r="Z236" s="613"/>
      <c r="AA236" s="618"/>
      <c r="AB236" s="404">
        <v>3</v>
      </c>
      <c r="AC236" s="416" t="s">
        <v>452</v>
      </c>
      <c r="AD236" s="138"/>
      <c r="AE236" s="331" t="s">
        <v>222</v>
      </c>
      <c r="AF236" s="330" t="s">
        <v>715</v>
      </c>
      <c r="AG236" s="331" t="str">
        <f t="shared" si="253"/>
        <v>Probabilidad</v>
      </c>
      <c r="AH236" s="332" t="s">
        <v>12</v>
      </c>
      <c r="AI236" s="332" t="s">
        <v>8</v>
      </c>
      <c r="AJ236" s="333" t="str">
        <f t="shared" si="236"/>
        <v>40%</v>
      </c>
      <c r="AK236" s="332" t="s">
        <v>17</v>
      </c>
      <c r="AL236" s="332" t="s">
        <v>20</v>
      </c>
      <c r="AM236" s="332" t="s">
        <v>111</v>
      </c>
      <c r="AN236" s="308">
        <f>IFERROR(IF(AND(AG235="Probabilidad",AG236="Probabilidad"),(AP235-(+AP235*AJ236)),IF(AG236="Probabilidad",(Q235-(+Q235*AJ236)),IF(AG236="Impacto",AP235,""))),"")</f>
        <v>0.17279999999999998</v>
      </c>
      <c r="AO236" s="410" t="str">
        <f t="shared" si="290"/>
        <v>Muy Baja</v>
      </c>
      <c r="AP236" s="125">
        <f>+AN236</f>
        <v>0.17279999999999998</v>
      </c>
      <c r="AQ236" s="410" t="str">
        <f t="shared" si="291"/>
        <v>Mayor</v>
      </c>
      <c r="AR236" s="125">
        <f>IFERROR(IF(AND(AG235="Impacto",AG236="Impacto"),(AR235-(+AR235*AJ236)),IF(AG236="Impacto",(Y235-(+Y235*AJ236)),IF(AG236="Probabilidad",AR235,""))),"")</f>
        <v>0.8</v>
      </c>
      <c r="AS236" s="402" t="str">
        <f t="shared" si="292"/>
        <v>Alto</v>
      </c>
      <c r="AT236" s="601"/>
      <c r="AU236" s="601"/>
      <c r="AV236" s="602"/>
      <c r="AW236" s="319"/>
      <c r="AX236" s="319"/>
      <c r="AY236" s="335">
        <v>0</v>
      </c>
      <c r="AZ236" s="336">
        <v>0</v>
      </c>
      <c r="BA236" s="336">
        <v>0</v>
      </c>
      <c r="BB236" s="336">
        <v>0</v>
      </c>
      <c r="BC236" s="336">
        <v>0</v>
      </c>
      <c r="BJ236" s="329"/>
      <c r="BK236" s="329"/>
      <c r="BL236" s="329"/>
      <c r="BM236" s="329"/>
      <c r="BN236" s="329"/>
      <c r="BO236" s="329"/>
      <c r="BP236" s="329"/>
      <c r="BQ236" s="329"/>
      <c r="BR236" s="329"/>
      <c r="BS236" s="329"/>
      <c r="BT236" s="329"/>
      <c r="BU236" s="329"/>
      <c r="BV236" s="329"/>
      <c r="BW236" s="329"/>
      <c r="BX236" s="329"/>
      <c r="BY236" s="329"/>
      <c r="BZ236" s="329"/>
      <c r="CA236" s="329"/>
      <c r="CB236" s="329"/>
      <c r="CC236" s="329"/>
      <c r="CD236" s="329"/>
      <c r="CE236" s="329"/>
      <c r="CF236" s="329"/>
      <c r="CG236" s="329"/>
      <c r="CH236" s="329"/>
      <c r="CL236" s="329"/>
    </row>
    <row r="237" spans="1:90" s="1" customFormat="1" ht="13.8" hidden="1" customHeight="1" x14ac:dyDescent="0.25">
      <c r="A237" s="617"/>
      <c r="B237" s="619" t="s">
        <v>456</v>
      </c>
      <c r="C237" s="620" t="s">
        <v>255</v>
      </c>
      <c r="D237" s="619" t="s">
        <v>456</v>
      </c>
      <c r="E237" s="619" t="s">
        <v>257</v>
      </c>
      <c r="F237" s="598"/>
      <c r="G237" s="598"/>
      <c r="H237" s="598"/>
      <c r="I237" s="598"/>
      <c r="J237" s="619" t="s">
        <v>419</v>
      </c>
      <c r="K237" s="626" t="s">
        <v>455</v>
      </c>
      <c r="L237" s="627" t="s">
        <v>454</v>
      </c>
      <c r="M237" s="627" t="str">
        <f t="shared" si="276"/>
        <v>Posibilidad de pérdida Económica por manejo indebido de recursos financieros por parte de quienes los administran en la entidad, para beneficio propio o de terceros debido a manipulación de la información financiera.</v>
      </c>
      <c r="N237" s="619"/>
      <c r="O237" s="618"/>
      <c r="P237" s="624"/>
      <c r="Q237" s="612"/>
      <c r="R237" s="625"/>
      <c r="S237" s="624"/>
      <c r="T237" s="612"/>
      <c r="U237" s="625"/>
      <c r="V237" s="624"/>
      <c r="W237" s="612"/>
      <c r="X237" s="613"/>
      <c r="Y237" s="612"/>
      <c r="Z237" s="613"/>
      <c r="AA237" s="618"/>
      <c r="AB237" s="404"/>
      <c r="AC237" s="416"/>
      <c r="AD237" s="138"/>
      <c r="AE237" s="331"/>
      <c r="AF237" s="330"/>
      <c r="AG237" s="331" t="str">
        <f t="shared" si="253"/>
        <v/>
      </c>
      <c r="AH237" s="332"/>
      <c r="AI237" s="332"/>
      <c r="AJ237" s="333" t="str">
        <f t="shared" si="236"/>
        <v/>
      </c>
      <c r="AK237" s="332"/>
      <c r="AL237" s="332"/>
      <c r="AM237" s="332"/>
      <c r="AN237" s="124"/>
      <c r="AO237" s="410" t="str">
        <f t="shared" si="244"/>
        <v/>
      </c>
      <c r="AP237" s="125"/>
      <c r="AQ237" s="410" t="str">
        <f t="shared" si="245"/>
        <v/>
      </c>
      <c r="AR237" s="125" t="str">
        <f t="shared" si="246"/>
        <v/>
      </c>
      <c r="AS237" s="402" t="str">
        <f t="shared" si="247"/>
        <v/>
      </c>
      <c r="AT237" s="402"/>
      <c r="AU237" s="402"/>
      <c r="AV237" s="409"/>
      <c r="AW237" s="319"/>
      <c r="AX237" s="319"/>
      <c r="AY237" s="139"/>
      <c r="AZ237" s="136"/>
      <c r="BA237" s="136"/>
      <c r="BB237" s="136"/>
      <c r="BC237" s="136"/>
      <c r="BJ237" s="329"/>
      <c r="BK237" s="329"/>
      <c r="BL237" s="329"/>
      <c r="BM237" s="329"/>
      <c r="BN237" s="329"/>
      <c r="BO237" s="329"/>
      <c r="BP237" s="329"/>
      <c r="BQ237" s="329"/>
      <c r="BR237" s="329"/>
      <c r="BS237" s="329"/>
      <c r="BT237" s="329"/>
      <c r="BU237" s="329"/>
      <c r="BV237" s="329"/>
      <c r="BW237" s="329"/>
      <c r="BX237" s="329"/>
      <c r="BY237" s="329"/>
      <c r="BZ237" s="329"/>
      <c r="CA237" s="329"/>
      <c r="CB237" s="329"/>
      <c r="CC237" s="329"/>
      <c r="CD237" s="329"/>
      <c r="CE237" s="329"/>
      <c r="CF237" s="329"/>
      <c r="CG237" s="329"/>
      <c r="CH237" s="329"/>
      <c r="CL237" s="329"/>
    </row>
    <row r="238" spans="1:90" s="1" customFormat="1" ht="13.8" hidden="1" customHeight="1" x14ac:dyDescent="0.25">
      <c r="A238" s="617"/>
      <c r="B238" s="619" t="s">
        <v>456</v>
      </c>
      <c r="C238" s="620" t="s">
        <v>255</v>
      </c>
      <c r="D238" s="619" t="s">
        <v>456</v>
      </c>
      <c r="E238" s="619" t="s">
        <v>257</v>
      </c>
      <c r="F238" s="598"/>
      <c r="G238" s="598"/>
      <c r="H238" s="598"/>
      <c r="I238" s="598"/>
      <c r="J238" s="619" t="s">
        <v>419</v>
      </c>
      <c r="K238" s="626" t="s">
        <v>455</v>
      </c>
      <c r="L238" s="627" t="s">
        <v>454</v>
      </c>
      <c r="M238" s="627" t="str">
        <f t="shared" si="276"/>
        <v>Posibilidad de pérdida Económica por manejo indebido de recursos financieros por parte de quienes los administran en la entidad, para beneficio propio o de terceros debido a manipulación de la información financiera.</v>
      </c>
      <c r="N238" s="619"/>
      <c r="O238" s="618"/>
      <c r="P238" s="624"/>
      <c r="Q238" s="612"/>
      <c r="R238" s="625"/>
      <c r="S238" s="624"/>
      <c r="T238" s="612"/>
      <c r="U238" s="625"/>
      <c r="V238" s="624"/>
      <c r="W238" s="612"/>
      <c r="X238" s="613"/>
      <c r="Y238" s="612"/>
      <c r="Z238" s="613"/>
      <c r="AA238" s="618"/>
      <c r="AB238" s="404"/>
      <c r="AC238" s="416"/>
      <c r="AD238" s="138"/>
      <c r="AE238" s="331"/>
      <c r="AF238" s="330"/>
      <c r="AG238" s="331" t="str">
        <f t="shared" si="253"/>
        <v/>
      </c>
      <c r="AH238" s="332"/>
      <c r="AI238" s="332"/>
      <c r="AJ238" s="333" t="str">
        <f t="shared" si="236"/>
        <v/>
      </c>
      <c r="AK238" s="332"/>
      <c r="AL238" s="332"/>
      <c r="AM238" s="332"/>
      <c r="AN238" s="124"/>
      <c r="AO238" s="410" t="str">
        <f t="shared" si="244"/>
        <v/>
      </c>
      <c r="AP238" s="125"/>
      <c r="AQ238" s="410" t="str">
        <f t="shared" si="245"/>
        <v/>
      </c>
      <c r="AR238" s="125" t="str">
        <f t="shared" si="246"/>
        <v/>
      </c>
      <c r="AS238" s="402" t="str">
        <f t="shared" si="247"/>
        <v/>
      </c>
      <c r="AT238" s="402"/>
      <c r="AU238" s="402"/>
      <c r="AV238" s="409"/>
      <c r="AW238" s="319"/>
      <c r="AX238" s="319"/>
      <c r="AY238" s="139"/>
      <c r="AZ238" s="136"/>
      <c r="BA238" s="136"/>
      <c r="BB238" s="136"/>
      <c r="BC238" s="136"/>
      <c r="BJ238" s="329"/>
      <c r="BK238" s="329"/>
      <c r="BL238" s="329"/>
      <c r="BM238" s="329"/>
      <c r="BN238" s="329"/>
      <c r="BO238" s="329"/>
      <c r="BP238" s="329"/>
      <c r="BQ238" s="329"/>
      <c r="BR238" s="329"/>
      <c r="BS238" s="329"/>
      <c r="BT238" s="329"/>
      <c r="BU238" s="329"/>
      <c r="BV238" s="329"/>
      <c r="BW238" s="329"/>
      <c r="BX238" s="329"/>
      <c r="BY238" s="329"/>
      <c r="BZ238" s="329"/>
      <c r="CA238" s="329"/>
      <c r="CB238" s="329"/>
      <c r="CC238" s="329"/>
      <c r="CD238" s="329"/>
      <c r="CE238" s="329"/>
      <c r="CF238" s="329"/>
      <c r="CG238" s="329"/>
      <c r="CH238" s="329"/>
      <c r="CL238" s="329"/>
    </row>
    <row r="239" spans="1:90" s="1" customFormat="1" ht="13.8" hidden="1" customHeight="1" x14ac:dyDescent="0.25">
      <c r="A239" s="617"/>
      <c r="B239" s="619" t="s">
        <v>456</v>
      </c>
      <c r="C239" s="620" t="s">
        <v>255</v>
      </c>
      <c r="D239" s="619" t="s">
        <v>456</v>
      </c>
      <c r="E239" s="619" t="s">
        <v>257</v>
      </c>
      <c r="F239" s="598"/>
      <c r="G239" s="598"/>
      <c r="H239" s="598"/>
      <c r="I239" s="598"/>
      <c r="J239" s="619" t="s">
        <v>419</v>
      </c>
      <c r="K239" s="626" t="s">
        <v>455</v>
      </c>
      <c r="L239" s="627" t="s">
        <v>454</v>
      </c>
      <c r="M239" s="627" t="str">
        <f t="shared" si="276"/>
        <v>Posibilidad de pérdida Económica por manejo indebido de recursos financieros por parte de quienes los administran en la entidad, para beneficio propio o de terceros debido a manipulación de la información financiera.</v>
      </c>
      <c r="N239" s="619"/>
      <c r="O239" s="618"/>
      <c r="P239" s="624"/>
      <c r="Q239" s="612"/>
      <c r="R239" s="625"/>
      <c r="S239" s="624"/>
      <c r="T239" s="612"/>
      <c r="U239" s="625"/>
      <c r="V239" s="624"/>
      <c r="W239" s="612"/>
      <c r="X239" s="613"/>
      <c r="Y239" s="612"/>
      <c r="Z239" s="613"/>
      <c r="AA239" s="618"/>
      <c r="AB239" s="404"/>
      <c r="AC239" s="416"/>
      <c r="AD239" s="138"/>
      <c r="AE239" s="331"/>
      <c r="AF239" s="330"/>
      <c r="AG239" s="331" t="str">
        <f t="shared" si="253"/>
        <v/>
      </c>
      <c r="AH239" s="332"/>
      <c r="AI239" s="332"/>
      <c r="AJ239" s="333" t="str">
        <f t="shared" si="236"/>
        <v/>
      </c>
      <c r="AK239" s="332"/>
      <c r="AL239" s="332"/>
      <c r="AM239" s="332"/>
      <c r="AN239" s="124"/>
      <c r="AO239" s="410" t="str">
        <f t="shared" si="244"/>
        <v/>
      </c>
      <c r="AP239" s="125"/>
      <c r="AQ239" s="410" t="str">
        <f t="shared" si="245"/>
        <v/>
      </c>
      <c r="AR239" s="125" t="str">
        <f t="shared" si="246"/>
        <v/>
      </c>
      <c r="AS239" s="402" t="str">
        <f t="shared" si="247"/>
        <v/>
      </c>
      <c r="AT239" s="402"/>
      <c r="AU239" s="402"/>
      <c r="AV239" s="409"/>
      <c r="AW239" s="319"/>
      <c r="AX239" s="319"/>
      <c r="AY239" s="139"/>
      <c r="AZ239" s="136"/>
      <c r="BA239" s="136"/>
      <c r="BB239" s="136"/>
      <c r="BC239" s="136"/>
      <c r="BJ239" s="329"/>
      <c r="BK239" s="329"/>
      <c r="BL239" s="329"/>
      <c r="BM239" s="329"/>
      <c r="BN239" s="329"/>
      <c r="BO239" s="329"/>
      <c r="BP239" s="329"/>
      <c r="BQ239" s="329"/>
      <c r="BR239" s="329"/>
      <c r="BS239" s="329"/>
      <c r="BT239" s="329"/>
      <c r="BU239" s="329"/>
      <c r="BV239" s="329"/>
      <c r="BW239" s="329"/>
      <c r="BX239" s="329"/>
      <c r="BY239" s="329"/>
      <c r="BZ239" s="329"/>
      <c r="CA239" s="329"/>
      <c r="CB239" s="329"/>
      <c r="CC239" s="329"/>
      <c r="CD239" s="329"/>
      <c r="CE239" s="329"/>
      <c r="CF239" s="329"/>
      <c r="CG239" s="329"/>
      <c r="CH239" s="329"/>
      <c r="CL239" s="329"/>
    </row>
    <row r="240" spans="1:90" s="1" customFormat="1" ht="209.4" customHeight="1" x14ac:dyDescent="0.25">
      <c r="A240" s="617" t="s">
        <v>451</v>
      </c>
      <c r="B240" s="619" t="s">
        <v>444</v>
      </c>
      <c r="C240" s="620" t="s">
        <v>259</v>
      </c>
      <c r="D240" s="619" t="s">
        <v>443</v>
      </c>
      <c r="E240" s="619" t="s">
        <v>261</v>
      </c>
      <c r="F240" s="598" t="s">
        <v>766</v>
      </c>
      <c r="G240" s="598" t="s">
        <v>777</v>
      </c>
      <c r="H240" s="598" t="s">
        <v>778</v>
      </c>
      <c r="I240" s="598" t="s">
        <v>782</v>
      </c>
      <c r="J240" s="619" t="s">
        <v>397</v>
      </c>
      <c r="K240" s="626" t="s">
        <v>803</v>
      </c>
      <c r="L240" s="627" t="s">
        <v>804</v>
      </c>
      <c r="M240" s="627" t="str">
        <f t="shared" si="276"/>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
      <c r="N240" s="619" t="s">
        <v>213</v>
      </c>
      <c r="O240" s="618">
        <v>284</v>
      </c>
      <c r="P240" s="624" t="str">
        <f t="shared" si="204"/>
        <v>Media</v>
      </c>
      <c r="Q240" s="612">
        <f t="shared" ref="Q240" si="293">IF(P240="","",IF(P240="Muy Baja",0.2,IF(P240="Baja",0.4,IF(P240="Media",0.6,IF(P240="Alta",0.8,IF(P240="Muy Alta",1,))))))</f>
        <v>0.6</v>
      </c>
      <c r="R240" s="625" t="s">
        <v>132</v>
      </c>
      <c r="S240" s="624" t="str">
        <f>IF(OR(R240='Tabla Impacto'!$C$11,R240='Tabla Impacto'!$D$11),"Leve",IF(OR(R240='Tabla Impacto'!$C$12,R240='Tabla Impacto'!$D$12),"Menor",IF(OR(R240='Tabla Impacto'!$C$13,R240='Tabla Impacto'!$D$13),"Moderado",IF(OR(R240='Tabla Impacto'!$C$14,R240='Tabla Impacto'!$D$14),"Mayor",IF(OR(R240='Tabla Impacto'!$C$15,R240='Tabla Impacto'!$D$15),"Catastrófico","")))))</f>
        <v>Menor</v>
      </c>
      <c r="T240" s="612">
        <f t="shared" ref="T240" si="294">IF(S240="","",IF(S240="Leve",0.2,IF(S240="Menor",0.4,IF(S240="Moderado",0.6,IF(S240="Mayor",0.8,IF(S240="Catastrófico",1,))))))</f>
        <v>0.4</v>
      </c>
      <c r="U240" s="625" t="s">
        <v>137</v>
      </c>
      <c r="V240" s="624" t="str">
        <f>IF(OR(U240='Tabla Impacto'!$C$11,U240='Tabla Impacto'!$D$11),"Leve",IF(OR(U240='Tabla Impacto'!$C$12,U240='Tabla Impacto'!$D$12),"Menor",IF(OR(U240='Tabla Impacto'!$C$13,U240='Tabla Impacto'!$D$13),"Moderado",IF(OR(U240='Tabla Impacto'!$C$14,U240='Tabla Impacto'!$D$14),"Mayor",IF(OR(U240='Tabla Impacto'!$C$15,U240='Tabla Impacto'!$D$15),"Catastrófico","")))))</f>
        <v>Mayor</v>
      </c>
      <c r="W240" s="612">
        <f t="shared" ref="W240" si="295">IF(V240="","",IF(V240="Leve",0.2,IF(V240="Menor",0.4,IF(V240="Moderado",0.6,IF(V240="Mayor",0.8,IF(V240="Catastrófico",1,))))))</f>
        <v>0.8</v>
      </c>
      <c r="X240" s="613" t="str">
        <f>IF(Y240="","",IF(Y240='Tabla Impacto'!$G$4,'Tabla Impacto'!$F$4,IF(Y240='Tabla Impacto'!$G$5,'Tabla Impacto'!$F$5,IF(Y240='Tabla Impacto'!$G$6,'Tabla Impacto'!$F$6,IF(Y240='Tabla Impacto'!$G$7,'Tabla Impacto'!$F$7,IF(Y240='Tabla Impacto'!$G$8,'Tabla Impacto'!$F$8))))))</f>
        <v>Mayor</v>
      </c>
      <c r="Y240" s="612">
        <f t="shared" ref="Y240" si="296">+IF(T240="",W240,IF(W240="",T240,IF(T240&gt;W240,T240,W240)))</f>
        <v>0.8</v>
      </c>
      <c r="Z240" s="613" t="str">
        <f t="shared" ref="Z240" si="297">IF(OR(AND(P240="Muy Baja",X240="Leve"),AND(P240="Muy Baja",X240="Menor"),AND(P240="Baja",X240="Leve")),"Bajo",IF(OR(AND(P240="Muy baja",X240="Moderado"),AND(P240="Baja",X240="Menor"),AND(P240="Baja",X240="Moderado"),AND(P240="Media",X240="Leve"),AND(P240="Media",X240="Menor"),AND(P240="Media",X240="Moderado"),AND(P240="Alta",X240="Leve"),AND(P240="Alta",X240="Menor")),"Moderado",IF(OR(AND(P240="Muy Baja",X240="Mayor"),AND(P240="Baja",X240="Mayor"),AND(P240="Media",X240="Mayor"),AND(P240="Alta",X240="Moderado"),AND(P240="Alta",X240="Mayor"),AND(P240="Muy Alta",X240="Leve"),AND(P240="Muy Alta",X240="Menor"),AND(P240="Muy Alta",X240="Moderado"),AND(P240="Muy Alta",X240="Mayor")),"Alto",IF(OR(AND(P240="Muy Baja",X240="Catastrófico"),AND(P240="Baja",X240="Catastrófico"),AND(P240="Media",X240="Catastrófico"),AND(P240="Alta",X240="Catastrófico"),AND(P240="Muy Alta",X240="Catastrófico")),"Extremo",""))))</f>
        <v>Alto</v>
      </c>
      <c r="AA240" s="618"/>
      <c r="AB240" s="404">
        <v>1</v>
      </c>
      <c r="AC240" s="416" t="s">
        <v>448</v>
      </c>
      <c r="AD240" s="138"/>
      <c r="AE240" s="331" t="s">
        <v>222</v>
      </c>
      <c r="AF240" s="330" t="s">
        <v>716</v>
      </c>
      <c r="AG240" s="331" t="str">
        <f t="shared" si="253"/>
        <v>Probabilidad</v>
      </c>
      <c r="AH240" s="332" t="s">
        <v>12</v>
      </c>
      <c r="AI240" s="332" t="s">
        <v>8</v>
      </c>
      <c r="AJ240" s="333" t="str">
        <f t="shared" si="236"/>
        <v>40%</v>
      </c>
      <c r="AK240" s="332" t="s">
        <v>17</v>
      </c>
      <c r="AL240" s="332" t="s">
        <v>20</v>
      </c>
      <c r="AM240" s="332" t="s">
        <v>111</v>
      </c>
      <c r="AN240" s="309">
        <f>IFERROR(IF(AG240="Probabilidad",(Q240-(+Q240*AJ240)),IF(AG240="Impacto",Q240,"")),"")</f>
        <v>0.36</v>
      </c>
      <c r="AO240" s="410" t="str">
        <f t="shared" ref="AO240:AO242" si="298">IFERROR(IF(AN240="","",IF(AN240&lt;=0.2,"Muy Baja",IF(AN240&lt;=0.4,"Baja",IF(AN240&lt;=0.6,"Media",IF(AN240&lt;=0.8,"Alta","Muy Alta"))))),"")</f>
        <v>Baja</v>
      </c>
      <c r="AP240" s="125">
        <f>+AN240</f>
        <v>0.36</v>
      </c>
      <c r="AQ240" s="410" t="str">
        <f t="shared" ref="AQ240:AQ242" si="299">IFERROR(IF(AR240="","",IF(AR240&lt;=0.2,"Leve",IF(AR240&lt;=0.4,"Menor",IF(AR240&lt;=0.6,"Moderado",IF(AR240&lt;=0.8,"Mayor","Catastrófico"))))),"")</f>
        <v>Mayor</v>
      </c>
      <c r="AR240" s="125">
        <f>IFERROR(IF(AG240="Impacto",(Y240-(+Y240*AJ240)),IF(AG240="Probabilidad",Y240,"")),"")</f>
        <v>0.8</v>
      </c>
      <c r="AS240" s="402" t="str">
        <f t="shared" ref="AS240:AS242" si="300">IFERROR(IF(OR(AND(AO240="Muy Baja",AQ240="Leve"),AND(AO240="Muy Baja",AQ240="Menor"),AND(AO240="Baja",AQ240="Leve")),"Bajo",IF(OR(AND(AO240="Muy baja",AQ240="Moderado"),AND(AO240="Baja",AQ240="Menor"),AND(AO240="Baja",AQ240="Moderado"),AND(AO240="Media",AQ240="Leve"),AND(AO240="Media",AQ240="Menor"),AND(AO240="Media",AQ240="Moderado"),AND(AO240="Alta",AQ240="Leve"),AND(AO240="Alta",AQ240="Menor")),"Moderado",IF(OR(AND(AO240="Muy Baja",AQ240="Mayor"),AND(AO240="Baja",AQ240="Mayor"),AND(AO240="Media",AQ240="Mayor"),AND(AO240="Alta",AQ240="Moderado"),AND(AO240="Alta",AQ240="Mayor"),AND(AO240="Muy Alta",AQ240="Leve"),AND(AO240="Muy Alta",AQ240="Menor"),AND(AO240="Muy Alta",AQ240="Moderado"),AND(AO240="Muy Alta",AQ240="Mayor")),"Alto",IF(OR(AND(AO240="Muy Baja",AQ240="Catastrófico"),AND(AO240="Baja",AQ240="Catastrófico"),AND(AO240="Media",AQ240="Catastrófico"),AND(AO240="Alta",AQ240="Catastrófico"),AND(AO240="Muy Alta",AQ240="Catastrófico")),"Extremo","")))),"")</f>
        <v>Alto</v>
      </c>
      <c r="AT240" s="601">
        <f>+AP242</f>
        <v>0.12959999999999999</v>
      </c>
      <c r="AU240" s="601">
        <f>+AR242</f>
        <v>0.8</v>
      </c>
      <c r="AV240" s="602" t="s">
        <v>122</v>
      </c>
      <c r="AW240" s="319"/>
      <c r="AX240" s="319"/>
      <c r="AY240" s="335">
        <v>96</v>
      </c>
      <c r="AZ240" s="336">
        <v>24</v>
      </c>
      <c r="BA240" s="336">
        <v>24</v>
      </c>
      <c r="BB240" s="336">
        <v>24</v>
      </c>
      <c r="BC240" s="336">
        <v>24</v>
      </c>
      <c r="BJ240" s="329"/>
      <c r="BK240" s="329"/>
      <c r="BL240" s="329"/>
      <c r="BM240" s="329"/>
      <c r="BN240" s="329"/>
      <c r="BO240" s="329"/>
      <c r="BP240" s="329"/>
      <c r="BQ240" s="329"/>
      <c r="BR240" s="329"/>
      <c r="BS240" s="329"/>
      <c r="BT240" s="329"/>
      <c r="BU240" s="329"/>
      <c r="BV240" s="329"/>
      <c r="BW240" s="329"/>
      <c r="BX240" s="329"/>
      <c r="BY240" s="329"/>
      <c r="BZ240" s="329"/>
      <c r="CA240" s="329"/>
      <c r="CB240" s="329"/>
      <c r="CC240" s="329"/>
      <c r="CD240" s="329"/>
      <c r="CE240" s="329"/>
      <c r="CF240" s="329"/>
      <c r="CG240" s="329"/>
      <c r="CH240" s="329"/>
      <c r="CL240" s="329"/>
    </row>
    <row r="241" spans="1:90" s="1" customFormat="1" ht="82.8" x14ac:dyDescent="0.25">
      <c r="A241" s="617"/>
      <c r="B241" s="619" t="s">
        <v>450</v>
      </c>
      <c r="C241" s="620" t="s">
        <v>259</v>
      </c>
      <c r="D241" s="619" t="s">
        <v>449</v>
      </c>
      <c r="E241" s="619" t="s">
        <v>261</v>
      </c>
      <c r="F241" s="598"/>
      <c r="G241" s="598"/>
      <c r="H241" s="598"/>
      <c r="I241" s="598"/>
      <c r="J241" s="619" t="s">
        <v>397</v>
      </c>
      <c r="K241" s="626" t="s">
        <v>803</v>
      </c>
      <c r="L241" s="627" t="s">
        <v>804</v>
      </c>
      <c r="M241" s="627" t="str">
        <f t="shared" si="276"/>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
      <c r="N241" s="619"/>
      <c r="O241" s="618">
        <v>284</v>
      </c>
      <c r="P241" s="624"/>
      <c r="Q241" s="612"/>
      <c r="R241" s="625"/>
      <c r="S241" s="624"/>
      <c r="T241" s="612"/>
      <c r="U241" s="625"/>
      <c r="V241" s="624"/>
      <c r="W241" s="612"/>
      <c r="X241" s="613"/>
      <c r="Y241" s="612"/>
      <c r="Z241" s="613"/>
      <c r="AA241" s="618"/>
      <c r="AB241" s="404">
        <v>2</v>
      </c>
      <c r="AC241" s="416" t="s">
        <v>447</v>
      </c>
      <c r="AD241" s="138"/>
      <c r="AE241" s="331" t="s">
        <v>222</v>
      </c>
      <c r="AF241" s="330" t="s">
        <v>717</v>
      </c>
      <c r="AG241" s="331" t="str">
        <f t="shared" si="253"/>
        <v>Probabilidad</v>
      </c>
      <c r="AH241" s="332" t="s">
        <v>12</v>
      </c>
      <c r="AI241" s="332" t="s">
        <v>8</v>
      </c>
      <c r="AJ241" s="333" t="str">
        <f t="shared" si="236"/>
        <v>40%</v>
      </c>
      <c r="AK241" s="332" t="s">
        <v>17</v>
      </c>
      <c r="AL241" s="332" t="s">
        <v>20</v>
      </c>
      <c r="AM241" s="332" t="s">
        <v>111</v>
      </c>
      <c r="AN241" s="308">
        <f>IFERROR(IF(AND(AG240="Probabilidad",AG241="Probabilidad"),(AP240-(+AP240*AJ241)),IF(AG241="Probabilidad",(Q240-(+Q240*AJ241)),IF(AG241="Impacto",AP240,""))),"")</f>
        <v>0.216</v>
      </c>
      <c r="AO241" s="410" t="str">
        <f t="shared" si="298"/>
        <v>Baja</v>
      </c>
      <c r="AP241" s="125">
        <f>+AN241</f>
        <v>0.216</v>
      </c>
      <c r="AQ241" s="410" t="str">
        <f t="shared" si="299"/>
        <v>Mayor</v>
      </c>
      <c r="AR241" s="125">
        <f>IFERROR(IF(AND(AG240="Impacto",AG241="Impacto"),(AR240-(+AR240*AJ241)),IF(AG241="Impacto",(Y240-(+Y240*AJ241)),IF(AG241="Probabilidad",AR240,""))),"")</f>
        <v>0.8</v>
      </c>
      <c r="AS241" s="402" t="str">
        <f t="shared" si="300"/>
        <v>Alto</v>
      </c>
      <c r="AT241" s="601"/>
      <c r="AU241" s="601"/>
      <c r="AV241" s="602"/>
      <c r="AW241" s="319"/>
      <c r="AX241" s="319"/>
      <c r="AY241" s="335">
        <v>0</v>
      </c>
      <c r="AZ241" s="336">
        <v>0</v>
      </c>
      <c r="BA241" s="336">
        <v>0</v>
      </c>
      <c r="BB241" s="336">
        <v>0</v>
      </c>
      <c r="BC241" s="336">
        <v>0</v>
      </c>
      <c r="BJ241" s="329"/>
      <c r="BK241" s="329"/>
      <c r="BL241" s="329"/>
      <c r="BM241" s="329"/>
      <c r="BN241" s="329"/>
      <c r="BO241" s="329"/>
      <c r="BP241" s="329"/>
      <c r="BQ241" s="329"/>
      <c r="BR241" s="329"/>
      <c r="BS241" s="329"/>
      <c r="BT241" s="329"/>
      <c r="BU241" s="329"/>
      <c r="BV241" s="329"/>
      <c r="BW241" s="329"/>
      <c r="BX241" s="329"/>
      <c r="BY241" s="329"/>
      <c r="BZ241" s="329"/>
      <c r="CA241" s="329"/>
      <c r="CB241" s="329"/>
      <c r="CC241" s="329"/>
      <c r="CD241" s="329"/>
      <c r="CE241" s="329"/>
      <c r="CF241" s="329"/>
      <c r="CG241" s="329"/>
      <c r="CH241" s="329"/>
      <c r="CL241" s="329"/>
    </row>
    <row r="242" spans="1:90" s="1" customFormat="1" ht="110.4" customHeight="1" x14ac:dyDescent="0.25">
      <c r="A242" s="617"/>
      <c r="B242" s="619" t="s">
        <v>450</v>
      </c>
      <c r="C242" s="620" t="s">
        <v>259</v>
      </c>
      <c r="D242" s="619" t="s">
        <v>449</v>
      </c>
      <c r="E242" s="619" t="s">
        <v>261</v>
      </c>
      <c r="F242" s="598"/>
      <c r="G242" s="598"/>
      <c r="H242" s="598"/>
      <c r="I242" s="598"/>
      <c r="J242" s="619" t="s">
        <v>397</v>
      </c>
      <c r="K242" s="626" t="s">
        <v>803</v>
      </c>
      <c r="L242" s="627" t="s">
        <v>804</v>
      </c>
      <c r="M242" s="627" t="str">
        <f t="shared" si="276"/>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
      <c r="N242" s="619"/>
      <c r="O242" s="618">
        <v>284</v>
      </c>
      <c r="P242" s="624"/>
      <c r="Q242" s="612"/>
      <c r="R242" s="625"/>
      <c r="S242" s="624"/>
      <c r="T242" s="612"/>
      <c r="U242" s="625"/>
      <c r="V242" s="624"/>
      <c r="W242" s="612"/>
      <c r="X242" s="613"/>
      <c r="Y242" s="612"/>
      <c r="Z242" s="613"/>
      <c r="AA242" s="618"/>
      <c r="AB242" s="404">
        <v>3</v>
      </c>
      <c r="AC242" s="416" t="s">
        <v>446</v>
      </c>
      <c r="AD242" s="138"/>
      <c r="AE242" s="331" t="s">
        <v>223</v>
      </c>
      <c r="AF242" s="330" t="s">
        <v>718</v>
      </c>
      <c r="AG242" s="331" t="str">
        <f t="shared" si="253"/>
        <v>Probabilidad</v>
      </c>
      <c r="AH242" s="332" t="s">
        <v>12</v>
      </c>
      <c r="AI242" s="332" t="s">
        <v>8</v>
      </c>
      <c r="AJ242" s="333" t="str">
        <f t="shared" si="236"/>
        <v>40%</v>
      </c>
      <c r="AK242" s="332" t="s">
        <v>17</v>
      </c>
      <c r="AL242" s="332" t="s">
        <v>20</v>
      </c>
      <c r="AM242" s="332" t="s">
        <v>111</v>
      </c>
      <c r="AN242" s="308">
        <f>IFERROR(IF(AND(AG241="Probabilidad",AG242="Probabilidad"),(AP241-(+AP241*AJ242)),IF(AG242="Probabilidad",(Q241-(+Q241*AJ242)),IF(AG242="Impacto",AP241,""))),"")</f>
        <v>0.12959999999999999</v>
      </c>
      <c r="AO242" s="410" t="str">
        <f t="shared" si="298"/>
        <v>Muy Baja</v>
      </c>
      <c r="AP242" s="125">
        <f>+AN242</f>
        <v>0.12959999999999999</v>
      </c>
      <c r="AQ242" s="410" t="str">
        <f t="shared" si="299"/>
        <v>Mayor</v>
      </c>
      <c r="AR242" s="125">
        <f>IFERROR(IF(AND(AG241="Impacto",AG242="Impacto"),(AR241-(+AR241*AJ242)),IF(AG242="Impacto",(Y241-(+Y241*AJ242)),IF(AG242="Probabilidad",AR241,""))),"")</f>
        <v>0.8</v>
      </c>
      <c r="AS242" s="402" t="str">
        <f t="shared" si="300"/>
        <v>Alto</v>
      </c>
      <c r="AT242" s="601"/>
      <c r="AU242" s="601"/>
      <c r="AV242" s="602"/>
      <c r="AW242" s="319"/>
      <c r="AX242" s="319"/>
      <c r="AY242" s="335">
        <v>0</v>
      </c>
      <c r="AZ242" s="336">
        <v>0</v>
      </c>
      <c r="BA242" s="336">
        <v>0</v>
      </c>
      <c r="BB242" s="336">
        <v>0</v>
      </c>
      <c r="BC242" s="336">
        <v>0</v>
      </c>
      <c r="BJ242" s="329"/>
      <c r="BK242" s="329"/>
      <c r="BL242" s="329"/>
      <c r="BM242" s="329"/>
      <c r="BN242" s="329"/>
      <c r="BO242" s="329"/>
      <c r="BP242" s="329"/>
      <c r="BQ242" s="329"/>
      <c r="BR242" s="329"/>
      <c r="BS242" s="329"/>
      <c r="BT242" s="329"/>
      <c r="BU242" s="329"/>
      <c r="BV242" s="329"/>
      <c r="BW242" s="329"/>
      <c r="BX242" s="329"/>
      <c r="BY242" s="329"/>
      <c r="BZ242" s="329"/>
      <c r="CA242" s="329"/>
      <c r="CB242" s="329"/>
      <c r="CC242" s="329"/>
      <c r="CD242" s="329"/>
      <c r="CE242" s="329"/>
      <c r="CF242" s="329"/>
      <c r="CG242" s="329"/>
      <c r="CH242" s="329"/>
      <c r="CL242" s="329"/>
    </row>
    <row r="243" spans="1:90" s="1" customFormat="1" ht="13.8" hidden="1" customHeight="1" x14ac:dyDescent="0.25">
      <c r="A243" s="617"/>
      <c r="B243" s="619" t="s">
        <v>450</v>
      </c>
      <c r="C243" s="620" t="s">
        <v>259</v>
      </c>
      <c r="D243" s="619" t="s">
        <v>449</v>
      </c>
      <c r="E243" s="619" t="s">
        <v>261</v>
      </c>
      <c r="F243" s="598"/>
      <c r="G243" s="598"/>
      <c r="H243" s="598"/>
      <c r="I243" s="598"/>
      <c r="J243" s="619" t="s">
        <v>397</v>
      </c>
      <c r="K243" s="626" t="s">
        <v>803</v>
      </c>
      <c r="L243" s="627" t="s">
        <v>804</v>
      </c>
      <c r="M243" s="627" t="str">
        <f t="shared" si="276"/>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
      <c r="N243" s="619"/>
      <c r="O243" s="618">
        <v>284</v>
      </c>
      <c r="P243" s="624"/>
      <c r="Q243" s="612"/>
      <c r="R243" s="625"/>
      <c r="S243" s="624"/>
      <c r="T243" s="612"/>
      <c r="U243" s="625"/>
      <c r="V243" s="624"/>
      <c r="W243" s="612"/>
      <c r="X243" s="613"/>
      <c r="Y243" s="612"/>
      <c r="Z243" s="613"/>
      <c r="AA243" s="618"/>
      <c r="AB243" s="404"/>
      <c r="AC243" s="416"/>
      <c r="AD243" s="138"/>
      <c r="AE243" s="331"/>
      <c r="AF243" s="330"/>
      <c r="AG243" s="331" t="str">
        <f t="shared" si="253"/>
        <v/>
      </c>
      <c r="AH243" s="332"/>
      <c r="AI243" s="332"/>
      <c r="AJ243" s="333" t="str">
        <f t="shared" si="236"/>
        <v/>
      </c>
      <c r="AK243" s="332"/>
      <c r="AL243" s="332"/>
      <c r="AM243" s="332"/>
      <c r="AN243" s="124"/>
      <c r="AO243" s="410" t="str">
        <f t="shared" si="244"/>
        <v/>
      </c>
      <c r="AP243" s="125"/>
      <c r="AQ243" s="410" t="str">
        <f t="shared" si="245"/>
        <v/>
      </c>
      <c r="AR243" s="125" t="str">
        <f t="shared" si="246"/>
        <v/>
      </c>
      <c r="AS243" s="402" t="str">
        <f t="shared" si="247"/>
        <v/>
      </c>
      <c r="AT243" s="402"/>
      <c r="AU243" s="402"/>
      <c r="AV243" s="409"/>
      <c r="AW243" s="319"/>
      <c r="AX243" s="319"/>
      <c r="AY243" s="139"/>
      <c r="AZ243" s="136"/>
      <c r="BA243" s="136"/>
      <c r="BB243" s="136"/>
      <c r="BC243" s="136"/>
      <c r="BJ243" s="329"/>
      <c r="BK243" s="329"/>
      <c r="BL243" s="329"/>
      <c r="BM243" s="329"/>
      <c r="BN243" s="329"/>
      <c r="BO243" s="329"/>
      <c r="BP243" s="329"/>
      <c r="BQ243" s="329"/>
      <c r="BR243" s="329"/>
      <c r="BS243" s="329"/>
      <c r="BT243" s="329"/>
      <c r="BU243" s="329"/>
      <c r="BV243" s="329"/>
      <c r="BW243" s="329"/>
      <c r="BX243" s="329"/>
      <c r="BY243" s="329"/>
      <c r="BZ243" s="329"/>
      <c r="CA243" s="329"/>
      <c r="CB243" s="329"/>
      <c r="CC243" s="329"/>
      <c r="CD243" s="329"/>
      <c r="CE243" s="329"/>
      <c r="CF243" s="329"/>
      <c r="CG243" s="329"/>
      <c r="CH243" s="329"/>
      <c r="CL243" s="329"/>
    </row>
    <row r="244" spans="1:90" s="1" customFormat="1" ht="13.8" hidden="1" customHeight="1" x14ac:dyDescent="0.25">
      <c r="A244" s="617"/>
      <c r="B244" s="619" t="s">
        <v>450</v>
      </c>
      <c r="C244" s="620" t="s">
        <v>259</v>
      </c>
      <c r="D244" s="619" t="s">
        <v>449</v>
      </c>
      <c r="E244" s="619" t="s">
        <v>261</v>
      </c>
      <c r="F244" s="598"/>
      <c r="G244" s="598"/>
      <c r="H244" s="598"/>
      <c r="I244" s="598"/>
      <c r="J244" s="619" t="s">
        <v>397</v>
      </c>
      <c r="K244" s="626" t="s">
        <v>803</v>
      </c>
      <c r="L244" s="627" t="s">
        <v>804</v>
      </c>
      <c r="M244" s="627" t="str">
        <f t="shared" si="276"/>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
      <c r="N244" s="619"/>
      <c r="O244" s="618">
        <v>284</v>
      </c>
      <c r="P244" s="624"/>
      <c r="Q244" s="612"/>
      <c r="R244" s="625"/>
      <c r="S244" s="624"/>
      <c r="T244" s="612"/>
      <c r="U244" s="625"/>
      <c r="V244" s="624"/>
      <c r="W244" s="612"/>
      <c r="X244" s="613"/>
      <c r="Y244" s="612"/>
      <c r="Z244" s="613"/>
      <c r="AA244" s="618"/>
      <c r="AB244" s="404"/>
      <c r="AC244" s="416"/>
      <c r="AD244" s="138"/>
      <c r="AE244" s="331"/>
      <c r="AF244" s="330"/>
      <c r="AG244" s="331" t="str">
        <f t="shared" si="253"/>
        <v/>
      </c>
      <c r="AH244" s="332"/>
      <c r="AI244" s="332"/>
      <c r="AJ244" s="333" t="str">
        <f t="shared" si="236"/>
        <v/>
      </c>
      <c r="AK244" s="332"/>
      <c r="AL244" s="332"/>
      <c r="AM244" s="332"/>
      <c r="AN244" s="124"/>
      <c r="AO244" s="410" t="str">
        <f t="shared" si="244"/>
        <v/>
      </c>
      <c r="AP244" s="125"/>
      <c r="AQ244" s="410" t="str">
        <f t="shared" si="245"/>
        <v/>
      </c>
      <c r="AR244" s="125" t="str">
        <f t="shared" si="246"/>
        <v/>
      </c>
      <c r="AS244" s="402" t="str">
        <f t="shared" si="247"/>
        <v/>
      </c>
      <c r="AT244" s="402"/>
      <c r="AU244" s="402"/>
      <c r="AV244" s="409"/>
      <c r="AW244" s="319"/>
      <c r="AX244" s="319"/>
      <c r="AY244" s="139"/>
      <c r="AZ244" s="136"/>
      <c r="BA244" s="136"/>
      <c r="BB244" s="136"/>
      <c r="BC244" s="136"/>
      <c r="BJ244" s="329"/>
      <c r="BK244" s="329"/>
      <c r="BL244" s="329"/>
      <c r="BM244" s="329"/>
      <c r="BN244" s="329"/>
      <c r="BO244" s="329"/>
      <c r="BP244" s="329"/>
      <c r="BQ244" s="329"/>
      <c r="BR244" s="329"/>
      <c r="BS244" s="329"/>
      <c r="BT244" s="329"/>
      <c r="BU244" s="329"/>
      <c r="BV244" s="329"/>
      <c r="BW244" s="329"/>
      <c r="BX244" s="329"/>
      <c r="BY244" s="329"/>
      <c r="BZ244" s="329"/>
      <c r="CA244" s="329"/>
      <c r="CB244" s="329"/>
      <c r="CC244" s="329"/>
      <c r="CD244" s="329"/>
      <c r="CE244" s="329"/>
      <c r="CF244" s="329"/>
      <c r="CG244" s="329"/>
      <c r="CH244" s="329"/>
      <c r="CL244" s="329"/>
    </row>
    <row r="245" spans="1:90" s="1" customFormat="1" ht="13.8" hidden="1" customHeight="1" x14ac:dyDescent="0.25">
      <c r="A245" s="617"/>
      <c r="B245" s="619" t="s">
        <v>450</v>
      </c>
      <c r="C245" s="620" t="s">
        <v>259</v>
      </c>
      <c r="D245" s="619" t="s">
        <v>449</v>
      </c>
      <c r="E245" s="619" t="s">
        <v>261</v>
      </c>
      <c r="F245" s="598"/>
      <c r="G245" s="598"/>
      <c r="H245" s="598"/>
      <c r="I245" s="598"/>
      <c r="J245" s="619" t="s">
        <v>397</v>
      </c>
      <c r="K245" s="626" t="s">
        <v>803</v>
      </c>
      <c r="L245" s="627" t="s">
        <v>804</v>
      </c>
      <c r="M245" s="627" t="str">
        <f t="shared" si="276"/>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
      <c r="N245" s="619"/>
      <c r="O245" s="618">
        <v>284</v>
      </c>
      <c r="P245" s="624"/>
      <c r="Q245" s="612"/>
      <c r="R245" s="625"/>
      <c r="S245" s="624"/>
      <c r="T245" s="612"/>
      <c r="U245" s="625"/>
      <c r="V245" s="624"/>
      <c r="W245" s="612"/>
      <c r="X245" s="613"/>
      <c r="Y245" s="612"/>
      <c r="Z245" s="613"/>
      <c r="AA245" s="618"/>
      <c r="AB245" s="404"/>
      <c r="AC245" s="416"/>
      <c r="AD245" s="138"/>
      <c r="AE245" s="331"/>
      <c r="AF245" s="330"/>
      <c r="AG245" s="331" t="str">
        <f t="shared" si="253"/>
        <v/>
      </c>
      <c r="AH245" s="332"/>
      <c r="AI245" s="332"/>
      <c r="AJ245" s="333" t="str">
        <f t="shared" si="236"/>
        <v/>
      </c>
      <c r="AK245" s="332"/>
      <c r="AL245" s="332"/>
      <c r="AM245" s="332"/>
      <c r="AN245" s="124"/>
      <c r="AO245" s="410" t="str">
        <f t="shared" si="244"/>
        <v/>
      </c>
      <c r="AP245" s="125"/>
      <c r="AQ245" s="410" t="str">
        <f t="shared" si="245"/>
        <v/>
      </c>
      <c r="AR245" s="125" t="str">
        <f t="shared" si="246"/>
        <v/>
      </c>
      <c r="AS245" s="402" t="str">
        <f t="shared" si="247"/>
        <v/>
      </c>
      <c r="AT245" s="402"/>
      <c r="AU245" s="402"/>
      <c r="AV245" s="409"/>
      <c r="AW245" s="319"/>
      <c r="AX245" s="319"/>
      <c r="AY245" s="139"/>
      <c r="AZ245" s="136"/>
      <c r="BA245" s="136"/>
      <c r="BB245" s="136"/>
      <c r="BC245" s="136"/>
      <c r="BJ245" s="329"/>
      <c r="BK245" s="329"/>
      <c r="BL245" s="329"/>
      <c r="BM245" s="329"/>
      <c r="BN245" s="329"/>
      <c r="BO245" s="329"/>
      <c r="BP245" s="329"/>
      <c r="BQ245" s="329"/>
      <c r="BR245" s="329"/>
      <c r="BS245" s="329"/>
      <c r="BT245" s="329"/>
      <c r="BU245" s="329"/>
      <c r="BV245" s="329"/>
      <c r="BW245" s="329"/>
      <c r="BX245" s="329"/>
      <c r="BY245" s="329"/>
      <c r="BZ245" s="329"/>
      <c r="CA245" s="329"/>
      <c r="CB245" s="329"/>
      <c r="CC245" s="329"/>
      <c r="CD245" s="329"/>
      <c r="CE245" s="329"/>
      <c r="CF245" s="329"/>
      <c r="CG245" s="329"/>
      <c r="CH245" s="329"/>
      <c r="CL245" s="329"/>
    </row>
    <row r="246" spans="1:90" s="1" customFormat="1" ht="165.6" x14ac:dyDescent="0.25">
      <c r="A246" s="617" t="s">
        <v>445</v>
      </c>
      <c r="B246" s="619" t="s">
        <v>438</v>
      </c>
      <c r="C246" s="620" t="s">
        <v>259</v>
      </c>
      <c r="D246" s="619" t="s">
        <v>437</v>
      </c>
      <c r="E246" s="619" t="s">
        <v>261</v>
      </c>
      <c r="F246" s="598" t="s">
        <v>761</v>
      </c>
      <c r="G246" s="598" t="s">
        <v>773</v>
      </c>
      <c r="H246" s="598" t="s">
        <v>778</v>
      </c>
      <c r="I246" s="598" t="s">
        <v>783</v>
      </c>
      <c r="J246" s="619" t="s">
        <v>353</v>
      </c>
      <c r="K246" s="626" t="s">
        <v>805</v>
      </c>
      <c r="L246" s="627" t="s">
        <v>806</v>
      </c>
      <c r="M246" s="627" t="str">
        <f t="shared" si="276"/>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
      <c r="N246" s="619" t="s">
        <v>116</v>
      </c>
      <c r="O246" s="618">
        <v>284</v>
      </c>
      <c r="P246" s="624" t="str">
        <f t="shared" si="211"/>
        <v>Media</v>
      </c>
      <c r="Q246" s="612">
        <f t="shared" ref="Q246" si="301">IF(P246="","",IF(P246="Muy Baja",0.2,IF(P246="Baja",0.4,IF(P246="Media",0.6,IF(P246="Alta",0.8,IF(P246="Muy Alta",1,))))))</f>
        <v>0.6</v>
      </c>
      <c r="R246" s="625"/>
      <c r="S246" s="624" t="str">
        <f>IF(OR(R246='Tabla Impacto'!$C$11,R246='Tabla Impacto'!$D$11),"Leve",IF(OR(R246='Tabla Impacto'!$C$12,R246='Tabla Impacto'!$D$12),"Menor",IF(OR(R246='Tabla Impacto'!$C$13,R246='Tabla Impacto'!$D$13),"Moderado",IF(OR(R246='Tabla Impacto'!$C$14,R246='Tabla Impacto'!$D$14),"Mayor",IF(OR(R246='Tabla Impacto'!$C$15,R246='Tabla Impacto'!$D$15),"Catastrófico","")))))</f>
        <v/>
      </c>
      <c r="T246" s="612" t="str">
        <f t="shared" ref="T246" si="302">IF(S246="","",IF(S246="Leve",0.2,IF(S246="Menor",0.4,IF(S246="Moderado",0.6,IF(S246="Mayor",0.8,IF(S246="Catastrófico",1,))))))</f>
        <v/>
      </c>
      <c r="U246" s="625" t="s">
        <v>138</v>
      </c>
      <c r="V246" s="624" t="str">
        <f>IF(OR(U246='Tabla Impacto'!$C$11,U246='Tabla Impacto'!$D$11),"Leve",IF(OR(U246='Tabla Impacto'!$C$12,U246='Tabla Impacto'!$D$12),"Menor",IF(OR(U246='Tabla Impacto'!$C$13,U246='Tabla Impacto'!$D$13),"Moderado",IF(OR(U246='Tabla Impacto'!$C$14,U246='Tabla Impacto'!$D$14),"Mayor",IF(OR(U246='Tabla Impacto'!$C$15,U246='Tabla Impacto'!$D$15),"Catastrófico","")))))</f>
        <v>Catastrófico</v>
      </c>
      <c r="W246" s="612">
        <f t="shared" ref="W246" si="303">IF(V246="","",IF(V246="Leve",0.2,IF(V246="Menor",0.4,IF(V246="Moderado",0.6,IF(V246="Mayor",0.8,IF(V246="Catastrófico",1,))))))</f>
        <v>1</v>
      </c>
      <c r="X246" s="613" t="str">
        <f>IF(Y246="","",IF(Y246='Tabla Impacto'!$G$4,'Tabla Impacto'!$F$4,IF(Y246='Tabla Impacto'!$G$5,'Tabla Impacto'!$F$5,IF(Y246='Tabla Impacto'!$G$6,'Tabla Impacto'!$F$6,IF(Y246='Tabla Impacto'!$G$7,'Tabla Impacto'!$F$7,IF(Y246='Tabla Impacto'!$G$8,'Tabla Impacto'!$F$8))))))</f>
        <v>Catastrófico</v>
      </c>
      <c r="Y246" s="612">
        <f t="shared" ref="Y246" si="304">+IF(T246="",W246,IF(W246="",T246,IF(T246&gt;W246,T246,W246)))</f>
        <v>1</v>
      </c>
      <c r="Z246" s="613" t="str">
        <f t="shared" ref="Z246" si="305">IF(OR(AND(P246="Muy Baja",X246="Leve"),AND(P246="Muy Baja",X246="Menor"),AND(P246="Baja",X246="Leve")),"Bajo",IF(OR(AND(P246="Muy baja",X246="Moderado"),AND(P246="Baja",X246="Menor"),AND(P246="Baja",X246="Moderado"),AND(P246="Media",X246="Leve"),AND(P246="Media",X246="Menor"),AND(P246="Media",X246="Moderado"),AND(P246="Alta",X246="Leve"),AND(P246="Alta",X246="Menor")),"Moderado",IF(OR(AND(P246="Muy Baja",X246="Mayor"),AND(P246="Baja",X246="Mayor"),AND(P246="Media",X246="Mayor"),AND(P246="Alta",X246="Moderado"),AND(P246="Alta",X246="Mayor"),AND(P246="Muy Alta",X246="Leve"),AND(P246="Muy Alta",X246="Menor"),AND(P246="Muy Alta",X246="Moderado"),AND(P246="Muy Alta",X246="Mayor")),"Alto",IF(OR(AND(P246="Muy Baja",X246="Catastrófico"),AND(P246="Baja",X246="Catastrófico"),AND(P246="Media",X246="Catastrófico"),AND(P246="Alta",X246="Catastrófico"),AND(P246="Muy Alta",X246="Catastrófico")),"Extremo",""))))</f>
        <v>Extremo</v>
      </c>
      <c r="AA246" s="618"/>
      <c r="AB246" s="404">
        <v>1</v>
      </c>
      <c r="AC246" s="416" t="s">
        <v>442</v>
      </c>
      <c r="AD246" s="138"/>
      <c r="AE246" s="331" t="s">
        <v>222</v>
      </c>
      <c r="AF246" s="330" t="s">
        <v>716</v>
      </c>
      <c r="AG246" s="331" t="str">
        <f t="shared" si="253"/>
        <v>Probabilidad</v>
      </c>
      <c r="AH246" s="332" t="s">
        <v>13</v>
      </c>
      <c r="AI246" s="332" t="s">
        <v>8</v>
      </c>
      <c r="AJ246" s="333" t="str">
        <f t="shared" si="236"/>
        <v>30%</v>
      </c>
      <c r="AK246" s="332" t="s">
        <v>17</v>
      </c>
      <c r="AL246" s="332" t="s">
        <v>20</v>
      </c>
      <c r="AM246" s="332" t="s">
        <v>111</v>
      </c>
      <c r="AN246" s="309">
        <f>IFERROR(IF(AG246="Probabilidad",(Q246-(+Q246*AJ246)),IF(AG246="Impacto",Q246,"")),"")</f>
        <v>0.42</v>
      </c>
      <c r="AO246" s="410" t="str">
        <f t="shared" si="244"/>
        <v>Media</v>
      </c>
      <c r="AP246" s="125">
        <f>+AN246</f>
        <v>0.42</v>
      </c>
      <c r="AQ246" s="410" t="str">
        <f t="shared" si="245"/>
        <v>Catastrófico</v>
      </c>
      <c r="AR246" s="125">
        <f>IFERROR(IF(AG246="Impacto",(Y246-(+Y246*AJ246)),IF(AG246="Probabilidad",Y246,"")),"")</f>
        <v>1</v>
      </c>
      <c r="AS246" s="402" t="str">
        <f t="shared" si="247"/>
        <v>Extremo</v>
      </c>
      <c r="AT246" s="601">
        <f>+AP249</f>
        <v>9.0719999999999995E-2</v>
      </c>
      <c r="AU246" s="601">
        <f>+AR249</f>
        <v>1</v>
      </c>
      <c r="AV246" s="602" t="s">
        <v>122</v>
      </c>
      <c r="AW246" s="319"/>
      <c r="AX246" s="319"/>
      <c r="AY246" s="335">
        <v>96</v>
      </c>
      <c r="AZ246" s="336">
        <v>24</v>
      </c>
      <c r="BA246" s="336">
        <v>24</v>
      </c>
      <c r="BB246" s="336">
        <v>24</v>
      </c>
      <c r="BC246" s="336">
        <v>24</v>
      </c>
      <c r="BJ246" s="329"/>
      <c r="BK246" s="329"/>
      <c r="BL246" s="329"/>
      <c r="BM246" s="329"/>
      <c r="BN246" s="329"/>
      <c r="BO246" s="329"/>
      <c r="BP246" s="329"/>
      <c r="BQ246" s="329"/>
      <c r="BR246" s="329"/>
      <c r="BS246" s="329"/>
      <c r="BT246" s="329"/>
      <c r="BU246" s="329"/>
      <c r="BV246" s="329"/>
      <c r="BW246" s="329"/>
      <c r="BX246" s="329"/>
      <c r="BY246" s="329"/>
      <c r="BZ246" s="329"/>
      <c r="CA246" s="329"/>
      <c r="CB246" s="329"/>
      <c r="CC246" s="329"/>
      <c r="CD246" s="329"/>
      <c r="CE246" s="329"/>
      <c r="CF246" s="329"/>
      <c r="CG246" s="329"/>
      <c r="CH246" s="329"/>
      <c r="CL246" s="329"/>
    </row>
    <row r="247" spans="1:90" s="1" customFormat="1" ht="82.8" x14ac:dyDescent="0.25">
      <c r="A247" s="617"/>
      <c r="B247" s="619" t="s">
        <v>444</v>
      </c>
      <c r="C247" s="620" t="s">
        <v>259</v>
      </c>
      <c r="D247" s="619" t="s">
        <v>443</v>
      </c>
      <c r="E247" s="619" t="s">
        <v>261</v>
      </c>
      <c r="F247" s="598"/>
      <c r="G247" s="598"/>
      <c r="H247" s="598"/>
      <c r="I247" s="598"/>
      <c r="J247" s="619" t="s">
        <v>353</v>
      </c>
      <c r="K247" s="626" t="s">
        <v>805</v>
      </c>
      <c r="L247" s="627" t="s">
        <v>806</v>
      </c>
      <c r="M247" s="627" t="str">
        <f t="shared" si="276"/>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
      <c r="N247" s="619"/>
      <c r="O247" s="618">
        <v>284</v>
      </c>
      <c r="P247" s="624"/>
      <c r="Q247" s="612"/>
      <c r="R247" s="625"/>
      <c r="S247" s="624"/>
      <c r="T247" s="612"/>
      <c r="U247" s="625"/>
      <c r="V247" s="624"/>
      <c r="W247" s="612"/>
      <c r="X247" s="613"/>
      <c r="Y247" s="612"/>
      <c r="Z247" s="613"/>
      <c r="AA247" s="618"/>
      <c r="AB247" s="404">
        <v>2</v>
      </c>
      <c r="AC247" s="416" t="s">
        <v>441</v>
      </c>
      <c r="AD247" s="138"/>
      <c r="AE247" s="331" t="s">
        <v>223</v>
      </c>
      <c r="AF247" s="330" t="s">
        <v>719</v>
      </c>
      <c r="AG247" s="331" t="str">
        <f t="shared" si="253"/>
        <v>Probabilidad</v>
      </c>
      <c r="AH247" s="332" t="s">
        <v>12</v>
      </c>
      <c r="AI247" s="332" t="s">
        <v>8</v>
      </c>
      <c r="AJ247" s="333" t="str">
        <f t="shared" si="236"/>
        <v>40%</v>
      </c>
      <c r="AK247" s="332" t="s">
        <v>17</v>
      </c>
      <c r="AL247" s="332" t="s">
        <v>20</v>
      </c>
      <c r="AM247" s="332" t="s">
        <v>111</v>
      </c>
      <c r="AN247" s="308">
        <f>IFERROR(IF(AND(AG246="Probabilidad",AG247="Probabilidad"),(AP246-(+AP246*AJ247)),IF(AG247="Probabilidad",(Q246-(+Q246*AJ247)),IF(AG247="Impacto",AP246,""))),"")</f>
        <v>0.252</v>
      </c>
      <c r="AO247" s="410" t="str">
        <f t="shared" si="244"/>
        <v>Baja</v>
      </c>
      <c r="AP247" s="125">
        <f>+AN247</f>
        <v>0.252</v>
      </c>
      <c r="AQ247" s="410" t="str">
        <f t="shared" si="245"/>
        <v>Catastrófico</v>
      </c>
      <c r="AR247" s="125">
        <f>IFERROR(IF(AND(AG246="Impacto",AG247="Impacto"),(AR246-(+AR246*AJ247)),IF(AG247="Impacto",(Y246-(+Y246*AJ247)),IF(AG247="Probabilidad",AR246,""))),"")</f>
        <v>1</v>
      </c>
      <c r="AS247" s="402" t="str">
        <f t="shared" si="247"/>
        <v>Extremo</v>
      </c>
      <c r="AT247" s="601"/>
      <c r="AU247" s="601"/>
      <c r="AV247" s="602"/>
      <c r="AW247" s="319"/>
      <c r="AX247" s="319"/>
      <c r="AY247" s="335">
        <v>2</v>
      </c>
      <c r="AZ247" s="336">
        <v>0</v>
      </c>
      <c r="BA247" s="336">
        <v>1</v>
      </c>
      <c r="BB247" s="336">
        <v>0</v>
      </c>
      <c r="BC247" s="336">
        <v>1</v>
      </c>
      <c r="BJ247" s="329"/>
      <c r="BK247" s="329"/>
      <c r="BL247" s="329"/>
      <c r="BM247" s="329"/>
      <c r="BN247" s="329"/>
      <c r="BO247" s="329"/>
      <c r="BP247" s="329"/>
      <c r="BQ247" s="329"/>
      <c r="BR247" s="329"/>
      <c r="BS247" s="329"/>
      <c r="BT247" s="329"/>
      <c r="BU247" s="329"/>
      <c r="BV247" s="329"/>
      <c r="BW247" s="329"/>
      <c r="BX247" s="329"/>
      <c r="BY247" s="329"/>
      <c r="BZ247" s="329"/>
      <c r="CA247" s="329"/>
      <c r="CB247" s="329"/>
      <c r="CC247" s="329"/>
      <c r="CD247" s="329"/>
      <c r="CE247" s="329"/>
      <c r="CF247" s="329"/>
      <c r="CG247" s="329"/>
      <c r="CH247" s="329"/>
      <c r="CL247" s="329"/>
    </row>
    <row r="248" spans="1:90" s="1" customFormat="1" ht="110.4" x14ac:dyDescent="0.25">
      <c r="A248" s="617"/>
      <c r="B248" s="619" t="s">
        <v>444</v>
      </c>
      <c r="C248" s="620" t="s">
        <v>259</v>
      </c>
      <c r="D248" s="619" t="s">
        <v>443</v>
      </c>
      <c r="E248" s="619" t="s">
        <v>261</v>
      </c>
      <c r="F248" s="598"/>
      <c r="G248" s="598"/>
      <c r="H248" s="598"/>
      <c r="I248" s="598"/>
      <c r="J248" s="619" t="s">
        <v>353</v>
      </c>
      <c r="K248" s="626" t="s">
        <v>805</v>
      </c>
      <c r="L248" s="627" t="s">
        <v>806</v>
      </c>
      <c r="M248" s="627" t="str">
        <f t="shared" si="276"/>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
      <c r="N248" s="619"/>
      <c r="O248" s="618">
        <v>284</v>
      </c>
      <c r="P248" s="624"/>
      <c r="Q248" s="612"/>
      <c r="R248" s="625"/>
      <c r="S248" s="624"/>
      <c r="T248" s="612"/>
      <c r="U248" s="625"/>
      <c r="V248" s="624"/>
      <c r="W248" s="612"/>
      <c r="X248" s="613"/>
      <c r="Y248" s="612"/>
      <c r="Z248" s="613"/>
      <c r="AA248" s="618"/>
      <c r="AB248" s="404">
        <v>3</v>
      </c>
      <c r="AC248" s="416" t="s">
        <v>856</v>
      </c>
      <c r="AD248" s="138"/>
      <c r="AE248" s="331" t="s">
        <v>222</v>
      </c>
      <c r="AF248" s="330" t="s">
        <v>718</v>
      </c>
      <c r="AG248" s="331" t="str">
        <f t="shared" si="253"/>
        <v>Probabilidad</v>
      </c>
      <c r="AH248" s="332" t="s">
        <v>12</v>
      </c>
      <c r="AI248" s="332" t="s">
        <v>8</v>
      </c>
      <c r="AJ248" s="333" t="str">
        <f t="shared" si="236"/>
        <v>40%</v>
      </c>
      <c r="AK248" s="332" t="s">
        <v>17</v>
      </c>
      <c r="AL248" s="332" t="s">
        <v>20</v>
      </c>
      <c r="AM248" s="332" t="s">
        <v>111</v>
      </c>
      <c r="AN248" s="308">
        <f>IFERROR(IF(AND(AG247="Probabilidad",AG248="Probabilidad"),(AP247-(+AP247*AJ248)),IF(AG248="Probabilidad",(Q247-(+Q247*AJ248)),IF(AG248="Impacto",AP247,""))),"")</f>
        <v>0.1512</v>
      </c>
      <c r="AO248" s="410" t="str">
        <f t="shared" si="244"/>
        <v>Muy Baja</v>
      </c>
      <c r="AP248" s="125">
        <f>+AN248</f>
        <v>0.1512</v>
      </c>
      <c r="AQ248" s="410" t="str">
        <f t="shared" si="245"/>
        <v>Catastrófico</v>
      </c>
      <c r="AR248" s="125">
        <f>IFERROR(IF(AND(AG247="Impacto",AG248="Impacto"),(AR247-(+AR247*AJ248)),IF(AG248="Impacto",(Y247-(+Y247*AJ248)),IF(AG248="Probabilidad",AR247,""))),"")</f>
        <v>1</v>
      </c>
      <c r="AS248" s="402" t="str">
        <f t="shared" si="247"/>
        <v>Extremo</v>
      </c>
      <c r="AT248" s="601"/>
      <c r="AU248" s="601"/>
      <c r="AV248" s="602"/>
      <c r="AW248" s="319"/>
      <c r="AX248" s="319"/>
      <c r="AY248" s="335">
        <v>0</v>
      </c>
      <c r="AZ248" s="336">
        <v>0</v>
      </c>
      <c r="BA248" s="336">
        <v>0</v>
      </c>
      <c r="BB248" s="336">
        <v>0</v>
      </c>
      <c r="BC248" s="336">
        <v>0</v>
      </c>
      <c r="BJ248" s="329"/>
      <c r="BK248" s="329"/>
      <c r="BL248" s="329"/>
      <c r="BM248" s="329"/>
      <c r="BN248" s="329"/>
      <c r="BO248" s="329"/>
      <c r="BP248" s="329"/>
      <c r="BQ248" s="329"/>
      <c r="BR248" s="329"/>
      <c r="BS248" s="329"/>
      <c r="BT248" s="329"/>
      <c r="BU248" s="329"/>
      <c r="BV248" s="329"/>
      <c r="BW248" s="329"/>
      <c r="BX248" s="329"/>
      <c r="BY248" s="329"/>
      <c r="BZ248" s="329"/>
      <c r="CA248" s="329"/>
      <c r="CB248" s="329"/>
      <c r="CC248" s="329"/>
      <c r="CD248" s="329"/>
      <c r="CE248" s="329"/>
      <c r="CF248" s="329"/>
      <c r="CG248" s="329"/>
      <c r="CH248" s="329"/>
      <c r="CL248" s="329"/>
    </row>
    <row r="249" spans="1:90" s="1" customFormat="1" ht="108" customHeight="1" x14ac:dyDescent="0.25">
      <c r="A249" s="617"/>
      <c r="B249" s="619" t="s">
        <v>444</v>
      </c>
      <c r="C249" s="620" t="s">
        <v>259</v>
      </c>
      <c r="D249" s="619" t="s">
        <v>443</v>
      </c>
      <c r="E249" s="619" t="s">
        <v>261</v>
      </c>
      <c r="F249" s="598"/>
      <c r="G249" s="598"/>
      <c r="H249" s="598"/>
      <c r="I249" s="598"/>
      <c r="J249" s="619" t="s">
        <v>353</v>
      </c>
      <c r="K249" s="626" t="s">
        <v>805</v>
      </c>
      <c r="L249" s="627" t="s">
        <v>806</v>
      </c>
      <c r="M249" s="627" t="str">
        <f t="shared" si="276"/>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
      <c r="N249" s="619"/>
      <c r="O249" s="618">
        <v>284</v>
      </c>
      <c r="P249" s="624"/>
      <c r="Q249" s="612"/>
      <c r="R249" s="625"/>
      <c r="S249" s="624"/>
      <c r="T249" s="612"/>
      <c r="U249" s="625"/>
      <c r="V249" s="624"/>
      <c r="W249" s="612"/>
      <c r="X249" s="613"/>
      <c r="Y249" s="612"/>
      <c r="Z249" s="613"/>
      <c r="AA249" s="618"/>
      <c r="AB249" s="404">
        <v>4</v>
      </c>
      <c r="AC249" s="416" t="s">
        <v>440</v>
      </c>
      <c r="AD249" s="138"/>
      <c r="AE249" s="331" t="s">
        <v>223</v>
      </c>
      <c r="AF249" s="330" t="s">
        <v>720</v>
      </c>
      <c r="AG249" s="331" t="str">
        <f t="shared" si="253"/>
        <v>Probabilidad</v>
      </c>
      <c r="AH249" s="332" t="s">
        <v>12</v>
      </c>
      <c r="AI249" s="332" t="s">
        <v>8</v>
      </c>
      <c r="AJ249" s="333" t="str">
        <f t="shared" ref="AJ249" si="306">IF(AND(AH249="Preventivo",AI249="Automático"),"50%",IF(AND(AH249="Preventivo",AI249="Manual"),"40%",IF(AND(AH249="Detectivo",AI249="Automático"),"40%",IF(AND(AH249="Detectivo",AI249="Manual"),"30%",IF(AND(AH249="Correctivo",AI249="Automático"),"35%",IF(AND(AH249="Correctivo",AI249="Manual"),"25%",""))))))</f>
        <v>40%</v>
      </c>
      <c r="AK249" s="332" t="s">
        <v>17</v>
      </c>
      <c r="AL249" s="332" t="s">
        <v>20</v>
      </c>
      <c r="AM249" s="332" t="s">
        <v>111</v>
      </c>
      <c r="AN249" s="308">
        <f>IFERROR(IF(AND(AG248="Probabilidad",AG249="Probabilidad"),(AP248-(+AP248*AJ249)),IF(AG249="Probabilidad",(Q248-(+Q248*AJ249)),IF(AG249="Impacto",AP248,""))),"")</f>
        <v>9.0719999999999995E-2</v>
      </c>
      <c r="AO249" s="410" t="str">
        <f t="shared" ref="AO249" si="307">IFERROR(IF(AN249="","",IF(AN249&lt;=0.2,"Muy Baja",IF(AN249&lt;=0.4,"Baja",IF(AN249&lt;=0.6,"Media",IF(AN249&lt;=0.8,"Alta","Muy Alta"))))),"")</f>
        <v>Muy Baja</v>
      </c>
      <c r="AP249" s="125">
        <f>+AN249</f>
        <v>9.0719999999999995E-2</v>
      </c>
      <c r="AQ249" s="410" t="str">
        <f t="shared" ref="AQ249" si="308">IFERROR(IF(AR249="","",IF(AR249&lt;=0.2,"Leve",IF(AR249&lt;=0.4,"Menor",IF(AR249&lt;=0.6,"Moderado",IF(AR249&lt;=0.8,"Mayor","Catastrófico"))))),"")</f>
        <v>Catastrófico</v>
      </c>
      <c r="AR249" s="125">
        <f>IFERROR(IF(AND(AG248="Impacto",AG249="Impacto"),(AR248-(+AR248*AJ249)),IF(AG249="Impacto",(Y248-(+Y248*AJ249)),IF(AG249="Probabilidad",AR248,""))),"")</f>
        <v>1</v>
      </c>
      <c r="AS249" s="402" t="str">
        <f t="shared" ref="AS249" si="309">IFERROR(IF(OR(AND(AO249="Muy Baja",AQ249="Leve"),AND(AO249="Muy Baja",AQ249="Menor"),AND(AO249="Baja",AQ249="Leve")),"Bajo",IF(OR(AND(AO249="Muy baja",AQ249="Moderado"),AND(AO249="Baja",AQ249="Menor"),AND(AO249="Baja",AQ249="Moderado"),AND(AO249="Media",AQ249="Leve"),AND(AO249="Media",AQ249="Menor"),AND(AO249="Media",AQ249="Moderado"),AND(AO249="Alta",AQ249="Leve"),AND(AO249="Alta",AQ249="Menor")),"Moderado",IF(OR(AND(AO249="Muy Baja",AQ249="Mayor"),AND(AO249="Baja",AQ249="Mayor"),AND(AO249="Media",AQ249="Mayor"),AND(AO249="Alta",AQ249="Moderado"),AND(AO249="Alta",AQ249="Mayor"),AND(AO249="Muy Alta",AQ249="Leve"),AND(AO249="Muy Alta",AQ249="Menor"),AND(AO249="Muy Alta",AQ249="Moderado"),AND(AO249="Muy Alta",AQ249="Mayor")),"Alto",IF(OR(AND(AO249="Muy Baja",AQ249="Catastrófico"),AND(AO249="Baja",AQ249="Catastrófico"),AND(AO249="Media",AQ249="Catastrófico"),AND(AO249="Alta",AQ249="Catastrófico"),AND(AO249="Muy Alta",AQ249="Catastrófico")),"Extremo","")))),"")</f>
        <v>Extremo</v>
      </c>
      <c r="AT249" s="601"/>
      <c r="AU249" s="601"/>
      <c r="AV249" s="602"/>
      <c r="AW249" s="319"/>
      <c r="AX249" s="319"/>
      <c r="AY249" s="335">
        <v>0</v>
      </c>
      <c r="AZ249" s="336">
        <v>0</v>
      </c>
      <c r="BA249" s="336">
        <v>0</v>
      </c>
      <c r="BB249" s="336">
        <v>0</v>
      </c>
      <c r="BC249" s="336">
        <v>0</v>
      </c>
      <c r="BJ249" s="329"/>
      <c r="BK249" s="329"/>
      <c r="BL249" s="329"/>
      <c r="BM249" s="329"/>
      <c r="BN249" s="329"/>
      <c r="BO249" s="329"/>
      <c r="BP249" s="329"/>
      <c r="BQ249" s="329"/>
      <c r="BR249" s="329"/>
      <c r="BS249" s="329"/>
      <c r="BT249" s="329"/>
      <c r="BU249" s="329"/>
      <c r="BV249" s="329"/>
      <c r="BW249" s="329"/>
      <c r="BX249" s="329"/>
      <c r="BY249" s="329"/>
      <c r="BZ249" s="329"/>
      <c r="CA249" s="329"/>
      <c r="CB249" s="329"/>
      <c r="CC249" s="329"/>
      <c r="CD249" s="329"/>
      <c r="CE249" s="329"/>
      <c r="CF249" s="329"/>
      <c r="CG249" s="329"/>
      <c r="CH249" s="329"/>
      <c r="CL249" s="329"/>
    </row>
    <row r="250" spans="1:90" s="1" customFormat="1" ht="13.8" hidden="1" customHeight="1" x14ac:dyDescent="0.25">
      <c r="A250" s="617"/>
      <c r="B250" s="619" t="s">
        <v>444</v>
      </c>
      <c r="C250" s="620" t="s">
        <v>259</v>
      </c>
      <c r="D250" s="619" t="s">
        <v>443</v>
      </c>
      <c r="E250" s="619" t="s">
        <v>261</v>
      </c>
      <c r="F250" s="598"/>
      <c r="G250" s="598"/>
      <c r="H250" s="598"/>
      <c r="I250" s="598"/>
      <c r="J250" s="619" t="s">
        <v>353</v>
      </c>
      <c r="K250" s="626" t="s">
        <v>805</v>
      </c>
      <c r="L250" s="627" t="s">
        <v>806</v>
      </c>
      <c r="M250" s="627" t="str">
        <f t="shared" si="276"/>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
      <c r="N250" s="619"/>
      <c r="O250" s="618">
        <v>284</v>
      </c>
      <c r="P250" s="624"/>
      <c r="Q250" s="612"/>
      <c r="R250" s="625"/>
      <c r="S250" s="624"/>
      <c r="T250" s="612"/>
      <c r="U250" s="625"/>
      <c r="V250" s="624"/>
      <c r="W250" s="612"/>
      <c r="X250" s="613"/>
      <c r="Y250" s="612"/>
      <c r="Z250" s="613"/>
      <c r="AA250" s="618"/>
      <c r="AB250" s="404"/>
      <c r="AC250" s="416"/>
      <c r="AD250" s="138"/>
      <c r="AE250" s="331"/>
      <c r="AF250" s="330"/>
      <c r="AG250" s="331" t="str">
        <f t="shared" si="253"/>
        <v/>
      </c>
      <c r="AH250" s="332"/>
      <c r="AI250" s="332"/>
      <c r="AJ250" s="333" t="str">
        <f t="shared" si="236"/>
        <v/>
      </c>
      <c r="AK250" s="332"/>
      <c r="AL250" s="332"/>
      <c r="AM250" s="332"/>
      <c r="AN250" s="124"/>
      <c r="AO250" s="410" t="str">
        <f t="shared" si="244"/>
        <v/>
      </c>
      <c r="AP250" s="125"/>
      <c r="AQ250" s="410" t="str">
        <f t="shared" si="245"/>
        <v/>
      </c>
      <c r="AR250" s="125" t="str">
        <f t="shared" si="246"/>
        <v/>
      </c>
      <c r="AS250" s="402" t="str">
        <f t="shared" si="247"/>
        <v/>
      </c>
      <c r="AT250" s="402"/>
      <c r="AU250" s="402"/>
      <c r="AV250" s="409"/>
      <c r="AW250" s="319"/>
      <c r="AX250" s="319"/>
      <c r="AY250" s="139"/>
      <c r="AZ250" s="136"/>
      <c r="BA250" s="136"/>
      <c r="BB250" s="136"/>
      <c r="BC250" s="136"/>
      <c r="BJ250" s="329"/>
      <c r="BK250" s="329"/>
      <c r="BL250" s="329"/>
      <c r="BM250" s="329"/>
      <c r="BN250" s="329"/>
      <c r="BO250" s="329"/>
      <c r="BP250" s="329"/>
      <c r="BQ250" s="329"/>
      <c r="BR250" s="329"/>
      <c r="BS250" s="329"/>
      <c r="BT250" s="329"/>
      <c r="BU250" s="329"/>
      <c r="BV250" s="329"/>
      <c r="BW250" s="329"/>
      <c r="BX250" s="329"/>
      <c r="BY250" s="329"/>
      <c r="BZ250" s="329"/>
      <c r="CA250" s="329"/>
      <c r="CB250" s="329"/>
      <c r="CC250" s="329"/>
      <c r="CD250" s="329"/>
      <c r="CE250" s="329"/>
      <c r="CF250" s="329"/>
      <c r="CG250" s="329"/>
      <c r="CH250" s="329"/>
      <c r="CL250" s="329"/>
    </row>
    <row r="251" spans="1:90" s="1" customFormat="1" ht="13.8" hidden="1" customHeight="1" x14ac:dyDescent="0.25">
      <c r="A251" s="617"/>
      <c r="B251" s="619" t="s">
        <v>444</v>
      </c>
      <c r="C251" s="620" t="s">
        <v>259</v>
      </c>
      <c r="D251" s="619" t="s">
        <v>443</v>
      </c>
      <c r="E251" s="619" t="s">
        <v>261</v>
      </c>
      <c r="F251" s="598"/>
      <c r="G251" s="598"/>
      <c r="H251" s="598"/>
      <c r="I251" s="598"/>
      <c r="J251" s="619" t="s">
        <v>353</v>
      </c>
      <c r="K251" s="626" t="s">
        <v>805</v>
      </c>
      <c r="L251" s="627" t="s">
        <v>806</v>
      </c>
      <c r="M251" s="627" t="str">
        <f t="shared" si="276"/>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
      <c r="N251" s="619"/>
      <c r="O251" s="618">
        <v>284</v>
      </c>
      <c r="P251" s="624"/>
      <c r="Q251" s="612"/>
      <c r="R251" s="625"/>
      <c r="S251" s="624"/>
      <c r="T251" s="612"/>
      <c r="U251" s="625"/>
      <c r="V251" s="624"/>
      <c r="W251" s="612"/>
      <c r="X251" s="613"/>
      <c r="Y251" s="612"/>
      <c r="Z251" s="613"/>
      <c r="AA251" s="618"/>
      <c r="AB251" s="404"/>
      <c r="AC251" s="416"/>
      <c r="AD251" s="138"/>
      <c r="AE251" s="331"/>
      <c r="AF251" s="330"/>
      <c r="AG251" s="331" t="str">
        <f t="shared" si="253"/>
        <v/>
      </c>
      <c r="AH251" s="332"/>
      <c r="AI251" s="332"/>
      <c r="AJ251" s="333" t="str">
        <f t="shared" si="236"/>
        <v/>
      </c>
      <c r="AK251" s="332"/>
      <c r="AL251" s="332"/>
      <c r="AM251" s="332"/>
      <c r="AN251" s="124"/>
      <c r="AO251" s="410" t="str">
        <f t="shared" si="244"/>
        <v/>
      </c>
      <c r="AP251" s="125"/>
      <c r="AQ251" s="410" t="str">
        <f t="shared" si="245"/>
        <v/>
      </c>
      <c r="AR251" s="125" t="str">
        <f t="shared" si="246"/>
        <v/>
      </c>
      <c r="AS251" s="402" t="str">
        <f t="shared" si="247"/>
        <v/>
      </c>
      <c r="AT251" s="402"/>
      <c r="AU251" s="402"/>
      <c r="AV251" s="409"/>
      <c r="AW251" s="319"/>
      <c r="AX251" s="319"/>
      <c r="AY251" s="139"/>
      <c r="AZ251" s="136"/>
      <c r="BA251" s="136"/>
      <c r="BB251" s="136"/>
      <c r="BC251" s="136"/>
      <c r="BJ251" s="329"/>
      <c r="BK251" s="329"/>
      <c r="BL251" s="329"/>
      <c r="BM251" s="329"/>
      <c r="BN251" s="329"/>
      <c r="BO251" s="329"/>
      <c r="BP251" s="329"/>
      <c r="BQ251" s="329"/>
      <c r="BR251" s="329"/>
      <c r="BS251" s="329"/>
      <c r="BT251" s="329"/>
      <c r="BU251" s="329"/>
      <c r="BV251" s="329"/>
      <c r="BW251" s="329"/>
      <c r="BX251" s="329"/>
      <c r="BY251" s="329"/>
      <c r="BZ251" s="329"/>
      <c r="CA251" s="329"/>
      <c r="CB251" s="329"/>
      <c r="CC251" s="329"/>
      <c r="CD251" s="329"/>
      <c r="CE251" s="329"/>
      <c r="CF251" s="329"/>
      <c r="CG251" s="329"/>
      <c r="CH251" s="329"/>
      <c r="CL251" s="329"/>
    </row>
    <row r="252" spans="1:90" s="450" customFormat="1" ht="195.6" customHeight="1" x14ac:dyDescent="0.25">
      <c r="A252" s="617" t="s">
        <v>439</v>
      </c>
      <c r="B252" s="619" t="s">
        <v>433</v>
      </c>
      <c r="C252" s="620" t="s">
        <v>263</v>
      </c>
      <c r="D252" s="619" t="s">
        <v>433</v>
      </c>
      <c r="E252" s="619" t="s">
        <v>263</v>
      </c>
      <c r="F252" s="659" t="s">
        <v>762</v>
      </c>
      <c r="G252" s="659" t="s">
        <v>777</v>
      </c>
      <c r="H252" s="659" t="s">
        <v>779</v>
      </c>
      <c r="I252" s="659" t="s">
        <v>783</v>
      </c>
      <c r="J252" s="619" t="s">
        <v>913</v>
      </c>
      <c r="K252" s="626" t="s">
        <v>436</v>
      </c>
      <c r="L252" s="627" t="s">
        <v>435</v>
      </c>
      <c r="M252" s="627" t="str">
        <f t="shared" si="276"/>
        <v>Posibilidad de pérdida Económica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2" s="619" t="s">
        <v>213</v>
      </c>
      <c r="O252" s="618">
        <v>1000</v>
      </c>
      <c r="P252" s="658" t="str">
        <f t="shared" ref="P252:P312" si="310">IF(O252&lt;=0,"",IF(O252&lt;=2,"Muy Baja",IF(O252&lt;=24,"Baja",IF(O252&lt;=500,"Media",IF(O252&lt;=5000,"Alta","Muy Alta")))))</f>
        <v>Alta</v>
      </c>
      <c r="Q252" s="636">
        <f t="shared" ref="Q252" si="311">IF(P252="","",IF(P252="Muy Baja",0.2,IF(P252="Baja",0.4,IF(P252="Media",0.6,IF(P252="Alta",0.8,IF(P252="Muy Alta",1,))))))</f>
        <v>0.8</v>
      </c>
      <c r="R252" s="637" t="s">
        <v>131</v>
      </c>
      <c r="S252" s="658" t="str">
        <f>IF(OR(R252='Tabla Impacto'!$C$11,R252='Tabla Impacto'!$D$11),"Leve",IF(OR(R252='Tabla Impacto'!$C$12,R252='Tabla Impacto'!$D$12),"Menor",IF(OR(R252='Tabla Impacto'!$C$13,R252='Tabla Impacto'!$D$13),"Moderado",IF(OR(R252='Tabla Impacto'!$C$14,R252='Tabla Impacto'!$D$14),"Mayor",IF(OR(R252='Tabla Impacto'!$C$15,R252='Tabla Impacto'!$D$15),"Catastrófico","")))))</f>
        <v>Moderado</v>
      </c>
      <c r="T252" s="636">
        <f t="shared" ref="T252" si="312">IF(S252="","",IF(S252="Leve",0.2,IF(S252="Menor",0.4,IF(S252="Moderado",0.6,IF(S252="Mayor",0.8,IF(S252="Catastrófico",1,))))))</f>
        <v>0.6</v>
      </c>
      <c r="U252" s="637"/>
      <c r="V252" s="658" t="str">
        <f>IF(OR(U252='Tabla Impacto'!$C$11,U252='Tabla Impacto'!$D$11),"Leve",IF(OR(U252='Tabla Impacto'!$C$12,U252='Tabla Impacto'!$D$12),"Menor",IF(OR(U252='Tabla Impacto'!$C$13,U252='Tabla Impacto'!$D$13),"Moderado",IF(OR(U252='Tabla Impacto'!$C$14,U252='Tabla Impacto'!$D$14),"Mayor",IF(OR(U252='Tabla Impacto'!$C$15,U252='Tabla Impacto'!$D$15),"Catastrófico","")))))</f>
        <v/>
      </c>
      <c r="W252" s="636" t="str">
        <f t="shared" ref="W252" si="313">IF(V252="","",IF(V252="Leve",0.2,IF(V252="Menor",0.4,IF(V252="Moderado",0.6,IF(V252="Mayor",0.8,IF(V252="Catastrófico",1,))))))</f>
        <v/>
      </c>
      <c r="X252" s="635" t="str">
        <f>IF(Y252="","",IF(Y252='Tabla Impacto'!$G$4,'Tabla Impacto'!$F$4,IF(Y252='Tabla Impacto'!$G$5,'Tabla Impacto'!$F$5,IF(Y252='Tabla Impacto'!$G$6,'Tabla Impacto'!$F$6,IF(Y252='Tabla Impacto'!$G$7,'Tabla Impacto'!$F$7,IF(Y252='Tabla Impacto'!$G$8,'Tabla Impacto'!$F$8))))))</f>
        <v>Moderado</v>
      </c>
      <c r="Y252" s="636">
        <f t="shared" ref="Y252" si="314">+IF(T252="",W252,IF(W252="",T252,IF(T252&gt;W252,T252,W252)))</f>
        <v>0.6</v>
      </c>
      <c r="Z252" s="635" t="str">
        <f t="shared" ref="Z252" si="315">IF(OR(AND(P252="Muy Baja",X252="Leve"),AND(P252="Muy Baja",X252="Menor"),AND(P252="Baja",X252="Leve")),"Bajo",IF(OR(AND(P252="Muy baja",X252="Moderado"),AND(P252="Baja",X252="Menor"),AND(P252="Baja",X252="Moderado"),AND(P252="Media",X252="Leve"),AND(P252="Media",X252="Menor"),AND(P252="Media",X252="Moderado"),AND(P252="Alta",X252="Leve"),AND(P252="Alta",X252="Menor")),"Moderado",IF(OR(AND(P252="Muy Baja",X252="Mayor"),AND(P252="Baja",X252="Mayor"),AND(P252="Media",X252="Mayor"),AND(P252="Alta",X252="Moderado"),AND(P252="Alta",X252="Mayor"),AND(P252="Muy Alta",X252="Leve"),AND(P252="Muy Alta",X252="Menor"),AND(P252="Muy Alta",X252="Moderado"),AND(P252="Muy Alta",X252="Mayor")),"Alto",IF(OR(AND(P252="Muy Baja",X252="Catastrófico"),AND(P252="Baja",X252="Catastrófico"),AND(P252="Media",X252="Catastrófico"),AND(P252="Alta",X252="Catastrófico"),AND(P252="Muy Alta",X252="Catastrófico")),"Extremo",""))))</f>
        <v>Alto</v>
      </c>
      <c r="AA252" s="634"/>
      <c r="AB252" s="411">
        <v>1</v>
      </c>
      <c r="AC252" s="338" t="s">
        <v>916</v>
      </c>
      <c r="AD252" s="441"/>
      <c r="AE252" s="331" t="s">
        <v>223</v>
      </c>
      <c r="AF252" s="330" t="s">
        <v>917</v>
      </c>
      <c r="AG252" s="331" t="str">
        <f t="shared" si="253"/>
        <v>Probabilidad</v>
      </c>
      <c r="AH252" s="442" t="s">
        <v>12</v>
      </c>
      <c r="AI252" s="442" t="s">
        <v>8</v>
      </c>
      <c r="AJ252" s="443" t="str">
        <f t="shared" si="236"/>
        <v>40%</v>
      </c>
      <c r="AK252" s="442" t="s">
        <v>17</v>
      </c>
      <c r="AL252" s="442" t="s">
        <v>20</v>
      </c>
      <c r="AM252" s="442" t="s">
        <v>111</v>
      </c>
      <c r="AN252" s="444">
        <f>IFERROR(IF(AG252="Probabilidad",(Q252-(+Q252*AJ252)),IF(AG252="Impacto",Q252,"")),"")</f>
        <v>0.48</v>
      </c>
      <c r="AO252" s="445" t="str">
        <f t="shared" ref="AO252:AO253" si="316">IFERROR(IF(AN252="","",IF(AN252&lt;=0.2,"Muy Baja",IF(AN252&lt;=0.4,"Baja",IF(AN252&lt;=0.6,"Media",IF(AN252&lt;=0.8,"Alta","Muy Alta"))))),"")</f>
        <v>Media</v>
      </c>
      <c r="AP252" s="446">
        <f>+AN252</f>
        <v>0.48</v>
      </c>
      <c r="AQ252" s="445" t="str">
        <f t="shared" ref="AQ252:AQ253" si="317">IFERROR(IF(AR252="","",IF(AR252&lt;=0.2,"Leve",IF(AR252&lt;=0.4,"Menor",IF(AR252&lt;=0.6,"Moderado",IF(AR252&lt;=0.8,"Mayor","Catastrófico"))))),"")</f>
        <v>Moderado</v>
      </c>
      <c r="AR252" s="446">
        <f>IFERROR(IF(AG252="Impacto",(Y252-(+Y252*AJ252)),IF(AG252="Probabilidad",Y252,"")),"")</f>
        <v>0.6</v>
      </c>
      <c r="AS252" s="447" t="str">
        <f t="shared" ref="AS252:AS253" si="318">IFERROR(IF(OR(AND(AO252="Muy Baja",AQ252="Leve"),AND(AO252="Muy Baja",AQ252="Menor"),AND(AO252="Baja",AQ252="Leve")),"Bajo",IF(OR(AND(AO252="Muy baja",AQ252="Moderado"),AND(AO252="Baja",AQ252="Menor"),AND(AO252="Baja",AQ252="Moderado"),AND(AO252="Media",AQ252="Leve"),AND(AO252="Media",AQ252="Menor"),AND(AO252="Media",AQ252="Moderado"),AND(AO252="Alta",AQ252="Leve"),AND(AO252="Alta",AQ252="Menor")),"Moderado",IF(OR(AND(AO252="Muy Baja",AQ252="Mayor"),AND(AO252="Baja",AQ252="Mayor"),AND(AO252="Media",AQ252="Mayor"),AND(AO252="Alta",AQ252="Moderado"),AND(AO252="Alta",AQ252="Mayor"),AND(AO252="Muy Alta",AQ252="Leve"),AND(AO252="Muy Alta",AQ252="Menor"),AND(AO252="Muy Alta",AQ252="Moderado"),AND(AO252="Muy Alta",AQ252="Mayor")),"Alto",IF(OR(AND(AO252="Muy Baja",AQ252="Catastrófico"),AND(AO252="Baja",AQ252="Catastrófico"),AND(AO252="Media",AQ252="Catastrófico"),AND(AO252="Alta",AQ252="Catastrófico"),AND(AO252="Muy Alta",AQ252="Catastrófico")),"Extremo","")))),"")</f>
        <v>Moderado</v>
      </c>
      <c r="AT252" s="448">
        <f>+AP252</f>
        <v>0.48</v>
      </c>
      <c r="AU252" s="448">
        <f>+AR252</f>
        <v>0.6</v>
      </c>
      <c r="AV252" s="606" t="s">
        <v>122</v>
      </c>
      <c r="AW252" s="449"/>
      <c r="AX252" s="449"/>
      <c r="AY252" s="335">
        <v>4</v>
      </c>
      <c r="AZ252" s="336">
        <v>1</v>
      </c>
      <c r="BA252" s="336">
        <v>1</v>
      </c>
      <c r="BB252" s="336">
        <v>1</v>
      </c>
      <c r="BC252" s="336">
        <v>1</v>
      </c>
      <c r="BJ252" s="451"/>
      <c r="BK252" s="451"/>
      <c r="BL252" s="451"/>
      <c r="BM252" s="451"/>
      <c r="BN252" s="451"/>
      <c r="BO252" s="451"/>
      <c r="BP252" s="451"/>
      <c r="BQ252" s="451"/>
      <c r="BR252" s="451"/>
      <c r="BS252" s="451"/>
      <c r="BT252" s="451"/>
      <c r="BU252" s="451"/>
      <c r="BV252" s="451"/>
      <c r="BW252" s="451"/>
      <c r="BX252" s="451"/>
      <c r="BY252" s="451"/>
      <c r="BZ252" s="451"/>
      <c r="CA252" s="451"/>
      <c r="CB252" s="451"/>
      <c r="CC252" s="451"/>
      <c r="CD252" s="451"/>
      <c r="CE252" s="451"/>
      <c r="CF252" s="451"/>
      <c r="CG252" s="451"/>
      <c r="CH252" s="451"/>
      <c r="CL252" s="451"/>
    </row>
    <row r="253" spans="1:90" s="450" customFormat="1" hidden="1" x14ac:dyDescent="0.25">
      <c r="A253" s="617"/>
      <c r="B253" s="619" t="s">
        <v>438</v>
      </c>
      <c r="C253" s="620" t="s">
        <v>263</v>
      </c>
      <c r="D253" s="619"/>
      <c r="E253" s="619" t="s">
        <v>263</v>
      </c>
      <c r="F253" s="659"/>
      <c r="G253" s="659"/>
      <c r="H253" s="659"/>
      <c r="I253" s="659"/>
      <c r="J253" s="619" t="s">
        <v>397</v>
      </c>
      <c r="K253" s="626" t="s">
        <v>436</v>
      </c>
      <c r="L253" s="627" t="s">
        <v>435</v>
      </c>
      <c r="M253" s="627" t="str">
        <f t="shared" si="276"/>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3" s="619"/>
      <c r="O253" s="618">
        <v>5001</v>
      </c>
      <c r="P253" s="658"/>
      <c r="Q253" s="636"/>
      <c r="R253" s="637"/>
      <c r="S253" s="658"/>
      <c r="T253" s="636"/>
      <c r="U253" s="637"/>
      <c r="V253" s="658"/>
      <c r="W253" s="636"/>
      <c r="X253" s="635"/>
      <c r="Y253" s="636"/>
      <c r="Z253" s="635"/>
      <c r="AA253" s="634"/>
      <c r="AB253" s="411"/>
      <c r="AC253" s="338"/>
      <c r="AD253" s="441"/>
      <c r="AE253" s="331"/>
      <c r="AF253" s="330"/>
      <c r="AG253" s="331" t="str">
        <f t="shared" si="253"/>
        <v/>
      </c>
      <c r="AH253" s="442"/>
      <c r="AI253" s="442"/>
      <c r="AJ253" s="443" t="str">
        <f t="shared" ref="AJ253" si="319">IF(AND(AH253="Preventivo",AI253="Automático"),"50%",IF(AND(AH253="Preventivo",AI253="Manual"),"40%",IF(AND(AH253="Detectivo",AI253="Automático"),"40%",IF(AND(AH253="Detectivo",AI253="Manual"),"30%",IF(AND(AH253="Correctivo",AI253="Automático"),"35%",IF(AND(AH253="Correctivo",AI253="Manual"),"25%",""))))))</f>
        <v/>
      </c>
      <c r="AK253" s="442"/>
      <c r="AL253" s="442"/>
      <c r="AM253" s="442"/>
      <c r="AN253" s="452" t="str">
        <f>IFERROR(IF(AND(AG252="Probabilidad",AG253="Probabilidad"),(AP252-(+AP252*AJ253)),IF(AG253="Probabilidad",(Q252-(+Q252*AJ253)),IF(AG253="Impacto",AP252,""))),"")</f>
        <v/>
      </c>
      <c r="AO253" s="445" t="str">
        <f t="shared" si="316"/>
        <v/>
      </c>
      <c r="AP253" s="446" t="str">
        <f>+AN253</f>
        <v/>
      </c>
      <c r="AQ253" s="445" t="str">
        <f t="shared" si="317"/>
        <v/>
      </c>
      <c r="AR253" s="446" t="str">
        <f>IFERROR(IF(AND(AG252="Impacto",AG253="Impacto"),(AR252-(+AR252*AJ253)),IF(AG253="Impacto",(Y252-(+Y252*AJ253)),IF(AG253="Probabilidad",AR252,""))),"")</f>
        <v/>
      </c>
      <c r="AS253" s="447" t="str">
        <f t="shared" si="318"/>
        <v/>
      </c>
      <c r="AT253" s="453"/>
      <c r="AU253" s="453"/>
      <c r="AV253" s="606"/>
      <c r="AW253" s="449"/>
      <c r="AX253" s="449"/>
      <c r="AY253" s="335"/>
      <c r="AZ253" s="336"/>
      <c r="BA253" s="336"/>
      <c r="BB253" s="336"/>
      <c r="BC253" s="336"/>
      <c r="BJ253" s="451"/>
      <c r="BK253" s="451"/>
      <c r="BL253" s="451"/>
      <c r="BM253" s="451"/>
      <c r="BN253" s="451"/>
      <c r="BO253" s="451"/>
      <c r="BP253" s="451"/>
      <c r="BQ253" s="451"/>
      <c r="BR253" s="451"/>
      <c r="BS253" s="451"/>
      <c r="BT253" s="451"/>
      <c r="BU253" s="451"/>
      <c r="BV253" s="451"/>
      <c r="BW253" s="451"/>
      <c r="BX253" s="451"/>
      <c r="BY253" s="451"/>
      <c r="BZ253" s="451"/>
      <c r="CA253" s="451"/>
      <c r="CB253" s="451"/>
      <c r="CC253" s="451"/>
      <c r="CD253" s="451"/>
      <c r="CE253" s="451"/>
      <c r="CF253" s="451"/>
      <c r="CG253" s="451"/>
      <c r="CH253" s="451"/>
      <c r="CL253" s="451"/>
    </row>
    <row r="254" spans="1:90" s="435" customFormat="1" ht="13.8" hidden="1" customHeight="1" x14ac:dyDescent="0.25">
      <c r="A254" s="617"/>
      <c r="B254" s="619" t="s">
        <v>438</v>
      </c>
      <c r="C254" s="620" t="s">
        <v>263</v>
      </c>
      <c r="D254" s="619"/>
      <c r="E254" s="619" t="s">
        <v>263</v>
      </c>
      <c r="F254" s="659"/>
      <c r="G254" s="659"/>
      <c r="H254" s="659"/>
      <c r="I254" s="659"/>
      <c r="J254" s="619" t="s">
        <v>397</v>
      </c>
      <c r="K254" s="626" t="s">
        <v>436</v>
      </c>
      <c r="L254" s="627" t="s">
        <v>435</v>
      </c>
      <c r="M254" s="627" t="str">
        <f t="shared" si="276"/>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4" s="619"/>
      <c r="O254" s="618">
        <v>5001</v>
      </c>
      <c r="P254" s="658"/>
      <c r="Q254" s="636"/>
      <c r="R254" s="637"/>
      <c r="S254" s="658"/>
      <c r="T254" s="636"/>
      <c r="U254" s="637"/>
      <c r="V254" s="658"/>
      <c r="W254" s="636"/>
      <c r="X254" s="635"/>
      <c r="Y254" s="636"/>
      <c r="Z254" s="635"/>
      <c r="AA254" s="634"/>
      <c r="AB254" s="424"/>
      <c r="AC254" s="425"/>
      <c r="AD254" s="426"/>
      <c r="AE254" s="427"/>
      <c r="AF254" s="428"/>
      <c r="AG254" s="331" t="str">
        <f t="shared" si="253"/>
        <v/>
      </c>
      <c r="AH254" s="429"/>
      <c r="AI254" s="429"/>
      <c r="AJ254" s="430" t="str">
        <f t="shared" si="236"/>
        <v/>
      </c>
      <c r="AK254" s="429"/>
      <c r="AL254" s="429"/>
      <c r="AM254" s="429"/>
      <c r="AN254" s="437"/>
      <c r="AO254" s="431" t="str">
        <f t="shared" si="244"/>
        <v/>
      </c>
      <c r="AP254" s="432"/>
      <c r="AQ254" s="431" t="str">
        <f t="shared" si="245"/>
        <v/>
      </c>
      <c r="AR254" s="432" t="str">
        <f t="shared" si="246"/>
        <v/>
      </c>
      <c r="AS254" s="433" t="str">
        <f t="shared" si="247"/>
        <v/>
      </c>
      <c r="AT254" s="433"/>
      <c r="AU254" s="433"/>
      <c r="AV254" s="438"/>
      <c r="AW254" s="434"/>
      <c r="AX254" s="434"/>
      <c r="AY254" s="439"/>
      <c r="AZ254" s="440"/>
      <c r="BA254" s="440"/>
      <c r="BB254" s="440"/>
      <c r="BC254" s="440"/>
      <c r="BJ254" s="436"/>
      <c r="BK254" s="436"/>
      <c r="BL254" s="436"/>
      <c r="BM254" s="436"/>
      <c r="BN254" s="436"/>
      <c r="BO254" s="436"/>
      <c r="BP254" s="436"/>
      <c r="BQ254" s="436"/>
      <c r="BR254" s="436"/>
      <c r="BS254" s="436"/>
      <c r="BT254" s="436"/>
      <c r="BU254" s="436"/>
      <c r="BV254" s="436"/>
      <c r="BW254" s="436"/>
      <c r="BX254" s="436"/>
      <c r="BY254" s="436"/>
      <c r="BZ254" s="436"/>
      <c r="CA254" s="436"/>
      <c r="CB254" s="436"/>
      <c r="CC254" s="436"/>
      <c r="CD254" s="436"/>
      <c r="CE254" s="436"/>
      <c r="CF254" s="436"/>
      <c r="CG254" s="436"/>
      <c r="CH254" s="436"/>
      <c r="CL254" s="436"/>
    </row>
    <row r="255" spans="1:90" s="435" customFormat="1" ht="13.8" hidden="1" customHeight="1" x14ac:dyDescent="0.25">
      <c r="A255" s="617"/>
      <c r="B255" s="619" t="s">
        <v>438</v>
      </c>
      <c r="C255" s="620" t="s">
        <v>263</v>
      </c>
      <c r="D255" s="619"/>
      <c r="E255" s="619" t="s">
        <v>263</v>
      </c>
      <c r="F255" s="659"/>
      <c r="G255" s="659"/>
      <c r="H255" s="659"/>
      <c r="I255" s="659"/>
      <c r="J255" s="619" t="s">
        <v>397</v>
      </c>
      <c r="K255" s="626" t="s">
        <v>436</v>
      </c>
      <c r="L255" s="627" t="s">
        <v>435</v>
      </c>
      <c r="M255" s="627" t="str">
        <f t="shared" si="276"/>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5" s="619"/>
      <c r="O255" s="618">
        <v>5001</v>
      </c>
      <c r="P255" s="658"/>
      <c r="Q255" s="636"/>
      <c r="R255" s="637"/>
      <c r="S255" s="658"/>
      <c r="T255" s="636"/>
      <c r="U255" s="637"/>
      <c r="V255" s="658"/>
      <c r="W255" s="636"/>
      <c r="X255" s="635"/>
      <c r="Y255" s="636"/>
      <c r="Z255" s="635"/>
      <c r="AA255" s="634"/>
      <c r="AB255" s="424"/>
      <c r="AC255" s="425"/>
      <c r="AD255" s="426"/>
      <c r="AE255" s="427"/>
      <c r="AF255" s="428"/>
      <c r="AG255" s="331" t="str">
        <f t="shared" si="253"/>
        <v/>
      </c>
      <c r="AH255" s="429"/>
      <c r="AI255" s="429"/>
      <c r="AJ255" s="430" t="str">
        <f t="shared" si="236"/>
        <v/>
      </c>
      <c r="AK255" s="429"/>
      <c r="AL255" s="429"/>
      <c r="AM255" s="429"/>
      <c r="AN255" s="437"/>
      <c r="AO255" s="431" t="str">
        <f t="shared" si="244"/>
        <v/>
      </c>
      <c r="AP255" s="432"/>
      <c r="AQ255" s="431" t="str">
        <f t="shared" si="245"/>
        <v/>
      </c>
      <c r="AR255" s="432" t="str">
        <f t="shared" si="246"/>
        <v/>
      </c>
      <c r="AS255" s="433" t="str">
        <f t="shared" si="247"/>
        <v/>
      </c>
      <c r="AT255" s="433"/>
      <c r="AU255" s="433"/>
      <c r="AV255" s="438"/>
      <c r="AW255" s="434"/>
      <c r="AX255" s="434"/>
      <c r="AY255" s="439"/>
      <c r="AZ255" s="440"/>
      <c r="BA255" s="440"/>
      <c r="BB255" s="440"/>
      <c r="BC255" s="440"/>
      <c r="BJ255" s="436"/>
      <c r="BK255" s="436"/>
      <c r="BL255" s="436"/>
      <c r="BM255" s="436"/>
      <c r="BN255" s="436"/>
      <c r="BO255" s="436"/>
      <c r="BP255" s="436"/>
      <c r="BQ255" s="436"/>
      <c r="BR255" s="436"/>
      <c r="BS255" s="436"/>
      <c r="BT255" s="436"/>
      <c r="BU255" s="436"/>
      <c r="BV255" s="436"/>
      <c r="BW255" s="436"/>
      <c r="BX255" s="436"/>
      <c r="BY255" s="436"/>
      <c r="BZ255" s="436"/>
      <c r="CA255" s="436"/>
      <c r="CB255" s="436"/>
      <c r="CC255" s="436"/>
      <c r="CD255" s="436"/>
      <c r="CE255" s="436"/>
      <c r="CF255" s="436"/>
      <c r="CG255" s="436"/>
      <c r="CH255" s="436"/>
      <c r="CL255" s="436"/>
    </row>
    <row r="256" spans="1:90" s="435" customFormat="1" ht="13.8" hidden="1" customHeight="1" x14ac:dyDescent="0.25">
      <c r="A256" s="617"/>
      <c r="B256" s="619" t="s">
        <v>438</v>
      </c>
      <c r="C256" s="620" t="s">
        <v>263</v>
      </c>
      <c r="D256" s="619"/>
      <c r="E256" s="619" t="s">
        <v>263</v>
      </c>
      <c r="F256" s="659"/>
      <c r="G256" s="659"/>
      <c r="H256" s="659"/>
      <c r="I256" s="659"/>
      <c r="J256" s="619" t="s">
        <v>397</v>
      </c>
      <c r="K256" s="626" t="s">
        <v>436</v>
      </c>
      <c r="L256" s="627" t="s">
        <v>435</v>
      </c>
      <c r="M256" s="627" t="str">
        <f t="shared" si="276"/>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6" s="619"/>
      <c r="O256" s="618">
        <v>5001</v>
      </c>
      <c r="P256" s="658"/>
      <c r="Q256" s="636"/>
      <c r="R256" s="637"/>
      <c r="S256" s="658"/>
      <c r="T256" s="636"/>
      <c r="U256" s="637"/>
      <c r="V256" s="658"/>
      <c r="W256" s="636"/>
      <c r="X256" s="635"/>
      <c r="Y256" s="636"/>
      <c r="Z256" s="635"/>
      <c r="AA256" s="634"/>
      <c r="AB256" s="424"/>
      <c r="AC256" s="425"/>
      <c r="AD256" s="426"/>
      <c r="AE256" s="427"/>
      <c r="AF256" s="428"/>
      <c r="AG256" s="331" t="str">
        <f t="shared" si="253"/>
        <v/>
      </c>
      <c r="AH256" s="429"/>
      <c r="AI256" s="429"/>
      <c r="AJ256" s="430" t="str">
        <f t="shared" si="236"/>
        <v/>
      </c>
      <c r="AK256" s="429"/>
      <c r="AL256" s="429"/>
      <c r="AM256" s="429"/>
      <c r="AN256" s="437"/>
      <c r="AO256" s="431" t="str">
        <f t="shared" si="244"/>
        <v/>
      </c>
      <c r="AP256" s="432"/>
      <c r="AQ256" s="431" t="str">
        <f t="shared" si="245"/>
        <v/>
      </c>
      <c r="AR256" s="432" t="str">
        <f t="shared" si="246"/>
        <v/>
      </c>
      <c r="AS256" s="433" t="str">
        <f t="shared" si="247"/>
        <v/>
      </c>
      <c r="AT256" s="433"/>
      <c r="AU256" s="433"/>
      <c r="AV256" s="438"/>
      <c r="AW256" s="434"/>
      <c r="AX256" s="434"/>
      <c r="AY256" s="439"/>
      <c r="AZ256" s="440"/>
      <c r="BA256" s="440"/>
      <c r="BB256" s="440"/>
      <c r="BC256" s="440"/>
      <c r="BJ256" s="436"/>
      <c r="BK256" s="436"/>
      <c r="BL256" s="436"/>
      <c r="BM256" s="436"/>
      <c r="BN256" s="436"/>
      <c r="BO256" s="436"/>
      <c r="BP256" s="436"/>
      <c r="BQ256" s="436"/>
      <c r="BR256" s="436"/>
      <c r="BS256" s="436"/>
      <c r="BT256" s="436"/>
      <c r="BU256" s="436"/>
      <c r="BV256" s="436"/>
      <c r="BW256" s="436"/>
      <c r="BX256" s="436"/>
      <c r="BY256" s="436"/>
      <c r="BZ256" s="436"/>
      <c r="CA256" s="436"/>
      <c r="CB256" s="436"/>
      <c r="CC256" s="436"/>
      <c r="CD256" s="436"/>
      <c r="CE256" s="436"/>
      <c r="CF256" s="436"/>
      <c r="CG256" s="436"/>
      <c r="CH256" s="436"/>
      <c r="CL256" s="436"/>
    </row>
    <row r="257" spans="1:90" s="435" customFormat="1" ht="13.8" hidden="1" customHeight="1" x14ac:dyDescent="0.25">
      <c r="A257" s="617"/>
      <c r="B257" s="619" t="s">
        <v>438</v>
      </c>
      <c r="C257" s="620" t="s">
        <v>263</v>
      </c>
      <c r="D257" s="619"/>
      <c r="E257" s="619" t="s">
        <v>263</v>
      </c>
      <c r="F257" s="659"/>
      <c r="G257" s="659"/>
      <c r="H257" s="659"/>
      <c r="I257" s="659"/>
      <c r="J257" s="619" t="s">
        <v>397</v>
      </c>
      <c r="K257" s="626" t="s">
        <v>436</v>
      </c>
      <c r="L257" s="627" t="s">
        <v>435</v>
      </c>
      <c r="M257" s="627" t="str">
        <f t="shared" si="276"/>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7" s="619"/>
      <c r="O257" s="618">
        <v>5001</v>
      </c>
      <c r="P257" s="658"/>
      <c r="Q257" s="636"/>
      <c r="R257" s="637"/>
      <c r="S257" s="658"/>
      <c r="T257" s="636"/>
      <c r="U257" s="637"/>
      <c r="V257" s="658"/>
      <c r="W257" s="636"/>
      <c r="X257" s="635"/>
      <c r="Y257" s="636"/>
      <c r="Z257" s="635"/>
      <c r="AA257" s="634"/>
      <c r="AB257" s="424"/>
      <c r="AC257" s="425"/>
      <c r="AD257" s="426"/>
      <c r="AE257" s="427"/>
      <c r="AF257" s="428"/>
      <c r="AG257" s="331" t="str">
        <f t="shared" si="253"/>
        <v/>
      </c>
      <c r="AH257" s="429"/>
      <c r="AI257" s="429"/>
      <c r="AJ257" s="430" t="str">
        <f t="shared" si="236"/>
        <v/>
      </c>
      <c r="AK257" s="429"/>
      <c r="AL257" s="429"/>
      <c r="AM257" s="429"/>
      <c r="AN257" s="437"/>
      <c r="AO257" s="431" t="str">
        <f t="shared" si="244"/>
        <v/>
      </c>
      <c r="AP257" s="432"/>
      <c r="AQ257" s="431" t="str">
        <f t="shared" si="245"/>
        <v/>
      </c>
      <c r="AR257" s="432" t="str">
        <f t="shared" si="246"/>
        <v/>
      </c>
      <c r="AS257" s="433" t="str">
        <f t="shared" si="247"/>
        <v/>
      </c>
      <c r="AT257" s="433"/>
      <c r="AU257" s="433"/>
      <c r="AV257" s="438"/>
      <c r="AW257" s="434"/>
      <c r="AX257" s="434"/>
      <c r="AY257" s="439"/>
      <c r="AZ257" s="440"/>
      <c r="BA257" s="440"/>
      <c r="BB257" s="440"/>
      <c r="BC257" s="440"/>
      <c r="BJ257" s="436"/>
      <c r="BK257" s="436"/>
      <c r="BL257" s="436"/>
      <c r="BM257" s="436"/>
      <c r="BN257" s="436"/>
      <c r="BO257" s="436"/>
      <c r="BP257" s="436"/>
      <c r="BQ257" s="436"/>
      <c r="BR257" s="436"/>
      <c r="BS257" s="436"/>
      <c r="BT257" s="436"/>
      <c r="BU257" s="436"/>
      <c r="BV257" s="436"/>
      <c r="BW257" s="436"/>
      <c r="BX257" s="436"/>
      <c r="BY257" s="436"/>
      <c r="BZ257" s="436"/>
      <c r="CA257" s="436"/>
      <c r="CB257" s="436"/>
      <c r="CC257" s="436"/>
      <c r="CD257" s="436"/>
      <c r="CE257" s="436"/>
      <c r="CF257" s="436"/>
      <c r="CG257" s="436"/>
      <c r="CH257" s="436"/>
      <c r="CL257" s="436"/>
    </row>
    <row r="258" spans="1:90" s="435" customFormat="1" ht="151.19999999999999" customHeight="1" x14ac:dyDescent="0.25">
      <c r="A258" s="617" t="s">
        <v>434</v>
      </c>
      <c r="B258" s="619" t="s">
        <v>429</v>
      </c>
      <c r="C258" s="620" t="s">
        <v>263</v>
      </c>
      <c r="D258" s="619" t="s">
        <v>429</v>
      </c>
      <c r="E258" s="619" t="s">
        <v>263</v>
      </c>
      <c r="F258" s="598" t="s">
        <v>761</v>
      </c>
      <c r="G258" s="598" t="s">
        <v>777</v>
      </c>
      <c r="H258" s="598" t="s">
        <v>779</v>
      </c>
      <c r="I258" s="598" t="s">
        <v>783</v>
      </c>
      <c r="J258" s="619" t="s">
        <v>353</v>
      </c>
      <c r="K258" s="626" t="s">
        <v>432</v>
      </c>
      <c r="L258" s="627" t="s">
        <v>431</v>
      </c>
      <c r="M258" s="627" t="str">
        <f t="shared" si="276"/>
        <v>Posibilidad de pérdida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58" s="619" t="s">
        <v>116</v>
      </c>
      <c r="O258" s="618">
        <v>1000</v>
      </c>
      <c r="P258" s="624" t="str">
        <f t="shared" ref="P258:P318" si="320">IF(O258&lt;=0,"",IF(O258&lt;=2,"Muy Baja",IF(O258&lt;=24,"Baja",IF(O258&lt;=500,"Media",IF(O258&lt;=5000,"Alta","Muy Alta")))))</f>
        <v>Alta</v>
      </c>
      <c r="Q258" s="612">
        <f t="shared" ref="Q258" si="321">IF(P258="","",IF(P258="Muy Baja",0.2,IF(P258="Baja",0.4,IF(P258="Media",0.6,IF(P258="Alta",0.8,IF(P258="Muy Alta",1,))))))</f>
        <v>0.8</v>
      </c>
      <c r="R258" s="625"/>
      <c r="S258" s="624" t="str">
        <f>IF(OR(R258='Tabla Impacto'!$C$11,R258='Tabla Impacto'!$D$11),"Leve",IF(OR(R258='Tabla Impacto'!$C$12,R258='Tabla Impacto'!$D$12),"Menor",IF(OR(R258='Tabla Impacto'!$C$13,R258='Tabla Impacto'!$D$13),"Moderado",IF(OR(R258='Tabla Impacto'!$C$14,R258='Tabla Impacto'!$D$14),"Mayor",IF(OR(R258='Tabla Impacto'!$C$15,R258='Tabla Impacto'!$D$15),"Catastrófico","")))))</f>
        <v/>
      </c>
      <c r="T258" s="612" t="str">
        <f t="shared" ref="T258" si="322">IF(S258="","",IF(S258="Leve",0.2,IF(S258="Menor",0.4,IF(S258="Moderado",0.6,IF(S258="Mayor",0.8,IF(S258="Catastrófico",1,))))))</f>
        <v/>
      </c>
      <c r="U258" s="625" t="s">
        <v>136</v>
      </c>
      <c r="V258" s="624" t="str">
        <f>IF(OR(U258='Tabla Impacto'!$C$11,U258='Tabla Impacto'!$D$11),"Leve",IF(OR(U258='Tabla Impacto'!$C$12,U258='Tabla Impacto'!$D$12),"Menor",IF(OR(U258='Tabla Impacto'!$C$13,U258='Tabla Impacto'!$D$13),"Moderado",IF(OR(U258='Tabla Impacto'!$C$14,U258='Tabla Impacto'!$D$14),"Mayor",IF(OR(U258='Tabla Impacto'!$C$15,U258='Tabla Impacto'!$D$15),"Catastrófico","")))))</f>
        <v>Moderado</v>
      </c>
      <c r="W258" s="612">
        <f t="shared" ref="W258" si="323">IF(V258="","",IF(V258="Leve",0.2,IF(V258="Menor",0.4,IF(V258="Moderado",0.6,IF(V258="Mayor",0.8,IF(V258="Catastrófico",1,))))))</f>
        <v>0.6</v>
      </c>
      <c r="X258" s="613" t="str">
        <f>IF(Y258="","",IF(Y258='Tabla Impacto'!$G$4,'Tabla Impacto'!$F$4,IF(Y258='Tabla Impacto'!$G$5,'Tabla Impacto'!$F$5,IF(Y258='Tabla Impacto'!$G$6,'Tabla Impacto'!$F$6,IF(Y258='Tabla Impacto'!$G$7,'Tabla Impacto'!$F$7,IF(Y258='Tabla Impacto'!$G$8,'Tabla Impacto'!$F$8))))))</f>
        <v>Moderado</v>
      </c>
      <c r="Y258" s="612">
        <f t="shared" ref="Y258" si="324">+IF(T258="",W258,IF(W258="",T258,IF(T258&gt;W258,T258,W258)))</f>
        <v>0.6</v>
      </c>
      <c r="Z258" s="613" t="str">
        <f t="shared" ref="Z258" si="325">IF(OR(AND(P258="Muy Baja",X258="Leve"),AND(P258="Muy Baja",X258="Menor"),AND(P258="Baja",X258="Leve")),"Bajo",IF(OR(AND(P258="Muy baja",X258="Moderado"),AND(P258="Baja",X258="Menor"),AND(P258="Baja",X258="Moderado"),AND(P258="Media",X258="Leve"),AND(P258="Media",X258="Menor"),AND(P258="Media",X258="Moderado"),AND(P258="Alta",X258="Leve"),AND(P258="Alta",X258="Menor")),"Moderado",IF(OR(AND(P258="Muy Baja",X258="Mayor"),AND(P258="Baja",X258="Mayor"),AND(P258="Media",X258="Mayor"),AND(P258="Alta",X258="Moderado"),AND(P258="Alta",X258="Mayor"),AND(P258="Muy Alta",X258="Leve"),AND(P258="Muy Alta",X258="Menor"),AND(P258="Muy Alta",X258="Moderado"),AND(P258="Muy Alta",X258="Mayor")),"Alto",IF(OR(AND(P258="Muy Baja",X258="Catastrófico"),AND(P258="Baja",X258="Catastrófico"),AND(P258="Media",X258="Catastrófico"),AND(P258="Alta",X258="Catastrófico"),AND(P258="Muy Alta",X258="Catastrófico")),"Extremo",""))))</f>
        <v>Alto</v>
      </c>
      <c r="AA258" s="618"/>
      <c r="AB258" s="411">
        <v>1</v>
      </c>
      <c r="AC258" s="338" t="s">
        <v>926</v>
      </c>
      <c r="AD258" s="441"/>
      <c r="AE258" s="331" t="s">
        <v>222</v>
      </c>
      <c r="AF258" s="330" t="s">
        <v>929</v>
      </c>
      <c r="AG258" s="331" t="str">
        <f t="shared" si="253"/>
        <v>Probabilidad</v>
      </c>
      <c r="AH258" s="442" t="s">
        <v>12</v>
      </c>
      <c r="AI258" s="442" t="s">
        <v>8</v>
      </c>
      <c r="AJ258" s="443" t="str">
        <f t="shared" si="236"/>
        <v>40%</v>
      </c>
      <c r="AK258" s="442" t="s">
        <v>17</v>
      </c>
      <c r="AL258" s="442" t="s">
        <v>20</v>
      </c>
      <c r="AM258" s="442" t="s">
        <v>111</v>
      </c>
      <c r="AN258" s="444">
        <f>IFERROR(IF(AG258="Probabilidad",(Q258-(+Q258*AJ258)),IF(AG258="Impacto",Q258,"")),"")</f>
        <v>0.48</v>
      </c>
      <c r="AO258" s="445" t="str">
        <f t="shared" si="244"/>
        <v>Media</v>
      </c>
      <c r="AP258" s="446">
        <f>+AN258</f>
        <v>0.48</v>
      </c>
      <c r="AQ258" s="445" t="str">
        <f t="shared" si="245"/>
        <v>Moderado</v>
      </c>
      <c r="AR258" s="446">
        <f>IFERROR(IF(AG258="Impacto",(Y258-(+Y258*AJ258)),IF(AG258="Probabilidad",Y258,"")),"")</f>
        <v>0.6</v>
      </c>
      <c r="AS258" s="447" t="str">
        <f t="shared" si="247"/>
        <v>Moderado</v>
      </c>
      <c r="AT258" s="607">
        <f>+AP259</f>
        <v>0.28799999999999998</v>
      </c>
      <c r="AU258" s="607">
        <f>+AR259</f>
        <v>0.6</v>
      </c>
      <c r="AV258" s="608" t="s">
        <v>122</v>
      </c>
      <c r="AW258" s="449"/>
      <c r="AX258" s="449"/>
      <c r="AY258" s="335">
        <v>0</v>
      </c>
      <c r="AZ258" s="336">
        <v>0</v>
      </c>
      <c r="BA258" s="336">
        <v>0</v>
      </c>
      <c r="BB258" s="336">
        <v>0</v>
      </c>
      <c r="BC258" s="336">
        <v>0</v>
      </c>
      <c r="BJ258" s="436"/>
      <c r="BK258" s="436"/>
      <c r="BL258" s="436"/>
      <c r="BM258" s="436"/>
      <c r="BN258" s="436"/>
      <c r="BO258" s="436"/>
      <c r="BP258" s="436"/>
      <c r="BQ258" s="436"/>
      <c r="BR258" s="436"/>
      <c r="BS258" s="436"/>
      <c r="BT258" s="436"/>
      <c r="BU258" s="436"/>
      <c r="BV258" s="436"/>
      <c r="BW258" s="436"/>
      <c r="BX258" s="436"/>
      <c r="BY258" s="436"/>
      <c r="BZ258" s="436"/>
      <c r="CA258" s="436"/>
      <c r="CB258" s="436"/>
      <c r="CC258" s="436"/>
      <c r="CD258" s="436"/>
      <c r="CE258" s="436"/>
      <c r="CF258" s="436"/>
      <c r="CG258" s="436"/>
      <c r="CH258" s="436"/>
      <c r="CL258" s="436"/>
    </row>
    <row r="259" spans="1:90" s="435" customFormat="1" ht="91.8" customHeight="1" x14ac:dyDescent="0.25">
      <c r="A259" s="617"/>
      <c r="B259" s="619" t="s">
        <v>433</v>
      </c>
      <c r="C259" s="620" t="s">
        <v>263</v>
      </c>
      <c r="D259" s="619" t="s">
        <v>433</v>
      </c>
      <c r="E259" s="619" t="s">
        <v>263</v>
      </c>
      <c r="F259" s="598"/>
      <c r="G259" s="598"/>
      <c r="H259" s="598"/>
      <c r="I259" s="598"/>
      <c r="J259" s="619" t="s">
        <v>397</v>
      </c>
      <c r="K259" s="626" t="s">
        <v>432</v>
      </c>
      <c r="L259" s="627" t="s">
        <v>431</v>
      </c>
      <c r="M259" s="627" t="str">
        <f t="shared" si="276"/>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59" s="619"/>
      <c r="O259" s="618">
        <v>12</v>
      </c>
      <c r="P259" s="624"/>
      <c r="Q259" s="612"/>
      <c r="R259" s="625"/>
      <c r="S259" s="624"/>
      <c r="T259" s="612"/>
      <c r="U259" s="625"/>
      <c r="V259" s="624"/>
      <c r="W259" s="612"/>
      <c r="X259" s="613"/>
      <c r="Y259" s="612"/>
      <c r="Z259" s="613"/>
      <c r="AA259" s="618"/>
      <c r="AB259" s="411">
        <v>2</v>
      </c>
      <c r="AC259" s="338" t="s">
        <v>927</v>
      </c>
      <c r="AD259" s="441"/>
      <c r="AE259" s="331" t="s">
        <v>223</v>
      </c>
      <c r="AF259" s="330" t="s">
        <v>928</v>
      </c>
      <c r="AG259" s="331" t="str">
        <f t="shared" si="253"/>
        <v>Probabilidad</v>
      </c>
      <c r="AH259" s="442" t="s">
        <v>12</v>
      </c>
      <c r="AI259" s="442" t="s">
        <v>8</v>
      </c>
      <c r="AJ259" s="443" t="str">
        <f t="shared" si="236"/>
        <v>40%</v>
      </c>
      <c r="AK259" s="442" t="s">
        <v>17</v>
      </c>
      <c r="AL259" s="442" t="s">
        <v>20</v>
      </c>
      <c r="AM259" s="442" t="s">
        <v>111</v>
      </c>
      <c r="AN259" s="452">
        <f>IFERROR(IF(AND(AG258="Probabilidad",AG259="Probabilidad"),(AP258-(+AP258*AJ259)),IF(AG259="Probabilidad",(Q258-(+Q258*AJ259)),IF(AG259="Impacto",AP258,""))),"")</f>
        <v>0.28799999999999998</v>
      </c>
      <c r="AO259" s="445" t="str">
        <f t="shared" si="244"/>
        <v>Baja</v>
      </c>
      <c r="AP259" s="446">
        <f>+AN259</f>
        <v>0.28799999999999998</v>
      </c>
      <c r="AQ259" s="445" t="str">
        <f t="shared" si="245"/>
        <v>Moderado</v>
      </c>
      <c r="AR259" s="446">
        <f>IFERROR(IF(AND(AG258="Impacto",AG259="Impacto"),(AR258-(+AR258*AJ259)),IF(AG259="Impacto",(Y258-(+Y258*AJ259)),IF(AG259="Probabilidad",AR258,""))),"")</f>
        <v>0.6</v>
      </c>
      <c r="AS259" s="447" t="str">
        <f t="shared" si="247"/>
        <v>Moderado</v>
      </c>
      <c r="AT259" s="607"/>
      <c r="AU259" s="607"/>
      <c r="AV259" s="608"/>
      <c r="AW259" s="449"/>
      <c r="AX259" s="449"/>
      <c r="AY259" s="335">
        <v>0</v>
      </c>
      <c r="AZ259" s="336">
        <v>0</v>
      </c>
      <c r="BA259" s="336">
        <v>0</v>
      </c>
      <c r="BB259" s="336">
        <v>0</v>
      </c>
      <c r="BC259" s="336">
        <v>0</v>
      </c>
      <c r="BJ259" s="436"/>
      <c r="BK259" s="436"/>
      <c r="BL259" s="436"/>
      <c r="BM259" s="436"/>
      <c r="BN259" s="436"/>
      <c r="BO259" s="436"/>
      <c r="BP259" s="436"/>
      <c r="BQ259" s="436"/>
      <c r="BR259" s="436"/>
      <c r="BS259" s="436"/>
      <c r="BT259" s="436"/>
      <c r="BU259" s="436"/>
      <c r="BV259" s="436"/>
      <c r="BW259" s="436"/>
      <c r="BX259" s="436"/>
      <c r="BY259" s="436"/>
      <c r="BZ259" s="436"/>
      <c r="CA259" s="436"/>
      <c r="CB259" s="436"/>
      <c r="CC259" s="436"/>
      <c r="CD259" s="436"/>
      <c r="CE259" s="436"/>
      <c r="CF259" s="436"/>
      <c r="CG259" s="436"/>
      <c r="CH259" s="436"/>
      <c r="CL259" s="436"/>
    </row>
    <row r="260" spans="1:90" s="1" customFormat="1" ht="13.8" hidden="1" customHeight="1" x14ac:dyDescent="0.25">
      <c r="A260" s="617"/>
      <c r="B260" s="619" t="s">
        <v>433</v>
      </c>
      <c r="C260" s="620" t="s">
        <v>263</v>
      </c>
      <c r="D260" s="619" t="s">
        <v>433</v>
      </c>
      <c r="E260" s="619" t="s">
        <v>263</v>
      </c>
      <c r="F260" s="598"/>
      <c r="G260" s="598"/>
      <c r="H260" s="598"/>
      <c r="I260" s="598"/>
      <c r="J260" s="619" t="s">
        <v>397</v>
      </c>
      <c r="K260" s="626" t="s">
        <v>432</v>
      </c>
      <c r="L260" s="627" t="s">
        <v>431</v>
      </c>
      <c r="M260" s="627" t="str">
        <f t="shared" si="276"/>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60" s="619"/>
      <c r="O260" s="618">
        <v>12</v>
      </c>
      <c r="P260" s="624"/>
      <c r="Q260" s="612"/>
      <c r="R260" s="625"/>
      <c r="S260" s="624"/>
      <c r="T260" s="612"/>
      <c r="U260" s="625"/>
      <c r="V260" s="624"/>
      <c r="W260" s="612"/>
      <c r="X260" s="613"/>
      <c r="Y260" s="612"/>
      <c r="Z260" s="613"/>
      <c r="AA260" s="618"/>
      <c r="AB260" s="404"/>
      <c r="AC260" s="416"/>
      <c r="AD260" s="138"/>
      <c r="AE260" s="331"/>
      <c r="AF260" s="330"/>
      <c r="AG260" s="331" t="str">
        <f t="shared" si="253"/>
        <v/>
      </c>
      <c r="AH260" s="332"/>
      <c r="AI260" s="332"/>
      <c r="AJ260" s="333" t="str">
        <f t="shared" si="236"/>
        <v/>
      </c>
      <c r="AK260" s="332"/>
      <c r="AL260" s="332"/>
      <c r="AM260" s="332"/>
      <c r="AN260" s="124"/>
      <c r="AO260" s="410" t="str">
        <f t="shared" si="244"/>
        <v/>
      </c>
      <c r="AP260" s="125"/>
      <c r="AQ260" s="410" t="str">
        <f t="shared" si="245"/>
        <v/>
      </c>
      <c r="AR260" s="125" t="str">
        <f t="shared" si="246"/>
        <v/>
      </c>
      <c r="AS260" s="402" t="str">
        <f t="shared" si="247"/>
        <v/>
      </c>
      <c r="AT260" s="402"/>
      <c r="AU260" s="402"/>
      <c r="AV260" s="409"/>
      <c r="AW260" s="319"/>
      <c r="AX260" s="319"/>
      <c r="AY260" s="139"/>
      <c r="AZ260" s="136"/>
      <c r="BA260" s="136"/>
      <c r="BB260" s="136"/>
      <c r="BC260" s="136"/>
      <c r="BJ260" s="329"/>
      <c r="BK260" s="329"/>
      <c r="BL260" s="329"/>
      <c r="BM260" s="329"/>
      <c r="BN260" s="329"/>
      <c r="BO260" s="329"/>
      <c r="BP260" s="329"/>
      <c r="BQ260" s="329"/>
      <c r="BR260" s="329"/>
      <c r="BS260" s="329"/>
      <c r="BT260" s="329"/>
      <c r="BU260" s="329"/>
      <c r="BV260" s="329"/>
      <c r="BW260" s="329"/>
      <c r="BX260" s="329"/>
      <c r="BY260" s="329"/>
      <c r="BZ260" s="329"/>
      <c r="CA260" s="329"/>
      <c r="CB260" s="329"/>
      <c r="CC260" s="329"/>
      <c r="CD260" s="329"/>
      <c r="CE260" s="329"/>
      <c r="CF260" s="329"/>
      <c r="CG260" s="329"/>
      <c r="CH260" s="329"/>
      <c r="CL260" s="329"/>
    </row>
    <row r="261" spans="1:90" s="1" customFormat="1" ht="13.8" hidden="1" customHeight="1" x14ac:dyDescent="0.25">
      <c r="A261" s="617"/>
      <c r="B261" s="619" t="s">
        <v>433</v>
      </c>
      <c r="C261" s="620" t="s">
        <v>263</v>
      </c>
      <c r="D261" s="619" t="s">
        <v>433</v>
      </c>
      <c r="E261" s="619" t="s">
        <v>263</v>
      </c>
      <c r="F261" s="598"/>
      <c r="G261" s="598"/>
      <c r="H261" s="598"/>
      <c r="I261" s="598"/>
      <c r="J261" s="619" t="s">
        <v>397</v>
      </c>
      <c r="K261" s="626" t="s">
        <v>432</v>
      </c>
      <c r="L261" s="627" t="s">
        <v>431</v>
      </c>
      <c r="M261" s="627" t="str">
        <f t="shared" si="276"/>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61" s="619"/>
      <c r="O261" s="618">
        <v>12</v>
      </c>
      <c r="P261" s="624"/>
      <c r="Q261" s="612"/>
      <c r="R261" s="625"/>
      <c r="S261" s="624"/>
      <c r="T261" s="612"/>
      <c r="U261" s="625"/>
      <c r="V261" s="624"/>
      <c r="W261" s="612"/>
      <c r="X261" s="613"/>
      <c r="Y261" s="612"/>
      <c r="Z261" s="613"/>
      <c r="AA261" s="618"/>
      <c r="AB261" s="404"/>
      <c r="AC261" s="416"/>
      <c r="AD261" s="138"/>
      <c r="AE261" s="331"/>
      <c r="AF261" s="330"/>
      <c r="AG261" s="331" t="str">
        <f t="shared" si="253"/>
        <v/>
      </c>
      <c r="AH261" s="332"/>
      <c r="AI261" s="332"/>
      <c r="AJ261" s="333" t="str">
        <f t="shared" si="236"/>
        <v/>
      </c>
      <c r="AK261" s="332"/>
      <c r="AL261" s="332"/>
      <c r="AM261" s="332"/>
      <c r="AN261" s="124"/>
      <c r="AO261" s="410" t="str">
        <f t="shared" si="244"/>
        <v/>
      </c>
      <c r="AP261" s="125"/>
      <c r="AQ261" s="410" t="str">
        <f t="shared" si="245"/>
        <v/>
      </c>
      <c r="AR261" s="125" t="str">
        <f t="shared" si="246"/>
        <v/>
      </c>
      <c r="AS261" s="402" t="str">
        <f t="shared" si="247"/>
        <v/>
      </c>
      <c r="AT261" s="402"/>
      <c r="AU261" s="402"/>
      <c r="AV261" s="409"/>
      <c r="AW261" s="319"/>
      <c r="AX261" s="319"/>
      <c r="AY261" s="139"/>
      <c r="AZ261" s="136"/>
      <c r="BA261" s="136"/>
      <c r="BB261" s="136"/>
      <c r="BC261" s="136"/>
      <c r="BJ261" s="329"/>
      <c r="BK261" s="329"/>
      <c r="BL261" s="329"/>
      <c r="BM261" s="329"/>
      <c r="BN261" s="329"/>
      <c r="BO261" s="329"/>
      <c r="BP261" s="329"/>
      <c r="BQ261" s="329"/>
      <c r="BR261" s="329"/>
      <c r="BS261" s="329"/>
      <c r="BT261" s="329"/>
      <c r="BU261" s="329"/>
      <c r="BV261" s="329"/>
      <c r="BW261" s="329"/>
      <c r="BX261" s="329"/>
      <c r="BY261" s="329"/>
      <c r="BZ261" s="329"/>
      <c r="CA261" s="329"/>
      <c r="CB261" s="329"/>
      <c r="CC261" s="329"/>
      <c r="CD261" s="329"/>
      <c r="CE261" s="329"/>
      <c r="CF261" s="329"/>
      <c r="CG261" s="329"/>
      <c r="CH261" s="329"/>
      <c r="CL261" s="329"/>
    </row>
    <row r="262" spans="1:90" s="1" customFormat="1" ht="13.8" hidden="1" customHeight="1" x14ac:dyDescent="0.25">
      <c r="A262" s="617"/>
      <c r="B262" s="619" t="s">
        <v>433</v>
      </c>
      <c r="C262" s="620" t="s">
        <v>263</v>
      </c>
      <c r="D262" s="619" t="s">
        <v>433</v>
      </c>
      <c r="E262" s="619" t="s">
        <v>263</v>
      </c>
      <c r="F262" s="598"/>
      <c r="G262" s="598"/>
      <c r="H262" s="598"/>
      <c r="I262" s="598"/>
      <c r="J262" s="619" t="s">
        <v>397</v>
      </c>
      <c r="K262" s="626" t="s">
        <v>432</v>
      </c>
      <c r="L262" s="627" t="s">
        <v>431</v>
      </c>
      <c r="M262" s="627" t="str">
        <f t="shared" si="276"/>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62" s="619"/>
      <c r="O262" s="618">
        <v>12</v>
      </c>
      <c r="P262" s="624"/>
      <c r="Q262" s="612"/>
      <c r="R262" s="625"/>
      <c r="S262" s="624"/>
      <c r="T262" s="612"/>
      <c r="U262" s="625"/>
      <c r="V262" s="624"/>
      <c r="W262" s="612"/>
      <c r="X262" s="613"/>
      <c r="Y262" s="612"/>
      <c r="Z262" s="613"/>
      <c r="AA262" s="618"/>
      <c r="AB262" s="404"/>
      <c r="AC262" s="416"/>
      <c r="AD262" s="138"/>
      <c r="AE262" s="331"/>
      <c r="AF262" s="330"/>
      <c r="AG262" s="331" t="str">
        <f t="shared" si="253"/>
        <v/>
      </c>
      <c r="AH262" s="332"/>
      <c r="AI262" s="332"/>
      <c r="AJ262" s="333" t="str">
        <f t="shared" si="236"/>
        <v/>
      </c>
      <c r="AK262" s="332"/>
      <c r="AL262" s="332"/>
      <c r="AM262" s="332"/>
      <c r="AN262" s="124"/>
      <c r="AO262" s="410" t="str">
        <f t="shared" si="244"/>
        <v/>
      </c>
      <c r="AP262" s="125"/>
      <c r="AQ262" s="410" t="str">
        <f t="shared" si="245"/>
        <v/>
      </c>
      <c r="AR262" s="125" t="str">
        <f t="shared" si="246"/>
        <v/>
      </c>
      <c r="AS262" s="402" t="str">
        <f t="shared" si="247"/>
        <v/>
      </c>
      <c r="AT262" s="402"/>
      <c r="AU262" s="402"/>
      <c r="AV262" s="409"/>
      <c r="AW262" s="319"/>
      <c r="AX262" s="319"/>
      <c r="AY262" s="139"/>
      <c r="AZ262" s="136"/>
      <c r="BA262" s="136"/>
      <c r="BB262" s="136"/>
      <c r="BC262" s="136"/>
      <c r="BJ262" s="329"/>
      <c r="BK262" s="329"/>
      <c r="BL262" s="329"/>
      <c r="BM262" s="329"/>
      <c r="BN262" s="329"/>
      <c r="BO262" s="329"/>
      <c r="BP262" s="329"/>
      <c r="BQ262" s="329"/>
      <c r="BR262" s="329"/>
      <c r="BS262" s="329"/>
      <c r="BT262" s="329"/>
      <c r="BU262" s="329"/>
      <c r="BV262" s="329"/>
      <c r="BW262" s="329"/>
      <c r="BX262" s="329"/>
      <c r="BY262" s="329"/>
      <c r="BZ262" s="329"/>
      <c r="CA262" s="329"/>
      <c r="CB262" s="329"/>
      <c r="CC262" s="329"/>
      <c r="CD262" s="329"/>
      <c r="CE262" s="329"/>
      <c r="CF262" s="329"/>
      <c r="CG262" s="329"/>
      <c r="CH262" s="329"/>
      <c r="CL262" s="329"/>
    </row>
    <row r="263" spans="1:90" s="1" customFormat="1" ht="13.8" hidden="1" customHeight="1" x14ac:dyDescent="0.25">
      <c r="A263" s="617"/>
      <c r="B263" s="619" t="s">
        <v>433</v>
      </c>
      <c r="C263" s="620" t="s">
        <v>263</v>
      </c>
      <c r="D263" s="619" t="s">
        <v>433</v>
      </c>
      <c r="E263" s="619" t="s">
        <v>263</v>
      </c>
      <c r="F263" s="598"/>
      <c r="G263" s="598"/>
      <c r="H263" s="598"/>
      <c r="I263" s="598"/>
      <c r="J263" s="619" t="s">
        <v>397</v>
      </c>
      <c r="K263" s="626" t="s">
        <v>432</v>
      </c>
      <c r="L263" s="627" t="s">
        <v>431</v>
      </c>
      <c r="M263" s="627" t="str">
        <f t="shared" si="276"/>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63" s="619"/>
      <c r="O263" s="618">
        <v>12</v>
      </c>
      <c r="P263" s="624"/>
      <c r="Q263" s="612"/>
      <c r="R263" s="625"/>
      <c r="S263" s="624"/>
      <c r="T263" s="612"/>
      <c r="U263" s="625"/>
      <c r="V263" s="624"/>
      <c r="W263" s="612"/>
      <c r="X263" s="613"/>
      <c r="Y263" s="612"/>
      <c r="Z263" s="613"/>
      <c r="AA263" s="618"/>
      <c r="AB263" s="404"/>
      <c r="AC263" s="416"/>
      <c r="AD263" s="138"/>
      <c r="AE263" s="331"/>
      <c r="AF263" s="330"/>
      <c r="AG263" s="331" t="str">
        <f t="shared" si="253"/>
        <v/>
      </c>
      <c r="AH263" s="332"/>
      <c r="AI263" s="332"/>
      <c r="AJ263" s="333" t="str">
        <f t="shared" si="236"/>
        <v/>
      </c>
      <c r="AK263" s="332"/>
      <c r="AL263" s="332"/>
      <c r="AM263" s="332"/>
      <c r="AN263" s="124"/>
      <c r="AO263" s="410" t="str">
        <f t="shared" si="244"/>
        <v/>
      </c>
      <c r="AP263" s="125"/>
      <c r="AQ263" s="410" t="str">
        <f t="shared" si="245"/>
        <v/>
      </c>
      <c r="AR263" s="125" t="str">
        <f t="shared" si="246"/>
        <v/>
      </c>
      <c r="AS263" s="402" t="str">
        <f t="shared" si="247"/>
        <v/>
      </c>
      <c r="AT263" s="402"/>
      <c r="AU263" s="402"/>
      <c r="AV263" s="409"/>
      <c r="AW263" s="319"/>
      <c r="AX263" s="319"/>
      <c r="AY263" s="139"/>
      <c r="AZ263" s="136"/>
      <c r="BA263" s="136"/>
      <c r="BB263" s="136"/>
      <c r="BC263" s="136"/>
      <c r="BJ263" s="329"/>
      <c r="BK263" s="329"/>
      <c r="BL263" s="329"/>
      <c r="BM263" s="329"/>
      <c r="BN263" s="329"/>
      <c r="BO263" s="329"/>
      <c r="BP263" s="329"/>
      <c r="BQ263" s="329"/>
      <c r="BR263" s="329"/>
      <c r="BS263" s="329"/>
      <c r="BT263" s="329"/>
      <c r="BU263" s="329"/>
      <c r="BV263" s="329"/>
      <c r="BW263" s="329"/>
      <c r="BX263" s="329"/>
      <c r="BY263" s="329"/>
      <c r="BZ263" s="329"/>
      <c r="CA263" s="329"/>
      <c r="CB263" s="329"/>
      <c r="CC263" s="329"/>
      <c r="CD263" s="329"/>
      <c r="CE263" s="329"/>
      <c r="CF263" s="329"/>
      <c r="CG263" s="329"/>
      <c r="CH263" s="329"/>
      <c r="CL263" s="329"/>
    </row>
    <row r="264" spans="1:90" s="1" customFormat="1" ht="124.2" x14ac:dyDescent="0.25">
      <c r="A264" s="617" t="s">
        <v>430</v>
      </c>
      <c r="B264" s="619" t="s">
        <v>427</v>
      </c>
      <c r="C264" s="620" t="s">
        <v>264</v>
      </c>
      <c r="D264" s="619" t="s">
        <v>894</v>
      </c>
      <c r="E264" s="619" t="s">
        <v>265</v>
      </c>
      <c r="F264" s="598" t="s">
        <v>766</v>
      </c>
      <c r="G264" s="598" t="s">
        <v>777</v>
      </c>
      <c r="H264" s="598" t="s">
        <v>779</v>
      </c>
      <c r="I264" s="598" t="s">
        <v>782</v>
      </c>
      <c r="J264" s="619" t="s">
        <v>353</v>
      </c>
      <c r="K264" s="626" t="s">
        <v>807</v>
      </c>
      <c r="L264" s="627" t="s">
        <v>835</v>
      </c>
      <c r="M264" s="627" t="str">
        <f t="shared" si="276"/>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4" s="619" t="s">
        <v>213</v>
      </c>
      <c r="O264" s="618">
        <v>1</v>
      </c>
      <c r="P264" s="624" t="str">
        <f t="shared" si="310"/>
        <v>Muy Baja</v>
      </c>
      <c r="Q264" s="612">
        <f t="shared" ref="Q264" si="326">IF(P264="","",IF(P264="Muy Baja",0.2,IF(P264="Baja",0.4,IF(P264="Media",0.6,IF(P264="Alta",0.8,IF(P264="Muy Alta",1,))))))</f>
        <v>0.2</v>
      </c>
      <c r="R264" s="625"/>
      <c r="S264" s="624" t="str">
        <f>IF(OR(R264='Tabla Impacto'!$C$11,R264='Tabla Impacto'!$D$11),"Leve",IF(OR(R264='Tabla Impacto'!$C$12,R264='Tabla Impacto'!$D$12),"Menor",IF(OR(R264='Tabla Impacto'!$C$13,R264='Tabla Impacto'!$D$13),"Moderado",IF(OR(R264='Tabla Impacto'!$C$14,R264='Tabla Impacto'!$D$14),"Mayor",IF(OR(R264='Tabla Impacto'!$C$15,R264='Tabla Impacto'!$D$15),"Catastrófico","")))))</f>
        <v/>
      </c>
      <c r="T264" s="612" t="str">
        <f t="shared" ref="T264" si="327">IF(S264="","",IF(S264="Leve",0.2,IF(S264="Menor",0.4,IF(S264="Moderado",0.6,IF(S264="Mayor",0.8,IF(S264="Catastrófico",1,))))))</f>
        <v/>
      </c>
      <c r="U264" s="625" t="s">
        <v>136</v>
      </c>
      <c r="V264" s="624" t="str">
        <f>IF(OR(U264='Tabla Impacto'!$C$11,U264='Tabla Impacto'!$D$11),"Leve",IF(OR(U264='Tabla Impacto'!$C$12,U264='Tabla Impacto'!$D$12),"Menor",IF(OR(U264='Tabla Impacto'!$C$13,U264='Tabla Impacto'!$D$13),"Moderado",IF(OR(U264='Tabla Impacto'!$C$14,U264='Tabla Impacto'!$D$14),"Mayor",IF(OR(U264='Tabla Impacto'!$C$15,U264='Tabla Impacto'!$D$15),"Catastrófico","")))))</f>
        <v>Moderado</v>
      </c>
      <c r="W264" s="612">
        <f t="shared" ref="W264" si="328">IF(V264="","",IF(V264="Leve",0.2,IF(V264="Menor",0.4,IF(V264="Moderado",0.6,IF(V264="Mayor",0.8,IF(V264="Catastrófico",1,))))))</f>
        <v>0.6</v>
      </c>
      <c r="X264" s="613" t="str">
        <f>IF(Y264="","",IF(Y264='Tabla Impacto'!$G$4,'Tabla Impacto'!$F$4,IF(Y264='Tabla Impacto'!$G$5,'Tabla Impacto'!$F$5,IF(Y264='Tabla Impacto'!$G$6,'Tabla Impacto'!$F$6,IF(Y264='Tabla Impacto'!$G$7,'Tabla Impacto'!$F$7,IF(Y264='Tabla Impacto'!$G$8,'Tabla Impacto'!$F$8))))))</f>
        <v>Moderado</v>
      </c>
      <c r="Y264" s="612">
        <f t="shared" ref="Y264" si="329">+IF(T264="",W264,IF(W264="",T264,IF(T264&gt;W264,T264,W264)))</f>
        <v>0.6</v>
      </c>
      <c r="Z264" s="613" t="str">
        <f t="shared" ref="Z264" si="330">IF(OR(AND(P264="Muy Baja",X264="Leve"),AND(P264="Muy Baja",X264="Menor"),AND(P264="Baja",X264="Leve")),"Bajo",IF(OR(AND(P264="Muy baja",X264="Moderado"),AND(P264="Baja",X264="Menor"),AND(P264="Baja",X264="Moderado"),AND(P264="Media",X264="Leve"),AND(P264="Media",X264="Menor"),AND(P264="Media",X264="Moderado"),AND(P264="Alta",X264="Leve"),AND(P264="Alta",X264="Menor")),"Moderado",IF(OR(AND(P264="Muy Baja",X264="Mayor"),AND(P264="Baja",X264="Mayor"),AND(P264="Media",X264="Mayor"),AND(P264="Alta",X264="Moderado"),AND(P264="Alta",X264="Mayor"),AND(P264="Muy Alta",X264="Leve"),AND(P264="Muy Alta",X264="Menor"),AND(P264="Muy Alta",X264="Moderado"),AND(P264="Muy Alta",X264="Mayor")),"Alto",IF(OR(AND(P264="Muy Baja",X264="Catastrófico"),AND(P264="Baja",X264="Catastrófico"),AND(P264="Media",X264="Catastrófico"),AND(P264="Alta",X264="Catastrófico"),AND(P264="Muy Alta",X264="Catastrófico")),"Extremo",""))))</f>
        <v>Moderado</v>
      </c>
      <c r="AA264" s="618"/>
      <c r="AB264" s="404">
        <v>1</v>
      </c>
      <c r="AC264" s="416" t="s">
        <v>908</v>
      </c>
      <c r="AD264" s="138"/>
      <c r="AE264" s="331" t="s">
        <v>223</v>
      </c>
      <c r="AF264" s="330" t="s">
        <v>721</v>
      </c>
      <c r="AG264" s="331" t="str">
        <f t="shared" si="253"/>
        <v>Probabilidad</v>
      </c>
      <c r="AH264" s="332" t="s">
        <v>12</v>
      </c>
      <c r="AI264" s="332" t="s">
        <v>8</v>
      </c>
      <c r="AJ264" s="333" t="str">
        <f t="shared" ref="AJ264:AJ327" si="331">IF(AND(AH264="Preventivo",AI264="Automático"),"50%",IF(AND(AH264="Preventivo",AI264="Manual"),"40%",IF(AND(AH264="Detectivo",AI264="Automático"),"40%",IF(AND(AH264="Detectivo",AI264="Manual"),"30%",IF(AND(AH264="Correctivo",AI264="Automático"),"35%",IF(AND(AH264="Correctivo",AI264="Manual"),"25%",""))))))</f>
        <v>40%</v>
      </c>
      <c r="AK264" s="332" t="s">
        <v>17</v>
      </c>
      <c r="AL264" s="332" t="s">
        <v>20</v>
      </c>
      <c r="AM264" s="332" t="s">
        <v>111</v>
      </c>
      <c r="AN264" s="309">
        <f>IFERROR(IF(AG264="Probabilidad",(Q264-(+Q264*AJ264)),IF(AG264="Impacto",Q264,"")),"")</f>
        <v>0.12</v>
      </c>
      <c r="AO264" s="410" t="str">
        <f t="shared" ref="AO264:AO265" si="332">IFERROR(IF(AN264="","",IF(AN264&lt;=0.2,"Muy Baja",IF(AN264&lt;=0.4,"Baja",IF(AN264&lt;=0.6,"Media",IF(AN264&lt;=0.8,"Alta","Muy Alta"))))),"")</f>
        <v>Muy Baja</v>
      </c>
      <c r="AP264" s="125">
        <f>+AN264</f>
        <v>0.12</v>
      </c>
      <c r="AQ264" s="410" t="str">
        <f t="shared" ref="AQ264:AQ265" si="333">IFERROR(IF(AR264="","",IF(AR264&lt;=0.2,"Leve",IF(AR264&lt;=0.4,"Menor",IF(AR264&lt;=0.6,"Moderado",IF(AR264&lt;=0.8,"Mayor","Catastrófico"))))),"")</f>
        <v>Moderado</v>
      </c>
      <c r="AR264" s="125">
        <f>IFERROR(IF(AG264="Impacto",(Y264-(+Y264*AJ264)),IF(AG264="Probabilidad",Y264,"")),"")</f>
        <v>0.6</v>
      </c>
      <c r="AS264" s="402" t="str">
        <f t="shared" ref="AS264:AS265" si="334">IFERROR(IF(OR(AND(AO264="Muy Baja",AQ264="Leve"),AND(AO264="Muy Baja",AQ264="Menor"),AND(AO264="Baja",AQ264="Leve")),"Bajo",IF(OR(AND(AO264="Muy baja",AQ264="Moderado"),AND(AO264="Baja",AQ264="Menor"),AND(AO264="Baja",AQ264="Moderado"),AND(AO264="Media",AQ264="Leve"),AND(AO264="Media",AQ264="Menor"),AND(AO264="Media",AQ264="Moderado"),AND(AO264="Alta",AQ264="Leve"),AND(AO264="Alta",AQ264="Menor")),"Moderado",IF(OR(AND(AO264="Muy Baja",AQ264="Mayor"),AND(AO264="Baja",AQ264="Mayor"),AND(AO264="Media",AQ264="Mayor"),AND(AO264="Alta",AQ264="Moderado"),AND(AO264="Alta",AQ264="Mayor"),AND(AO264="Muy Alta",AQ264="Leve"),AND(AO264="Muy Alta",AQ264="Menor"),AND(AO264="Muy Alta",AQ264="Moderado"),AND(AO264="Muy Alta",AQ264="Mayor")),"Alto",IF(OR(AND(AO264="Muy Baja",AQ264="Catastrófico"),AND(AO264="Baja",AQ264="Catastrófico"),AND(AO264="Media",AQ264="Catastrófico"),AND(AO264="Alta",AQ264="Catastrófico"),AND(AO264="Muy Alta",AQ264="Catastrófico")),"Extremo","")))),"")</f>
        <v>Moderado</v>
      </c>
      <c r="AT264" s="412">
        <f>+AP264</f>
        <v>0.12</v>
      </c>
      <c r="AU264" s="412">
        <f>+AR264</f>
        <v>0.6</v>
      </c>
      <c r="AV264" s="423" t="s">
        <v>122</v>
      </c>
      <c r="AW264" s="319"/>
      <c r="AX264" s="319"/>
      <c r="AY264" s="335">
        <v>2</v>
      </c>
      <c r="AZ264" s="336">
        <v>0</v>
      </c>
      <c r="BA264" s="336">
        <v>1</v>
      </c>
      <c r="BB264" s="336">
        <v>0</v>
      </c>
      <c r="BC264" s="336">
        <v>1</v>
      </c>
      <c r="BJ264" s="329"/>
      <c r="BK264" s="329"/>
      <c r="BL264" s="329"/>
      <c r="BM264" s="329"/>
      <c r="BN264" s="329"/>
      <c r="BO264" s="329"/>
      <c r="BP264" s="329"/>
      <c r="BQ264" s="329"/>
      <c r="BR264" s="329"/>
      <c r="BS264" s="329"/>
      <c r="BT264" s="329"/>
      <c r="BU264" s="329"/>
      <c r="BV264" s="329"/>
      <c r="BW264" s="329"/>
      <c r="BX264" s="329"/>
      <c r="BY264" s="329"/>
      <c r="BZ264" s="329"/>
      <c r="CA264" s="329"/>
      <c r="CB264" s="329"/>
      <c r="CC264" s="329"/>
      <c r="CD264" s="329"/>
      <c r="CE264" s="329"/>
      <c r="CF264" s="329"/>
      <c r="CG264" s="329"/>
      <c r="CH264" s="329"/>
      <c r="CL264" s="329"/>
    </row>
    <row r="265" spans="1:90" s="1" customFormat="1" hidden="1" x14ac:dyDescent="0.25">
      <c r="A265" s="617"/>
      <c r="B265" s="619" t="s">
        <v>429</v>
      </c>
      <c r="C265" s="620" t="s">
        <v>264</v>
      </c>
      <c r="D265" s="619" t="s">
        <v>429</v>
      </c>
      <c r="E265" s="619" t="s">
        <v>265</v>
      </c>
      <c r="F265" s="598"/>
      <c r="G265" s="598"/>
      <c r="H265" s="598"/>
      <c r="I265" s="598"/>
      <c r="J265" s="619" t="s">
        <v>353</v>
      </c>
      <c r="K265" s="626" t="s">
        <v>807</v>
      </c>
      <c r="L265" s="627" t="s">
        <v>835</v>
      </c>
      <c r="M265" s="627" t="str">
        <f t="shared" si="276"/>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5" s="619"/>
      <c r="O265" s="618">
        <f t="shared" ref="O265:O269" si="335">5*4*12</f>
        <v>240</v>
      </c>
      <c r="P265" s="624"/>
      <c r="Q265" s="612"/>
      <c r="R265" s="625"/>
      <c r="S265" s="624"/>
      <c r="T265" s="612"/>
      <c r="U265" s="625"/>
      <c r="V265" s="624"/>
      <c r="W265" s="612"/>
      <c r="X265" s="613"/>
      <c r="Y265" s="612"/>
      <c r="Z265" s="613"/>
      <c r="AA265" s="618"/>
      <c r="AB265" s="404"/>
      <c r="AC265" s="416"/>
      <c r="AD265" s="138"/>
      <c r="AE265" s="331"/>
      <c r="AF265" s="330"/>
      <c r="AG265" s="331" t="str">
        <f t="shared" si="253"/>
        <v/>
      </c>
      <c r="AH265" s="332"/>
      <c r="AI265" s="332"/>
      <c r="AJ265" s="333" t="str">
        <f t="shared" si="331"/>
        <v/>
      </c>
      <c r="AK265" s="332"/>
      <c r="AL265" s="332"/>
      <c r="AM265" s="332"/>
      <c r="AN265" s="308" t="str">
        <f>IFERROR(IF(AND(AG264="Probabilidad",AG265="Probabilidad"),(AP264-(+AP264*AJ265)),IF(AG265="Probabilidad",(Q264-(+Q264*AJ265)),IF(AG265="Impacto",AP264,""))),"")</f>
        <v/>
      </c>
      <c r="AO265" s="410" t="str">
        <f t="shared" si="332"/>
        <v/>
      </c>
      <c r="AP265" s="125" t="str">
        <f>+AN265</f>
        <v/>
      </c>
      <c r="AQ265" s="410" t="str">
        <f t="shared" si="333"/>
        <v/>
      </c>
      <c r="AR265" s="125" t="str">
        <f>IFERROR(IF(AND(AG264="Impacto",AG265="Impacto"),(AR264-(+AR264*AJ265)),IF(AG265="Impacto",(Y264-(+Y264*AJ265)),IF(AG265="Probabilidad",AR264,""))),"")</f>
        <v/>
      </c>
      <c r="AS265" s="402" t="str">
        <f t="shared" si="334"/>
        <v/>
      </c>
      <c r="AT265" s="407"/>
      <c r="AU265" s="412"/>
      <c r="AV265" s="423"/>
      <c r="AW265" s="319"/>
      <c r="AX265" s="319"/>
      <c r="AY265" s="335"/>
      <c r="AZ265" s="336"/>
      <c r="BA265" s="336"/>
      <c r="BB265" s="336"/>
      <c r="BC265" s="336"/>
      <c r="BJ265" s="329"/>
      <c r="BK265" s="329"/>
      <c r="BL265" s="329"/>
      <c r="BM265" s="329"/>
      <c r="BN265" s="329"/>
      <c r="BO265" s="329"/>
      <c r="BP265" s="329"/>
      <c r="BQ265" s="329"/>
      <c r="BR265" s="329"/>
      <c r="BS265" s="329"/>
      <c r="BT265" s="329"/>
      <c r="BU265" s="329"/>
      <c r="BV265" s="329"/>
      <c r="BW265" s="329"/>
      <c r="BX265" s="329"/>
      <c r="BY265" s="329"/>
      <c r="BZ265" s="329"/>
      <c r="CA265" s="329"/>
      <c r="CB265" s="329"/>
      <c r="CC265" s="329"/>
      <c r="CD265" s="329"/>
      <c r="CE265" s="329"/>
      <c r="CF265" s="329"/>
      <c r="CG265" s="329"/>
      <c r="CH265" s="329"/>
      <c r="CL265" s="329"/>
    </row>
    <row r="266" spans="1:90" s="1" customFormat="1" ht="13.8" hidden="1" customHeight="1" x14ac:dyDescent="0.25">
      <c r="A266" s="617"/>
      <c r="B266" s="619" t="s">
        <v>429</v>
      </c>
      <c r="C266" s="620" t="s">
        <v>264</v>
      </c>
      <c r="D266" s="619" t="s">
        <v>429</v>
      </c>
      <c r="E266" s="619" t="s">
        <v>265</v>
      </c>
      <c r="F266" s="598"/>
      <c r="G266" s="598"/>
      <c r="H266" s="598"/>
      <c r="I266" s="598"/>
      <c r="J266" s="619" t="s">
        <v>353</v>
      </c>
      <c r="K266" s="626" t="s">
        <v>807</v>
      </c>
      <c r="L266" s="627" t="s">
        <v>835</v>
      </c>
      <c r="M266" s="627" t="str">
        <f t="shared" si="276"/>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6" s="619"/>
      <c r="O266" s="618">
        <f t="shared" si="335"/>
        <v>240</v>
      </c>
      <c r="P266" s="624"/>
      <c r="Q266" s="612"/>
      <c r="R266" s="625"/>
      <c r="S266" s="624"/>
      <c r="T266" s="612"/>
      <c r="U266" s="625"/>
      <c r="V266" s="624"/>
      <c r="W266" s="612"/>
      <c r="X266" s="613"/>
      <c r="Y266" s="612"/>
      <c r="Z266" s="613"/>
      <c r="AA266" s="618"/>
      <c r="AB266" s="404"/>
      <c r="AC266" s="416"/>
      <c r="AD266" s="138"/>
      <c r="AE266" s="331"/>
      <c r="AF266" s="330"/>
      <c r="AG266" s="331" t="str">
        <f t="shared" si="253"/>
        <v/>
      </c>
      <c r="AH266" s="332"/>
      <c r="AI266" s="332"/>
      <c r="AJ266" s="333" t="str">
        <f t="shared" si="331"/>
        <v/>
      </c>
      <c r="AK266" s="332"/>
      <c r="AL266" s="332"/>
      <c r="AM266" s="332"/>
      <c r="AN266" s="124"/>
      <c r="AO266" s="410" t="str">
        <f t="shared" ref="AO266:AO327" si="336">IFERROR(IF(AN266="","",IF(AN266&lt;=0.2,"Muy Baja",IF(AN266&lt;=0.4,"Baja",IF(AN266&lt;=0.6,"Media",IF(AN266&lt;=0.8,"Alta","Muy Alta"))))),"")</f>
        <v/>
      </c>
      <c r="AP266" s="125"/>
      <c r="AQ266" s="410" t="str">
        <f t="shared" ref="AQ266:AQ327" si="337">IFERROR(IF(AR266="","",IF(AR266&lt;=0.2,"Leve",IF(AR266&lt;=0.4,"Menor",IF(AR266&lt;=0.6,"Moderado",IF(AR266&lt;=0.8,"Mayor","Catastrófico"))))),"")</f>
        <v/>
      </c>
      <c r="AR266" s="125" t="str">
        <f t="shared" ref="AR266:AR327" si="338">IFERROR(IF(AND(AG265="Impacto",AG266="Impacto"),(AR265-(+AR265*AJ266)),IF(AG266="Impacto",(Y265-(+Y265*AJ266)),IF(AG266="Probabilidad",AR265,""))),"")</f>
        <v/>
      </c>
      <c r="AS266" s="402" t="str">
        <f t="shared" ref="AS266:AS327" si="339">IFERROR(IF(OR(AND(AO266="Muy Baja",AQ266="Leve"),AND(AO266="Muy Baja",AQ266="Menor"),AND(AO266="Baja",AQ266="Leve")),"Bajo",IF(OR(AND(AO266="Muy baja",AQ266="Moderado"),AND(AO266="Baja",AQ266="Menor"),AND(AO266="Baja",AQ266="Moderado"),AND(AO266="Media",AQ266="Leve"),AND(AO266="Media",AQ266="Menor"),AND(AO266="Media",AQ266="Moderado"),AND(AO266="Alta",AQ266="Leve"),AND(AO266="Alta",AQ266="Menor")),"Moderado",IF(OR(AND(AO266="Muy Baja",AQ266="Mayor"),AND(AO266="Baja",AQ266="Mayor"),AND(AO266="Media",AQ266="Mayor"),AND(AO266="Alta",AQ266="Moderado"),AND(AO266="Alta",AQ266="Mayor"),AND(AO266="Muy Alta",AQ266="Leve"),AND(AO266="Muy Alta",AQ266="Menor"),AND(AO266="Muy Alta",AQ266="Moderado"),AND(AO266="Muy Alta",AQ266="Mayor")),"Alto",IF(OR(AND(AO266="Muy Baja",AQ266="Catastrófico"),AND(AO266="Baja",AQ266="Catastrófico"),AND(AO266="Media",AQ266="Catastrófico"),AND(AO266="Alta",AQ266="Catastrófico"),AND(AO266="Muy Alta",AQ266="Catastrófico")),"Extremo","")))),"")</f>
        <v/>
      </c>
      <c r="AT266" s="402"/>
      <c r="AU266" s="402"/>
      <c r="AV266" s="409"/>
      <c r="AW266" s="319"/>
      <c r="AX266" s="319"/>
      <c r="AY266" s="139"/>
      <c r="AZ266" s="136"/>
      <c r="BA266" s="136"/>
      <c r="BB266" s="136"/>
      <c r="BC266" s="136"/>
      <c r="BJ266" s="329"/>
      <c r="BK266" s="329"/>
      <c r="BL266" s="329"/>
      <c r="BM266" s="329"/>
      <c r="BN266" s="329"/>
      <c r="BO266" s="329"/>
      <c r="BP266" s="329"/>
      <c r="BQ266" s="329"/>
      <c r="BR266" s="329"/>
      <c r="BS266" s="329"/>
      <c r="BT266" s="329"/>
      <c r="BU266" s="329"/>
      <c r="BV266" s="329"/>
      <c r="BW266" s="329"/>
      <c r="BX266" s="329"/>
      <c r="BY266" s="329"/>
      <c r="BZ266" s="329"/>
      <c r="CA266" s="329"/>
      <c r="CB266" s="329"/>
      <c r="CC266" s="329"/>
      <c r="CD266" s="329"/>
      <c r="CE266" s="329"/>
      <c r="CF266" s="329"/>
      <c r="CG266" s="329"/>
      <c r="CH266" s="329"/>
      <c r="CL266" s="329"/>
    </row>
    <row r="267" spans="1:90" s="1" customFormat="1" ht="13.8" hidden="1" customHeight="1" x14ac:dyDescent="0.25">
      <c r="A267" s="617"/>
      <c r="B267" s="619" t="s">
        <v>429</v>
      </c>
      <c r="C267" s="620" t="s">
        <v>264</v>
      </c>
      <c r="D267" s="619" t="s">
        <v>429</v>
      </c>
      <c r="E267" s="619" t="s">
        <v>265</v>
      </c>
      <c r="F267" s="598"/>
      <c r="G267" s="598"/>
      <c r="H267" s="598"/>
      <c r="I267" s="598"/>
      <c r="J267" s="619" t="s">
        <v>353</v>
      </c>
      <c r="K267" s="626" t="s">
        <v>807</v>
      </c>
      <c r="L267" s="627" t="s">
        <v>835</v>
      </c>
      <c r="M267" s="627" t="str">
        <f t="shared" si="276"/>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7" s="619"/>
      <c r="O267" s="618">
        <f t="shared" si="335"/>
        <v>240</v>
      </c>
      <c r="P267" s="624"/>
      <c r="Q267" s="612"/>
      <c r="R267" s="625"/>
      <c r="S267" s="624"/>
      <c r="T267" s="612"/>
      <c r="U267" s="625"/>
      <c r="V267" s="624"/>
      <c r="W267" s="612"/>
      <c r="X267" s="613"/>
      <c r="Y267" s="612"/>
      <c r="Z267" s="613"/>
      <c r="AA267" s="618"/>
      <c r="AB267" s="404"/>
      <c r="AC267" s="416"/>
      <c r="AD267" s="138"/>
      <c r="AE267" s="331"/>
      <c r="AF267" s="330"/>
      <c r="AG267" s="331" t="str">
        <f t="shared" si="253"/>
        <v/>
      </c>
      <c r="AH267" s="332"/>
      <c r="AI267" s="332"/>
      <c r="AJ267" s="333" t="str">
        <f t="shared" si="331"/>
        <v/>
      </c>
      <c r="AK267" s="332"/>
      <c r="AL267" s="332"/>
      <c r="AM267" s="332"/>
      <c r="AN267" s="124"/>
      <c r="AO267" s="410" t="str">
        <f t="shared" si="336"/>
        <v/>
      </c>
      <c r="AP267" s="125"/>
      <c r="AQ267" s="410" t="str">
        <f t="shared" si="337"/>
        <v/>
      </c>
      <c r="AR267" s="125" t="str">
        <f t="shared" si="338"/>
        <v/>
      </c>
      <c r="AS267" s="402" t="str">
        <f t="shared" si="339"/>
        <v/>
      </c>
      <c r="AT267" s="402"/>
      <c r="AU267" s="402"/>
      <c r="AV267" s="409"/>
      <c r="AW267" s="319"/>
      <c r="AX267" s="319"/>
      <c r="AY267" s="139"/>
      <c r="AZ267" s="136"/>
      <c r="BA267" s="136"/>
      <c r="BB267" s="136"/>
      <c r="BC267" s="136"/>
      <c r="BJ267" s="329"/>
      <c r="BK267" s="329"/>
      <c r="BL267" s="329"/>
      <c r="BM267" s="329"/>
      <c r="BN267" s="329"/>
      <c r="BO267" s="329"/>
      <c r="BP267" s="329"/>
      <c r="BQ267" s="329"/>
      <c r="BR267" s="329"/>
      <c r="BS267" s="329"/>
      <c r="BT267" s="329"/>
      <c r="BU267" s="329"/>
      <c r="BV267" s="329"/>
      <c r="BW267" s="329"/>
      <c r="BX267" s="329"/>
      <c r="BY267" s="329"/>
      <c r="BZ267" s="329"/>
      <c r="CA267" s="329"/>
      <c r="CB267" s="329"/>
      <c r="CC267" s="329"/>
      <c r="CD267" s="329"/>
      <c r="CE267" s="329"/>
      <c r="CF267" s="329"/>
      <c r="CG267" s="329"/>
      <c r="CH267" s="329"/>
      <c r="CL267" s="329"/>
    </row>
    <row r="268" spans="1:90" s="1" customFormat="1" ht="13.8" hidden="1" customHeight="1" x14ac:dyDescent="0.25">
      <c r="A268" s="617"/>
      <c r="B268" s="619" t="s">
        <v>429</v>
      </c>
      <c r="C268" s="620" t="s">
        <v>264</v>
      </c>
      <c r="D268" s="619" t="s">
        <v>429</v>
      </c>
      <c r="E268" s="619" t="s">
        <v>265</v>
      </c>
      <c r="F268" s="598"/>
      <c r="G268" s="598"/>
      <c r="H268" s="598"/>
      <c r="I268" s="598"/>
      <c r="J268" s="619" t="s">
        <v>353</v>
      </c>
      <c r="K268" s="626" t="s">
        <v>807</v>
      </c>
      <c r="L268" s="627" t="s">
        <v>835</v>
      </c>
      <c r="M268" s="627" t="str">
        <f t="shared" si="276"/>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8" s="619"/>
      <c r="O268" s="618">
        <f t="shared" si="335"/>
        <v>240</v>
      </c>
      <c r="P268" s="624"/>
      <c r="Q268" s="612"/>
      <c r="R268" s="625"/>
      <c r="S268" s="624"/>
      <c r="T268" s="612"/>
      <c r="U268" s="625"/>
      <c r="V268" s="624"/>
      <c r="W268" s="612"/>
      <c r="X268" s="613"/>
      <c r="Y268" s="612"/>
      <c r="Z268" s="613"/>
      <c r="AA268" s="618"/>
      <c r="AB268" s="404"/>
      <c r="AC268" s="416"/>
      <c r="AD268" s="138"/>
      <c r="AE268" s="331"/>
      <c r="AF268" s="330"/>
      <c r="AG268" s="331" t="str">
        <f t="shared" ref="AG268:AG331" si="340">IF(OR(AH268="Preventivo",AH268="Detectivo"),"Probabilidad",IF(AH268="Correctivo","Impacto",""))</f>
        <v/>
      </c>
      <c r="AH268" s="332"/>
      <c r="AI268" s="332"/>
      <c r="AJ268" s="333" t="str">
        <f t="shared" si="331"/>
        <v/>
      </c>
      <c r="AK268" s="332"/>
      <c r="AL268" s="332"/>
      <c r="AM268" s="332"/>
      <c r="AN268" s="124"/>
      <c r="AO268" s="410" t="str">
        <f t="shared" si="336"/>
        <v/>
      </c>
      <c r="AP268" s="125"/>
      <c r="AQ268" s="410" t="str">
        <f t="shared" si="337"/>
        <v/>
      </c>
      <c r="AR268" s="125" t="str">
        <f t="shared" si="338"/>
        <v/>
      </c>
      <c r="AS268" s="402" t="str">
        <f t="shared" si="339"/>
        <v/>
      </c>
      <c r="AT268" s="402"/>
      <c r="AU268" s="402"/>
      <c r="AV268" s="409"/>
      <c r="AW268" s="319"/>
      <c r="AX268" s="319"/>
      <c r="AY268" s="139"/>
      <c r="AZ268" s="136"/>
      <c r="BA268" s="136"/>
      <c r="BB268" s="136"/>
      <c r="BC268" s="136"/>
      <c r="BJ268" s="329"/>
      <c r="BK268" s="329"/>
      <c r="BL268" s="329"/>
      <c r="BM268" s="329"/>
      <c r="BN268" s="329"/>
      <c r="BO268" s="329"/>
      <c r="BP268" s="329"/>
      <c r="BQ268" s="329"/>
      <c r="BR268" s="329"/>
      <c r="BS268" s="329"/>
      <c r="BT268" s="329"/>
      <c r="BU268" s="329"/>
      <c r="BV268" s="329"/>
      <c r="BW268" s="329"/>
      <c r="BX268" s="329"/>
      <c r="BY268" s="329"/>
      <c r="BZ268" s="329"/>
      <c r="CA268" s="329"/>
      <c r="CB268" s="329"/>
      <c r="CC268" s="329"/>
      <c r="CD268" s="329"/>
      <c r="CE268" s="329"/>
      <c r="CF268" s="329"/>
      <c r="CG268" s="329"/>
      <c r="CH268" s="329"/>
      <c r="CL268" s="329"/>
    </row>
    <row r="269" spans="1:90" s="1" customFormat="1" ht="13.8" hidden="1" customHeight="1" x14ac:dyDescent="0.25">
      <c r="A269" s="617"/>
      <c r="B269" s="619" t="s">
        <v>429</v>
      </c>
      <c r="C269" s="620" t="s">
        <v>264</v>
      </c>
      <c r="D269" s="619" t="s">
        <v>429</v>
      </c>
      <c r="E269" s="619" t="s">
        <v>265</v>
      </c>
      <c r="F269" s="598"/>
      <c r="G269" s="598"/>
      <c r="H269" s="598"/>
      <c r="I269" s="598"/>
      <c r="J269" s="619" t="s">
        <v>353</v>
      </c>
      <c r="K269" s="626" t="s">
        <v>807</v>
      </c>
      <c r="L269" s="627" t="s">
        <v>835</v>
      </c>
      <c r="M269" s="627" t="str">
        <f t="shared" si="276"/>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9" s="619"/>
      <c r="O269" s="618">
        <f t="shared" si="335"/>
        <v>240</v>
      </c>
      <c r="P269" s="624"/>
      <c r="Q269" s="612"/>
      <c r="R269" s="625"/>
      <c r="S269" s="624"/>
      <c r="T269" s="612"/>
      <c r="U269" s="625"/>
      <c r="V269" s="624"/>
      <c r="W269" s="612"/>
      <c r="X269" s="613"/>
      <c r="Y269" s="612"/>
      <c r="Z269" s="613"/>
      <c r="AA269" s="618"/>
      <c r="AB269" s="404"/>
      <c r="AC269" s="416"/>
      <c r="AD269" s="138"/>
      <c r="AE269" s="331"/>
      <c r="AF269" s="330"/>
      <c r="AG269" s="331" t="str">
        <f t="shared" si="340"/>
        <v/>
      </c>
      <c r="AH269" s="332"/>
      <c r="AI269" s="332"/>
      <c r="AJ269" s="333" t="str">
        <f t="shared" si="331"/>
        <v/>
      </c>
      <c r="AK269" s="332"/>
      <c r="AL269" s="332"/>
      <c r="AM269" s="332"/>
      <c r="AN269" s="124"/>
      <c r="AO269" s="410" t="str">
        <f t="shared" si="336"/>
        <v/>
      </c>
      <c r="AP269" s="125"/>
      <c r="AQ269" s="410" t="str">
        <f t="shared" si="337"/>
        <v/>
      </c>
      <c r="AR269" s="125" t="str">
        <f t="shared" si="338"/>
        <v/>
      </c>
      <c r="AS269" s="402" t="str">
        <f t="shared" si="339"/>
        <v/>
      </c>
      <c r="AT269" s="402"/>
      <c r="AU269" s="402"/>
      <c r="AV269" s="409"/>
      <c r="AW269" s="319"/>
      <c r="AX269" s="319"/>
      <c r="AY269" s="139"/>
      <c r="AZ269" s="136"/>
      <c r="BA269" s="136"/>
      <c r="BB269" s="136"/>
      <c r="BC269" s="136"/>
      <c r="BJ269" s="329"/>
      <c r="BK269" s="329"/>
      <c r="BL269" s="329"/>
      <c r="BM269" s="329"/>
      <c r="BN269" s="329"/>
      <c r="BO269" s="329"/>
      <c r="BP269" s="329"/>
      <c r="BQ269" s="329"/>
      <c r="BR269" s="329"/>
      <c r="BS269" s="329"/>
      <c r="BT269" s="329"/>
      <c r="BU269" s="329"/>
      <c r="BV269" s="329"/>
      <c r="BW269" s="329"/>
      <c r="BX269" s="329"/>
      <c r="BY269" s="329"/>
      <c r="BZ269" s="329"/>
      <c r="CA269" s="329"/>
      <c r="CB269" s="329"/>
      <c r="CC269" s="329"/>
      <c r="CD269" s="329"/>
      <c r="CE269" s="329"/>
      <c r="CF269" s="329"/>
      <c r="CG269" s="329"/>
      <c r="CH269" s="329"/>
      <c r="CL269" s="329"/>
    </row>
    <row r="270" spans="1:90" s="1" customFormat="1" ht="124.2" x14ac:dyDescent="0.25">
      <c r="A270" s="617" t="s">
        <v>428</v>
      </c>
      <c r="B270" s="619" t="s">
        <v>424</v>
      </c>
      <c r="C270" s="620" t="s">
        <v>264</v>
      </c>
      <c r="D270" s="619" t="s">
        <v>895</v>
      </c>
      <c r="E270" s="619" t="s">
        <v>265</v>
      </c>
      <c r="F270" s="598" t="s">
        <v>762</v>
      </c>
      <c r="G270" s="598" t="s">
        <v>777</v>
      </c>
      <c r="H270" s="598" t="s">
        <v>788</v>
      </c>
      <c r="I270" s="598" t="s">
        <v>772</v>
      </c>
      <c r="J270" s="619" t="s">
        <v>353</v>
      </c>
      <c r="K270" s="626" t="s">
        <v>808</v>
      </c>
      <c r="L270" s="627" t="s">
        <v>836</v>
      </c>
      <c r="M270" s="627" t="str">
        <f t="shared" si="276"/>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
      <c r="N270" s="619" t="s">
        <v>213</v>
      </c>
      <c r="O270" s="618">
        <v>4800</v>
      </c>
      <c r="P270" s="624" t="str">
        <f t="shared" si="320"/>
        <v>Alta</v>
      </c>
      <c r="Q270" s="612">
        <f t="shared" ref="Q270" si="341">IF(P270="","",IF(P270="Muy Baja",0.2,IF(P270="Baja",0.4,IF(P270="Media",0.6,IF(P270="Alta",0.8,IF(P270="Muy Alta",1,))))))</f>
        <v>0.8</v>
      </c>
      <c r="R270" s="625"/>
      <c r="S270" s="624" t="str">
        <f>IF(OR(R270='Tabla Impacto'!$C$11,R270='Tabla Impacto'!$D$11),"Leve",IF(OR(R270='Tabla Impacto'!$C$12,R270='Tabla Impacto'!$D$12),"Menor",IF(OR(R270='Tabla Impacto'!$C$13,R270='Tabla Impacto'!$D$13),"Moderado",IF(OR(R270='Tabla Impacto'!$C$14,R270='Tabla Impacto'!$D$14),"Mayor",IF(OR(R270='Tabla Impacto'!$C$15,R270='Tabla Impacto'!$D$15),"Catastrófico","")))))</f>
        <v/>
      </c>
      <c r="T270" s="612" t="str">
        <f t="shared" ref="T270" si="342">IF(S270="","",IF(S270="Leve",0.2,IF(S270="Menor",0.4,IF(S270="Moderado",0.6,IF(S270="Mayor",0.8,IF(S270="Catastrófico",1,))))))</f>
        <v/>
      </c>
      <c r="U270" s="625" t="s">
        <v>136</v>
      </c>
      <c r="V270" s="624" t="str">
        <f>IF(OR(U270='Tabla Impacto'!$C$11,U270='Tabla Impacto'!$D$11),"Leve",IF(OR(U270='Tabla Impacto'!$C$12,U270='Tabla Impacto'!$D$12),"Menor",IF(OR(U270='Tabla Impacto'!$C$13,U270='Tabla Impacto'!$D$13),"Moderado",IF(OR(U270='Tabla Impacto'!$C$14,U270='Tabla Impacto'!$D$14),"Mayor",IF(OR(U270='Tabla Impacto'!$C$15,U270='Tabla Impacto'!$D$15),"Catastrófico","")))))</f>
        <v>Moderado</v>
      </c>
      <c r="W270" s="612">
        <f t="shared" ref="W270" si="343">IF(V270="","",IF(V270="Leve",0.2,IF(V270="Menor",0.4,IF(V270="Moderado",0.6,IF(V270="Mayor",0.8,IF(V270="Catastrófico",1,))))))</f>
        <v>0.6</v>
      </c>
      <c r="X270" s="613" t="str">
        <f>IF(Y270="","",IF(Y270='Tabla Impacto'!$G$4,'Tabla Impacto'!$F$4,IF(Y270='Tabla Impacto'!$G$5,'Tabla Impacto'!$F$5,IF(Y270='Tabla Impacto'!$G$6,'Tabla Impacto'!$F$6,IF(Y270='Tabla Impacto'!$G$7,'Tabla Impacto'!$F$7,IF(Y270='Tabla Impacto'!$G$8,'Tabla Impacto'!$F$8))))))</f>
        <v>Moderado</v>
      </c>
      <c r="Y270" s="612">
        <f t="shared" ref="Y270" si="344">+IF(T270="",W270,IF(W270="",T270,IF(T270&gt;W270,T270,W270)))</f>
        <v>0.6</v>
      </c>
      <c r="Z270" s="613" t="str">
        <f t="shared" ref="Z270" si="345">IF(OR(AND(P270="Muy Baja",X270="Leve"),AND(P270="Muy Baja",X270="Menor"),AND(P270="Baja",X270="Leve")),"Bajo",IF(OR(AND(P270="Muy baja",X270="Moderado"),AND(P270="Baja",X270="Menor"),AND(P270="Baja",X270="Moderado"),AND(P270="Media",X270="Leve"),AND(P270="Media",X270="Menor"),AND(P270="Media",X270="Moderado"),AND(P270="Alta",X270="Leve"),AND(P270="Alta",X270="Menor")),"Moderado",IF(OR(AND(P270="Muy Baja",X270="Mayor"),AND(P270="Baja",X270="Mayor"),AND(P270="Media",X270="Mayor"),AND(P270="Alta",X270="Moderado"),AND(P270="Alta",X270="Mayor"),AND(P270="Muy Alta",X270="Leve"),AND(P270="Muy Alta",X270="Menor"),AND(P270="Muy Alta",X270="Moderado"),AND(P270="Muy Alta",X270="Mayor")),"Alto",IF(OR(AND(P270="Muy Baja",X270="Catastrófico"),AND(P270="Baja",X270="Catastrófico"),AND(P270="Media",X270="Catastrófico"),AND(P270="Alta",X270="Catastrófico"),AND(P270="Muy Alta",X270="Catastrófico")),"Extremo",""))))</f>
        <v>Alto</v>
      </c>
      <c r="AA270" s="618"/>
      <c r="AB270" s="404">
        <v>1</v>
      </c>
      <c r="AC270" s="416" t="s">
        <v>908</v>
      </c>
      <c r="AD270" s="138"/>
      <c r="AE270" s="331" t="s">
        <v>223</v>
      </c>
      <c r="AF270" s="330" t="s">
        <v>721</v>
      </c>
      <c r="AG270" s="331" t="str">
        <f t="shared" si="340"/>
        <v>Probabilidad</v>
      </c>
      <c r="AH270" s="332" t="s">
        <v>12</v>
      </c>
      <c r="AI270" s="332" t="s">
        <v>8</v>
      </c>
      <c r="AJ270" s="333" t="str">
        <f t="shared" si="331"/>
        <v>40%</v>
      </c>
      <c r="AK270" s="332" t="s">
        <v>17</v>
      </c>
      <c r="AL270" s="332" t="s">
        <v>20</v>
      </c>
      <c r="AM270" s="332" t="s">
        <v>111</v>
      </c>
      <c r="AN270" s="309">
        <f>IFERROR(IF(AG270="Probabilidad",(Q270-(+Q270*AJ270)),IF(AG270="Impacto",Q270,"")),"")</f>
        <v>0.48</v>
      </c>
      <c r="AO270" s="410" t="str">
        <f t="shared" si="336"/>
        <v>Media</v>
      </c>
      <c r="AP270" s="125">
        <f>+AN270</f>
        <v>0.48</v>
      </c>
      <c r="AQ270" s="410" t="str">
        <f t="shared" si="337"/>
        <v>Moderado</v>
      </c>
      <c r="AR270" s="125">
        <f>IFERROR(IF(AG270="Impacto",(Y270-(+Y270*AJ270)),IF(AG270="Probabilidad",Y270,"")),"")</f>
        <v>0.6</v>
      </c>
      <c r="AS270" s="402" t="str">
        <f t="shared" si="339"/>
        <v>Moderado</v>
      </c>
      <c r="AT270" s="601">
        <f>+AP270</f>
        <v>0.48</v>
      </c>
      <c r="AU270" s="601">
        <f>+AR270</f>
        <v>0.6</v>
      </c>
      <c r="AV270" s="605" t="s">
        <v>122</v>
      </c>
      <c r="AW270" s="319"/>
      <c r="AX270" s="319"/>
      <c r="AY270" s="335">
        <v>2</v>
      </c>
      <c r="AZ270" s="336">
        <v>0</v>
      </c>
      <c r="BA270" s="336">
        <v>1</v>
      </c>
      <c r="BB270" s="336">
        <v>0</v>
      </c>
      <c r="BC270" s="336">
        <v>1</v>
      </c>
      <c r="BJ270" s="329"/>
      <c r="BK270" s="329"/>
      <c r="BL270" s="329"/>
      <c r="BM270" s="329"/>
      <c r="BN270" s="329"/>
      <c r="BO270" s="329"/>
      <c r="BP270" s="329"/>
      <c r="BQ270" s="329"/>
      <c r="BR270" s="329"/>
      <c r="BS270" s="329"/>
      <c r="BT270" s="329"/>
      <c r="BU270" s="329"/>
      <c r="BV270" s="329"/>
      <c r="BW270" s="329"/>
      <c r="BX270" s="329"/>
      <c r="BY270" s="329"/>
      <c r="BZ270" s="329"/>
      <c r="CA270" s="329"/>
      <c r="CB270" s="329"/>
      <c r="CC270" s="329"/>
      <c r="CD270" s="329"/>
      <c r="CE270" s="329"/>
      <c r="CF270" s="329"/>
      <c r="CG270" s="329"/>
      <c r="CH270" s="329"/>
      <c r="CL270" s="329"/>
    </row>
    <row r="271" spans="1:90" s="1" customFormat="1" ht="163.80000000000001" customHeight="1" x14ac:dyDescent="0.25">
      <c r="A271" s="617"/>
      <c r="B271" s="619"/>
      <c r="C271" s="620"/>
      <c r="D271" s="619"/>
      <c r="E271" s="618"/>
      <c r="F271" s="598"/>
      <c r="G271" s="598"/>
      <c r="H271" s="598"/>
      <c r="I271" s="598"/>
      <c r="J271" s="619"/>
      <c r="K271" s="627"/>
      <c r="L271" s="627"/>
      <c r="M271" s="627"/>
      <c r="N271" s="619"/>
      <c r="O271" s="618"/>
      <c r="P271" s="624"/>
      <c r="Q271" s="612"/>
      <c r="R271" s="625"/>
      <c r="S271" s="624"/>
      <c r="T271" s="612"/>
      <c r="U271" s="625"/>
      <c r="V271" s="624"/>
      <c r="W271" s="612"/>
      <c r="X271" s="613"/>
      <c r="Y271" s="612"/>
      <c r="Z271" s="613"/>
      <c r="AA271" s="618"/>
      <c r="AB271" s="404">
        <v>2</v>
      </c>
      <c r="AC271" s="416" t="s">
        <v>426</v>
      </c>
      <c r="AD271" s="138"/>
      <c r="AE271" s="331" t="s">
        <v>223</v>
      </c>
      <c r="AF271" s="330" t="s">
        <v>722</v>
      </c>
      <c r="AG271" s="331" t="str">
        <f t="shared" si="340"/>
        <v>Probabilidad</v>
      </c>
      <c r="AH271" s="332" t="s">
        <v>12</v>
      </c>
      <c r="AI271" s="332" t="s">
        <v>8</v>
      </c>
      <c r="AJ271" s="333" t="str">
        <f t="shared" si="331"/>
        <v>40%</v>
      </c>
      <c r="AK271" s="332" t="s">
        <v>17</v>
      </c>
      <c r="AL271" s="332" t="s">
        <v>20</v>
      </c>
      <c r="AM271" s="332" t="s">
        <v>111</v>
      </c>
      <c r="AN271" s="308">
        <f>IFERROR(IF(AND(AG270="Probabilidad",AG271="Probabilidad"),(AP270-(+AP270*AJ271)),IF(AG271="Probabilidad",(Q270-(+Q270*AJ271)),IF(AG271="Impacto",AP270,""))),"")</f>
        <v>0.28799999999999998</v>
      </c>
      <c r="AO271" s="410" t="str">
        <f t="shared" si="336"/>
        <v>Baja</v>
      </c>
      <c r="AP271" s="125">
        <f>+AN271</f>
        <v>0.28799999999999998</v>
      </c>
      <c r="AQ271" s="410" t="str">
        <f t="shared" si="337"/>
        <v>Moderado</v>
      </c>
      <c r="AR271" s="125">
        <f>IFERROR(IF(AND(AG270="Impacto",AG271="Impacto"),(AR270-(+AR270*AJ271)),IF(AG271="Impacto",(Y270-(+Y270*AJ271)),IF(AG271="Probabilidad",AR270,""))),"")</f>
        <v>0.6</v>
      </c>
      <c r="AS271" s="402" t="str">
        <f t="shared" si="339"/>
        <v>Moderado</v>
      </c>
      <c r="AT271" s="601"/>
      <c r="AU271" s="601"/>
      <c r="AV271" s="605"/>
      <c r="AW271" s="319"/>
      <c r="AX271" s="319"/>
      <c r="AY271" s="335">
        <v>0</v>
      </c>
      <c r="AZ271" s="336">
        <v>0</v>
      </c>
      <c r="BA271" s="336">
        <v>0</v>
      </c>
      <c r="BB271" s="336">
        <v>0</v>
      </c>
      <c r="BC271" s="336">
        <v>0</v>
      </c>
      <c r="BJ271" s="329"/>
      <c r="BK271" s="329"/>
      <c r="BL271" s="329"/>
      <c r="BM271" s="329"/>
      <c r="BN271" s="329"/>
      <c r="BO271" s="329"/>
      <c r="BP271" s="329"/>
      <c r="BQ271" s="329"/>
      <c r="BR271" s="329"/>
      <c r="BS271" s="329"/>
      <c r="BT271" s="329"/>
      <c r="BU271" s="329"/>
      <c r="BV271" s="329"/>
      <c r="BW271" s="329"/>
      <c r="BX271" s="329"/>
      <c r="BY271" s="329"/>
      <c r="BZ271" s="329"/>
      <c r="CA271" s="329"/>
      <c r="CB271" s="329"/>
      <c r="CC271" s="329"/>
      <c r="CD271" s="329"/>
      <c r="CE271" s="329"/>
      <c r="CF271" s="329"/>
      <c r="CG271" s="329"/>
      <c r="CH271" s="329"/>
      <c r="CL271" s="329"/>
    </row>
    <row r="272" spans="1:90" s="1" customFormat="1" ht="13.8" hidden="1" customHeight="1" x14ac:dyDescent="0.25">
      <c r="A272" s="617"/>
      <c r="B272" s="619" t="s">
        <v>427</v>
      </c>
      <c r="C272" s="620" t="s">
        <v>264</v>
      </c>
      <c r="D272" s="619"/>
      <c r="E272" s="619"/>
      <c r="F272" s="598"/>
      <c r="G272" s="598"/>
      <c r="H272" s="598"/>
      <c r="I272" s="598"/>
      <c r="J272" s="619" t="s">
        <v>353</v>
      </c>
      <c r="K272" s="626" t="s">
        <v>808</v>
      </c>
      <c r="L272" s="627" t="s">
        <v>836</v>
      </c>
      <c r="M272" s="627" t="str">
        <f>+CONCATENATE(J272," ",K272," ",L272)</f>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
      <c r="N272" s="619"/>
      <c r="O272" s="618">
        <v>240</v>
      </c>
      <c r="P272" s="624"/>
      <c r="Q272" s="612"/>
      <c r="R272" s="625"/>
      <c r="S272" s="624"/>
      <c r="T272" s="612"/>
      <c r="U272" s="625"/>
      <c r="V272" s="624"/>
      <c r="W272" s="612"/>
      <c r="X272" s="613"/>
      <c r="Y272" s="612"/>
      <c r="Z272" s="613"/>
      <c r="AA272" s="618"/>
      <c r="AB272" s="404"/>
      <c r="AC272" s="416"/>
      <c r="AD272" s="138"/>
      <c r="AE272" s="331"/>
      <c r="AF272" s="330"/>
      <c r="AG272" s="331" t="str">
        <f t="shared" si="340"/>
        <v/>
      </c>
      <c r="AH272" s="332"/>
      <c r="AI272" s="208"/>
      <c r="AJ272" s="333" t="str">
        <f t="shared" si="331"/>
        <v/>
      </c>
      <c r="AK272" s="414"/>
      <c r="AL272" s="207"/>
      <c r="AM272" s="207"/>
      <c r="AN272" s="207"/>
      <c r="AO272" s="410" t="str">
        <f t="shared" si="336"/>
        <v/>
      </c>
      <c r="AP272" s="125"/>
      <c r="AQ272" s="410" t="str">
        <f t="shared" si="337"/>
        <v/>
      </c>
      <c r="AR272" s="125" t="str">
        <f t="shared" si="338"/>
        <v/>
      </c>
      <c r="AS272" s="402" t="str">
        <f t="shared" si="339"/>
        <v/>
      </c>
      <c r="AT272" s="402"/>
      <c r="AU272" s="402"/>
      <c r="AV272" s="409"/>
      <c r="AW272" s="319"/>
      <c r="AX272" s="319"/>
      <c r="AY272" s="139"/>
      <c r="AZ272" s="136"/>
      <c r="BA272" s="136"/>
      <c r="BB272" s="136"/>
      <c r="BC272" s="136"/>
      <c r="BJ272" s="329"/>
      <c r="BK272" s="329"/>
      <c r="BL272" s="329"/>
      <c r="BM272" s="329"/>
      <c r="BN272" s="329"/>
      <c r="BO272" s="329"/>
      <c r="BP272" s="329"/>
      <c r="BQ272" s="329"/>
      <c r="BR272" s="329"/>
      <c r="BS272" s="329"/>
      <c r="BT272" s="329"/>
      <c r="BU272" s="329"/>
      <c r="BV272" s="329"/>
      <c r="BW272" s="329"/>
      <c r="BX272" s="329"/>
      <c r="BY272" s="329"/>
      <c r="BZ272" s="329"/>
      <c r="CA272" s="329"/>
      <c r="CB272" s="329"/>
      <c r="CC272" s="329"/>
      <c r="CD272" s="329"/>
      <c r="CE272" s="329"/>
      <c r="CF272" s="329"/>
      <c r="CG272" s="329"/>
      <c r="CH272" s="329"/>
      <c r="CL272" s="329"/>
    </row>
    <row r="273" spans="1:90" s="1" customFormat="1" ht="13.8" hidden="1" customHeight="1" x14ac:dyDescent="0.25">
      <c r="A273" s="617"/>
      <c r="B273" s="619"/>
      <c r="C273" s="620"/>
      <c r="D273" s="619"/>
      <c r="E273" s="618"/>
      <c r="F273" s="598"/>
      <c r="G273" s="598"/>
      <c r="H273" s="598"/>
      <c r="I273" s="598"/>
      <c r="J273" s="619"/>
      <c r="K273" s="627"/>
      <c r="L273" s="627"/>
      <c r="M273" s="627"/>
      <c r="N273" s="619"/>
      <c r="O273" s="618"/>
      <c r="P273" s="624"/>
      <c r="Q273" s="612"/>
      <c r="R273" s="625"/>
      <c r="S273" s="624"/>
      <c r="T273" s="612"/>
      <c r="U273" s="625"/>
      <c r="V273" s="624"/>
      <c r="W273" s="612"/>
      <c r="X273" s="613"/>
      <c r="Y273" s="612"/>
      <c r="Z273" s="613"/>
      <c r="AA273" s="618"/>
      <c r="AB273" s="404"/>
      <c r="AC273" s="416"/>
      <c r="AD273" s="138"/>
      <c r="AE273" s="331"/>
      <c r="AF273" s="330"/>
      <c r="AG273" s="331" t="str">
        <f t="shared" si="340"/>
        <v/>
      </c>
      <c r="AH273" s="332"/>
      <c r="AI273" s="332"/>
      <c r="AJ273" s="333" t="str">
        <f t="shared" si="331"/>
        <v/>
      </c>
      <c r="AK273" s="332"/>
      <c r="AL273" s="332"/>
      <c r="AM273" s="332"/>
      <c r="AN273" s="124"/>
      <c r="AO273" s="410" t="str">
        <f t="shared" si="336"/>
        <v/>
      </c>
      <c r="AP273" s="125"/>
      <c r="AQ273" s="410" t="str">
        <f t="shared" si="337"/>
        <v/>
      </c>
      <c r="AR273" s="125" t="str">
        <f t="shared" si="338"/>
        <v/>
      </c>
      <c r="AS273" s="402" t="str">
        <f t="shared" si="339"/>
        <v/>
      </c>
      <c r="AT273" s="402"/>
      <c r="AU273" s="402"/>
      <c r="AV273" s="409"/>
      <c r="AW273" s="319"/>
      <c r="AX273" s="319"/>
      <c r="AY273" s="139"/>
      <c r="AZ273" s="136"/>
      <c r="BA273" s="136"/>
      <c r="BB273" s="136"/>
      <c r="BC273" s="136"/>
      <c r="BJ273" s="329"/>
      <c r="BK273" s="329"/>
      <c r="BL273" s="329"/>
      <c r="BM273" s="329"/>
      <c r="BN273" s="329"/>
      <c r="BO273" s="329"/>
      <c r="BP273" s="329"/>
      <c r="BQ273" s="329"/>
      <c r="BR273" s="329"/>
      <c r="BS273" s="329"/>
      <c r="BT273" s="329"/>
      <c r="BU273" s="329"/>
      <c r="BV273" s="329"/>
      <c r="BW273" s="329"/>
      <c r="BX273" s="329"/>
      <c r="BY273" s="329"/>
      <c r="BZ273" s="329"/>
      <c r="CA273" s="329"/>
      <c r="CB273" s="329"/>
      <c r="CC273" s="329"/>
      <c r="CD273" s="329"/>
      <c r="CE273" s="329"/>
      <c r="CF273" s="329"/>
      <c r="CG273" s="329"/>
      <c r="CH273" s="329"/>
      <c r="CL273" s="329"/>
    </row>
    <row r="274" spans="1:90" s="1" customFormat="1" ht="13.8" hidden="1" customHeight="1" x14ac:dyDescent="0.25">
      <c r="A274" s="617"/>
      <c r="B274" s="619" t="s">
        <v>427</v>
      </c>
      <c r="C274" s="620" t="s">
        <v>264</v>
      </c>
      <c r="D274" s="619"/>
      <c r="E274" s="619"/>
      <c r="F274" s="598"/>
      <c r="G274" s="598"/>
      <c r="H274" s="598"/>
      <c r="I274" s="598"/>
      <c r="J274" s="619" t="s">
        <v>353</v>
      </c>
      <c r="K274" s="626" t="s">
        <v>808</v>
      </c>
      <c r="L274" s="627" t="s">
        <v>836</v>
      </c>
      <c r="M274" s="627" t="str">
        <f>+CONCATENATE(J274," ",K274," ",L274)</f>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
      <c r="N274" s="619"/>
      <c r="O274" s="618">
        <v>240</v>
      </c>
      <c r="P274" s="624"/>
      <c r="Q274" s="612"/>
      <c r="R274" s="625"/>
      <c r="S274" s="624"/>
      <c r="T274" s="612"/>
      <c r="U274" s="625"/>
      <c r="V274" s="624"/>
      <c r="W274" s="612"/>
      <c r="X274" s="613"/>
      <c r="Y274" s="612"/>
      <c r="Z274" s="613"/>
      <c r="AA274" s="618"/>
      <c r="AB274" s="404"/>
      <c r="AC274" s="416"/>
      <c r="AD274" s="138"/>
      <c r="AE274" s="331"/>
      <c r="AF274" s="330"/>
      <c r="AG274" s="331" t="str">
        <f t="shared" si="340"/>
        <v/>
      </c>
      <c r="AH274" s="332"/>
      <c r="AI274" s="332"/>
      <c r="AJ274" s="333" t="str">
        <f t="shared" si="331"/>
        <v/>
      </c>
      <c r="AK274" s="332"/>
      <c r="AL274" s="332"/>
      <c r="AM274" s="332"/>
      <c r="AN274" s="124"/>
      <c r="AO274" s="410" t="str">
        <f t="shared" si="336"/>
        <v/>
      </c>
      <c r="AP274" s="125"/>
      <c r="AQ274" s="410" t="str">
        <f t="shared" si="337"/>
        <v/>
      </c>
      <c r="AR274" s="125" t="str">
        <f t="shared" si="338"/>
        <v/>
      </c>
      <c r="AS274" s="402" t="str">
        <f t="shared" si="339"/>
        <v/>
      </c>
      <c r="AT274" s="402"/>
      <c r="AU274" s="402"/>
      <c r="AV274" s="409"/>
      <c r="AW274" s="319"/>
      <c r="AX274" s="319"/>
      <c r="AY274" s="139"/>
      <c r="AZ274" s="136"/>
      <c r="BA274" s="136"/>
      <c r="BB274" s="136"/>
      <c r="BC274" s="136"/>
      <c r="BJ274" s="329"/>
      <c r="BK274" s="329"/>
      <c r="BL274" s="329"/>
      <c r="BM274" s="329"/>
      <c r="BN274" s="329"/>
      <c r="BO274" s="329"/>
      <c r="BP274" s="329"/>
      <c r="BQ274" s="329"/>
      <c r="BR274" s="329"/>
      <c r="BS274" s="329"/>
      <c r="BT274" s="329"/>
      <c r="BU274" s="329"/>
      <c r="BV274" s="329"/>
      <c r="BW274" s="329"/>
      <c r="BX274" s="329"/>
      <c r="BY274" s="329"/>
      <c r="BZ274" s="329"/>
      <c r="CA274" s="329"/>
      <c r="CB274" s="329"/>
      <c r="CC274" s="329"/>
      <c r="CD274" s="329"/>
      <c r="CE274" s="329"/>
      <c r="CF274" s="329"/>
      <c r="CG274" s="329"/>
      <c r="CH274" s="329"/>
      <c r="CL274" s="329"/>
    </row>
    <row r="275" spans="1:90" s="1" customFormat="1" ht="13.8" hidden="1" customHeight="1" x14ac:dyDescent="0.25">
      <c r="A275" s="617"/>
      <c r="B275" s="619"/>
      <c r="C275" s="620"/>
      <c r="D275" s="619"/>
      <c r="E275" s="618"/>
      <c r="F275" s="598"/>
      <c r="G275" s="598"/>
      <c r="H275" s="598"/>
      <c r="I275" s="598"/>
      <c r="J275" s="619"/>
      <c r="K275" s="627"/>
      <c r="L275" s="627"/>
      <c r="M275" s="627"/>
      <c r="N275" s="619"/>
      <c r="O275" s="618"/>
      <c r="P275" s="624"/>
      <c r="Q275" s="612"/>
      <c r="R275" s="625"/>
      <c r="S275" s="624"/>
      <c r="T275" s="612"/>
      <c r="U275" s="625"/>
      <c r="V275" s="624"/>
      <c r="W275" s="612"/>
      <c r="X275" s="613"/>
      <c r="Y275" s="612"/>
      <c r="Z275" s="613"/>
      <c r="AA275" s="618"/>
      <c r="AB275" s="404"/>
      <c r="AC275" s="416"/>
      <c r="AD275" s="138"/>
      <c r="AE275" s="331"/>
      <c r="AF275" s="330"/>
      <c r="AG275" s="331" t="str">
        <f t="shared" si="340"/>
        <v/>
      </c>
      <c r="AH275" s="332"/>
      <c r="AI275" s="332"/>
      <c r="AJ275" s="333" t="str">
        <f t="shared" si="331"/>
        <v/>
      </c>
      <c r="AK275" s="332"/>
      <c r="AL275" s="332"/>
      <c r="AM275" s="332"/>
      <c r="AN275" s="124"/>
      <c r="AO275" s="410" t="str">
        <f t="shared" si="336"/>
        <v/>
      </c>
      <c r="AP275" s="125"/>
      <c r="AQ275" s="410" t="str">
        <f t="shared" si="337"/>
        <v/>
      </c>
      <c r="AR275" s="125" t="str">
        <f t="shared" si="338"/>
        <v/>
      </c>
      <c r="AS275" s="402" t="str">
        <f t="shared" si="339"/>
        <v/>
      </c>
      <c r="AT275" s="402"/>
      <c r="AU275" s="402"/>
      <c r="AV275" s="409"/>
      <c r="AW275" s="319"/>
      <c r="AX275" s="319"/>
      <c r="AY275" s="139"/>
      <c r="AZ275" s="136"/>
      <c r="BA275" s="136"/>
      <c r="BB275" s="136"/>
      <c r="BC275" s="136"/>
      <c r="BJ275" s="329"/>
      <c r="BK275" s="329"/>
      <c r="BL275" s="329"/>
      <c r="BM275" s="329"/>
      <c r="BN275" s="329"/>
      <c r="BO275" s="329"/>
      <c r="BP275" s="329"/>
      <c r="BQ275" s="329"/>
      <c r="BR275" s="329"/>
      <c r="BS275" s="329"/>
      <c r="BT275" s="329"/>
      <c r="BU275" s="329"/>
      <c r="BV275" s="329"/>
      <c r="BW275" s="329"/>
      <c r="BX275" s="329"/>
      <c r="BY275" s="329"/>
      <c r="BZ275" s="329"/>
      <c r="CA275" s="329"/>
      <c r="CB275" s="329"/>
      <c r="CC275" s="329"/>
      <c r="CD275" s="329"/>
      <c r="CE275" s="329"/>
      <c r="CF275" s="329"/>
      <c r="CG275" s="329"/>
      <c r="CH275" s="329"/>
      <c r="CL275" s="329"/>
    </row>
    <row r="276" spans="1:90" s="1" customFormat="1" ht="96.6" x14ac:dyDescent="0.25">
      <c r="A276" s="617" t="s">
        <v>425</v>
      </c>
      <c r="B276" s="619" t="s">
        <v>420</v>
      </c>
      <c r="C276" s="620" t="s">
        <v>264</v>
      </c>
      <c r="D276" s="619" t="s">
        <v>896</v>
      </c>
      <c r="E276" s="619" t="s">
        <v>265</v>
      </c>
      <c r="F276" s="598" t="s">
        <v>761</v>
      </c>
      <c r="G276" s="598" t="s">
        <v>774</v>
      </c>
      <c r="H276" s="598" t="s">
        <v>778</v>
      </c>
      <c r="I276" s="598" t="s">
        <v>782</v>
      </c>
      <c r="J276" s="619" t="s">
        <v>353</v>
      </c>
      <c r="K276" s="626" t="s">
        <v>423</v>
      </c>
      <c r="L276" s="627" t="s">
        <v>422</v>
      </c>
      <c r="M276" s="627" t="str">
        <f t="shared" ref="M276:M306" si="346">+CONCATENATE(J276," ",K276," ",L276)</f>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76" s="619" t="s">
        <v>116</v>
      </c>
      <c r="O276" s="618">
        <v>500</v>
      </c>
      <c r="P276" s="624" t="str">
        <f t="shared" si="310"/>
        <v>Media</v>
      </c>
      <c r="Q276" s="612">
        <f t="shared" ref="Q276" si="347">IF(P276="","",IF(P276="Muy Baja",0.2,IF(P276="Baja",0.4,IF(P276="Media",0.6,IF(P276="Alta",0.8,IF(P276="Muy Alta",1,))))))</f>
        <v>0.6</v>
      </c>
      <c r="R276" s="625"/>
      <c r="S276" s="624" t="str">
        <f>IF(OR(R276='Tabla Impacto'!$C$11,R276='Tabla Impacto'!$D$11),"Leve",IF(OR(R276='Tabla Impacto'!$C$12,R276='Tabla Impacto'!$D$12),"Menor",IF(OR(R276='Tabla Impacto'!$C$13,R276='Tabla Impacto'!$D$13),"Moderado",IF(OR(R276='Tabla Impacto'!$C$14,R276='Tabla Impacto'!$D$14),"Mayor",IF(OR(R276='Tabla Impacto'!$C$15,R276='Tabla Impacto'!$D$15),"Catastrófico","")))))</f>
        <v/>
      </c>
      <c r="T276" s="612" t="str">
        <f t="shared" ref="T276" si="348">IF(S276="","",IF(S276="Leve",0.2,IF(S276="Menor",0.4,IF(S276="Moderado",0.6,IF(S276="Mayor",0.8,IF(S276="Catastrófico",1,))))))</f>
        <v/>
      </c>
      <c r="U276" s="625" t="s">
        <v>136</v>
      </c>
      <c r="V276" s="624" t="str">
        <f>IF(OR(U276='Tabla Impacto'!$C$11,U276='Tabla Impacto'!$D$11),"Leve",IF(OR(U276='Tabla Impacto'!$C$12,U276='Tabla Impacto'!$D$12),"Menor",IF(OR(U276='Tabla Impacto'!$C$13,U276='Tabla Impacto'!$D$13),"Moderado",IF(OR(U276='Tabla Impacto'!$C$14,U276='Tabla Impacto'!$D$14),"Mayor",IF(OR(U276='Tabla Impacto'!$C$15,U276='Tabla Impacto'!$D$15),"Catastrófico","")))))</f>
        <v>Moderado</v>
      </c>
      <c r="W276" s="612">
        <f t="shared" ref="W276" si="349">IF(V276="","",IF(V276="Leve",0.2,IF(V276="Menor",0.4,IF(V276="Moderado",0.6,IF(V276="Mayor",0.8,IF(V276="Catastrófico",1,))))))</f>
        <v>0.6</v>
      </c>
      <c r="X276" s="613" t="str">
        <f>IF(Y276="","",IF(Y276='Tabla Impacto'!$G$4,'Tabla Impacto'!$F$4,IF(Y276='Tabla Impacto'!$G$5,'Tabla Impacto'!$F$5,IF(Y276='Tabla Impacto'!$G$6,'Tabla Impacto'!$F$6,IF(Y276='Tabla Impacto'!$G$7,'Tabla Impacto'!$F$7,IF(Y276='Tabla Impacto'!$G$8,'Tabla Impacto'!$F$8))))))</f>
        <v>Moderado</v>
      </c>
      <c r="Y276" s="612">
        <f t="shared" ref="Y276" si="350">+IF(T276="",W276,IF(W276="",T276,IF(T276&gt;W276,T276,W276)))</f>
        <v>0.6</v>
      </c>
      <c r="Z276" s="613" t="str">
        <f t="shared" ref="Z276" si="351">IF(OR(AND(P276="Muy Baja",X276="Leve"),AND(P276="Muy Baja",X276="Menor"),AND(P276="Baja",X276="Leve")),"Bajo",IF(OR(AND(P276="Muy baja",X276="Moderado"),AND(P276="Baja",X276="Menor"),AND(P276="Baja",X276="Moderado"),AND(P276="Media",X276="Leve"),AND(P276="Media",X276="Menor"),AND(P276="Media",X276="Moderado"),AND(P276="Alta",X276="Leve"),AND(P276="Alta",X276="Menor")),"Moderado",IF(OR(AND(P276="Muy Baja",X276="Mayor"),AND(P276="Baja",X276="Mayor"),AND(P276="Media",X276="Mayor"),AND(P276="Alta",X276="Moderado"),AND(P276="Alta",X276="Mayor"),AND(P276="Muy Alta",X276="Leve"),AND(P276="Muy Alta",X276="Menor"),AND(P276="Muy Alta",X276="Moderado"),AND(P276="Muy Alta",X276="Mayor")),"Alto",IF(OR(AND(P276="Muy Baja",X276="Catastrófico"),AND(P276="Baja",X276="Catastrófico"),AND(P276="Media",X276="Catastrófico"),AND(P276="Alta",X276="Catastrófico"),AND(P276="Muy Alta",X276="Catastrófico")),"Extremo",""))))</f>
        <v>Moderado</v>
      </c>
      <c r="AA276" s="618"/>
      <c r="AB276" s="404">
        <v>1</v>
      </c>
      <c r="AC276" s="416" t="s">
        <v>902</v>
      </c>
      <c r="AD276" s="138"/>
      <c r="AE276" s="331" t="s">
        <v>223</v>
      </c>
      <c r="AF276" s="330" t="s">
        <v>723</v>
      </c>
      <c r="AG276" s="331" t="str">
        <f t="shared" si="340"/>
        <v>Probabilidad</v>
      </c>
      <c r="AH276" s="332" t="s">
        <v>12</v>
      </c>
      <c r="AI276" s="332" t="s">
        <v>8</v>
      </c>
      <c r="AJ276" s="333" t="str">
        <f t="shared" si="331"/>
        <v>40%</v>
      </c>
      <c r="AK276" s="332" t="s">
        <v>17</v>
      </c>
      <c r="AL276" s="332" t="s">
        <v>20</v>
      </c>
      <c r="AM276" s="332" t="s">
        <v>111</v>
      </c>
      <c r="AN276" s="309">
        <f>IFERROR(IF(AG276="Probabilidad",(Q276-(+Q276*AJ276)),IF(AG276="Impacto",Q276,"")),"")</f>
        <v>0.36</v>
      </c>
      <c r="AO276" s="410" t="str">
        <f t="shared" ref="AO276:AO277" si="352">IFERROR(IF(AN276="","",IF(AN276&lt;=0.2,"Muy Baja",IF(AN276&lt;=0.4,"Baja",IF(AN276&lt;=0.6,"Media",IF(AN276&lt;=0.8,"Alta","Muy Alta"))))),"")</f>
        <v>Baja</v>
      </c>
      <c r="AP276" s="125">
        <f>+AN276</f>
        <v>0.36</v>
      </c>
      <c r="AQ276" s="410" t="str">
        <f t="shared" ref="AQ276:AQ277" si="353">IFERROR(IF(AR276="","",IF(AR276&lt;=0.2,"Leve",IF(AR276&lt;=0.4,"Menor",IF(AR276&lt;=0.6,"Moderado",IF(AR276&lt;=0.8,"Mayor","Catastrófico"))))),"")</f>
        <v>Moderado</v>
      </c>
      <c r="AR276" s="125">
        <f>IFERROR(IF(AG276="Impacto",(Y276-(+Y276*AJ276)),IF(AG276="Probabilidad",Y276,"")),"")</f>
        <v>0.6</v>
      </c>
      <c r="AS276" s="402" t="str">
        <f t="shared" ref="AS276:AS277" si="354">IFERROR(IF(OR(AND(AO276="Muy Baja",AQ276="Leve"),AND(AO276="Muy Baja",AQ276="Menor"),AND(AO276="Baja",AQ276="Leve")),"Bajo",IF(OR(AND(AO276="Muy baja",AQ276="Moderado"),AND(AO276="Baja",AQ276="Menor"),AND(AO276="Baja",AQ276="Moderado"),AND(AO276="Media",AQ276="Leve"),AND(AO276="Media",AQ276="Menor"),AND(AO276="Media",AQ276="Moderado"),AND(AO276="Alta",AQ276="Leve"),AND(AO276="Alta",AQ276="Menor")),"Moderado",IF(OR(AND(AO276="Muy Baja",AQ276="Mayor"),AND(AO276="Baja",AQ276="Mayor"),AND(AO276="Media",AQ276="Mayor"),AND(AO276="Alta",AQ276="Moderado"),AND(AO276="Alta",AQ276="Mayor"),AND(AO276="Muy Alta",AQ276="Leve"),AND(AO276="Muy Alta",AQ276="Menor"),AND(AO276="Muy Alta",AQ276="Moderado"),AND(AO276="Muy Alta",AQ276="Mayor")),"Alto",IF(OR(AND(AO276="Muy Baja",AQ276="Catastrófico"),AND(AO276="Baja",AQ276="Catastrófico"),AND(AO276="Media",AQ276="Catastrófico"),AND(AO276="Alta",AQ276="Catastrófico"),AND(AO276="Muy Alta",AQ276="Catastrófico")),"Extremo","")))),"")</f>
        <v>Moderado</v>
      </c>
      <c r="AT276" s="601">
        <f>+AP277</f>
        <v>0.216</v>
      </c>
      <c r="AU276" s="601">
        <f>+AR277</f>
        <v>0.6</v>
      </c>
      <c r="AV276" s="605" t="s">
        <v>122</v>
      </c>
      <c r="AW276" s="319"/>
      <c r="AX276" s="319"/>
      <c r="AY276" s="335">
        <v>4</v>
      </c>
      <c r="AZ276" s="336">
        <v>1</v>
      </c>
      <c r="BA276" s="336">
        <v>1</v>
      </c>
      <c r="BB276" s="336">
        <v>1</v>
      </c>
      <c r="BC276" s="336">
        <v>1</v>
      </c>
      <c r="BJ276" s="329"/>
      <c r="BK276" s="329"/>
      <c r="BL276" s="329"/>
      <c r="BM276" s="329"/>
      <c r="BN276" s="329"/>
      <c r="BO276" s="329"/>
      <c r="BP276" s="329"/>
      <c r="BQ276" s="329"/>
      <c r="BR276" s="329"/>
      <c r="BS276" s="329"/>
      <c r="BT276" s="329"/>
      <c r="BU276" s="329"/>
      <c r="BV276" s="329"/>
      <c r="BW276" s="329"/>
      <c r="BX276" s="329"/>
      <c r="BY276" s="329"/>
      <c r="BZ276" s="329"/>
      <c r="CA276" s="329"/>
      <c r="CB276" s="329"/>
      <c r="CC276" s="329"/>
      <c r="CD276" s="329"/>
      <c r="CE276" s="329"/>
      <c r="CF276" s="329"/>
      <c r="CG276" s="329"/>
      <c r="CH276" s="329"/>
      <c r="CL276" s="329"/>
    </row>
    <row r="277" spans="1:90" s="1" customFormat="1" ht="82.8" x14ac:dyDescent="0.25">
      <c r="A277" s="617"/>
      <c r="B277" s="619" t="s">
        <v>424</v>
      </c>
      <c r="C277" s="620" t="s">
        <v>264</v>
      </c>
      <c r="D277" s="619"/>
      <c r="E277" s="619"/>
      <c r="F277" s="598"/>
      <c r="G277" s="598"/>
      <c r="H277" s="598"/>
      <c r="I277" s="598"/>
      <c r="J277" s="619" t="s">
        <v>353</v>
      </c>
      <c r="K277" s="626" t="s">
        <v>423</v>
      </c>
      <c r="L277" s="627" t="s">
        <v>422</v>
      </c>
      <c r="M277" s="627" t="str">
        <f t="shared" si="346"/>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77" s="619"/>
      <c r="O277" s="618">
        <v>500</v>
      </c>
      <c r="P277" s="624"/>
      <c r="Q277" s="612"/>
      <c r="R277" s="625"/>
      <c r="S277" s="624"/>
      <c r="T277" s="612"/>
      <c r="U277" s="625"/>
      <c r="V277" s="624"/>
      <c r="W277" s="612"/>
      <c r="X277" s="613"/>
      <c r="Y277" s="612"/>
      <c r="Z277" s="613"/>
      <c r="AA277" s="618"/>
      <c r="AB277" s="404">
        <v>2</v>
      </c>
      <c r="AC277" s="416" t="s">
        <v>909</v>
      </c>
      <c r="AD277" s="138"/>
      <c r="AE277" s="331" t="s">
        <v>223</v>
      </c>
      <c r="AF277" s="330" t="s">
        <v>724</v>
      </c>
      <c r="AG277" s="331" t="str">
        <f t="shared" si="340"/>
        <v>Probabilidad</v>
      </c>
      <c r="AH277" s="332" t="s">
        <v>12</v>
      </c>
      <c r="AI277" s="332" t="s">
        <v>8</v>
      </c>
      <c r="AJ277" s="333" t="str">
        <f t="shared" si="331"/>
        <v>40%</v>
      </c>
      <c r="AK277" s="332" t="s">
        <v>17</v>
      </c>
      <c r="AL277" s="332" t="s">
        <v>20</v>
      </c>
      <c r="AM277" s="332" t="s">
        <v>111</v>
      </c>
      <c r="AN277" s="308">
        <f>IFERROR(IF(AND(AG276="Probabilidad",AG277="Probabilidad"),(AP276-(+AP276*AJ277)),IF(AG277="Probabilidad",(Q276-(+Q276*AJ277)),IF(AG277="Impacto",AP276,""))),"")</f>
        <v>0.216</v>
      </c>
      <c r="AO277" s="410" t="str">
        <f t="shared" si="352"/>
        <v>Baja</v>
      </c>
      <c r="AP277" s="125">
        <f>+AN277</f>
        <v>0.216</v>
      </c>
      <c r="AQ277" s="410" t="str">
        <f t="shared" si="353"/>
        <v>Moderado</v>
      </c>
      <c r="AR277" s="125">
        <f>IFERROR(IF(AND(AG276="Impacto",AG277="Impacto"),(AR276-(+AR276*AJ277)),IF(AG277="Impacto",(Y276-(+Y276*AJ277)),IF(AG277="Probabilidad",AR276,""))),"")</f>
        <v>0.6</v>
      </c>
      <c r="AS277" s="402" t="str">
        <f t="shared" si="354"/>
        <v>Moderado</v>
      </c>
      <c r="AT277" s="601"/>
      <c r="AU277" s="601"/>
      <c r="AV277" s="605"/>
      <c r="AW277" s="319"/>
      <c r="AX277" s="319"/>
      <c r="AY277" s="335">
        <v>2</v>
      </c>
      <c r="AZ277" s="336">
        <v>0</v>
      </c>
      <c r="BA277" s="336">
        <v>1</v>
      </c>
      <c r="BB277" s="336">
        <v>0</v>
      </c>
      <c r="BC277" s="336">
        <v>1</v>
      </c>
      <c r="BJ277" s="329"/>
      <c r="BK277" s="329"/>
      <c r="BL277" s="329"/>
      <c r="BM277" s="329"/>
      <c r="BN277" s="329"/>
      <c r="BO277" s="329"/>
      <c r="BP277" s="329"/>
      <c r="BQ277" s="329"/>
      <c r="BR277" s="329"/>
      <c r="BS277" s="329"/>
      <c r="BT277" s="329"/>
      <c r="BU277" s="329"/>
      <c r="BV277" s="329"/>
      <c r="BW277" s="329"/>
      <c r="BX277" s="329"/>
      <c r="BY277" s="329"/>
      <c r="BZ277" s="329"/>
      <c r="CA277" s="329"/>
      <c r="CB277" s="329"/>
      <c r="CC277" s="329"/>
      <c r="CD277" s="329"/>
      <c r="CE277" s="329"/>
      <c r="CF277" s="329"/>
      <c r="CG277" s="329"/>
      <c r="CH277" s="329"/>
      <c r="CL277" s="329"/>
    </row>
    <row r="278" spans="1:90" s="1" customFormat="1" ht="13.8" hidden="1" customHeight="1" x14ac:dyDescent="0.25">
      <c r="A278" s="617"/>
      <c r="B278" s="619" t="s">
        <v>424</v>
      </c>
      <c r="C278" s="620" t="s">
        <v>264</v>
      </c>
      <c r="D278" s="619"/>
      <c r="E278" s="619"/>
      <c r="F278" s="598"/>
      <c r="G278" s="598"/>
      <c r="H278" s="598"/>
      <c r="I278" s="598"/>
      <c r="J278" s="619" t="s">
        <v>353</v>
      </c>
      <c r="K278" s="626" t="s">
        <v>423</v>
      </c>
      <c r="L278" s="627" t="s">
        <v>422</v>
      </c>
      <c r="M278" s="627" t="str">
        <f t="shared" si="346"/>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78" s="619"/>
      <c r="O278" s="618">
        <v>500</v>
      </c>
      <c r="P278" s="624"/>
      <c r="Q278" s="612"/>
      <c r="R278" s="625"/>
      <c r="S278" s="624"/>
      <c r="T278" s="612"/>
      <c r="U278" s="625"/>
      <c r="V278" s="624"/>
      <c r="W278" s="612"/>
      <c r="X278" s="613"/>
      <c r="Y278" s="612"/>
      <c r="Z278" s="613"/>
      <c r="AA278" s="618"/>
      <c r="AB278" s="404"/>
      <c r="AC278" s="416"/>
      <c r="AD278" s="138"/>
      <c r="AE278" s="331"/>
      <c r="AF278" s="330"/>
      <c r="AG278" s="331" t="str">
        <f t="shared" si="340"/>
        <v/>
      </c>
      <c r="AH278" s="332"/>
      <c r="AI278" s="332"/>
      <c r="AJ278" s="333" t="str">
        <f t="shared" si="331"/>
        <v/>
      </c>
      <c r="AK278" s="332"/>
      <c r="AL278" s="332"/>
      <c r="AM278" s="332"/>
      <c r="AN278" s="124"/>
      <c r="AO278" s="410" t="str">
        <f t="shared" si="336"/>
        <v/>
      </c>
      <c r="AP278" s="125"/>
      <c r="AQ278" s="410" t="str">
        <f t="shared" si="337"/>
        <v/>
      </c>
      <c r="AR278" s="125" t="str">
        <f t="shared" si="338"/>
        <v/>
      </c>
      <c r="AS278" s="402" t="str">
        <f t="shared" si="339"/>
        <v/>
      </c>
      <c r="AT278" s="402"/>
      <c r="AU278" s="402"/>
      <c r="AV278" s="409"/>
      <c r="AW278" s="319"/>
      <c r="AX278" s="319"/>
      <c r="AY278" s="139"/>
      <c r="AZ278" s="136"/>
      <c r="BA278" s="136"/>
      <c r="BB278" s="136"/>
      <c r="BC278" s="136"/>
      <c r="BJ278" s="329"/>
      <c r="BK278" s="329"/>
      <c r="BL278" s="329"/>
      <c r="BM278" s="329"/>
      <c r="BN278" s="329"/>
      <c r="BO278" s="329"/>
      <c r="BP278" s="329"/>
      <c r="BQ278" s="329"/>
      <c r="BR278" s="329"/>
      <c r="BS278" s="329"/>
      <c r="BT278" s="329"/>
      <c r="BU278" s="329"/>
      <c r="BV278" s="329"/>
      <c r="BW278" s="329"/>
      <c r="BX278" s="329"/>
      <c r="BY278" s="329"/>
      <c r="BZ278" s="329"/>
      <c r="CA278" s="329"/>
      <c r="CB278" s="329"/>
      <c r="CC278" s="329"/>
      <c r="CD278" s="329"/>
      <c r="CE278" s="329"/>
      <c r="CF278" s="329"/>
      <c r="CG278" s="329"/>
      <c r="CH278" s="329"/>
      <c r="CL278" s="329"/>
    </row>
    <row r="279" spans="1:90" s="1" customFormat="1" ht="13.8" hidden="1" customHeight="1" x14ac:dyDescent="0.25">
      <c r="A279" s="617"/>
      <c r="B279" s="619" t="s">
        <v>424</v>
      </c>
      <c r="C279" s="620" t="s">
        <v>264</v>
      </c>
      <c r="D279" s="619"/>
      <c r="E279" s="619"/>
      <c r="F279" s="598"/>
      <c r="G279" s="598"/>
      <c r="H279" s="598"/>
      <c r="I279" s="598"/>
      <c r="J279" s="619" t="s">
        <v>353</v>
      </c>
      <c r="K279" s="626" t="s">
        <v>423</v>
      </c>
      <c r="L279" s="627" t="s">
        <v>422</v>
      </c>
      <c r="M279" s="627" t="str">
        <f t="shared" si="346"/>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79" s="619"/>
      <c r="O279" s="618">
        <v>500</v>
      </c>
      <c r="P279" s="624"/>
      <c r="Q279" s="612"/>
      <c r="R279" s="625"/>
      <c r="S279" s="624"/>
      <c r="T279" s="612"/>
      <c r="U279" s="625"/>
      <c r="V279" s="624"/>
      <c r="W279" s="612"/>
      <c r="X279" s="613"/>
      <c r="Y279" s="612"/>
      <c r="Z279" s="613"/>
      <c r="AA279" s="618"/>
      <c r="AB279" s="404"/>
      <c r="AC279" s="416"/>
      <c r="AD279" s="138"/>
      <c r="AE279" s="331"/>
      <c r="AF279" s="330"/>
      <c r="AG279" s="331" t="str">
        <f t="shared" si="340"/>
        <v/>
      </c>
      <c r="AH279" s="332"/>
      <c r="AI279" s="332"/>
      <c r="AJ279" s="333" t="str">
        <f t="shared" si="331"/>
        <v/>
      </c>
      <c r="AK279" s="332"/>
      <c r="AL279" s="332"/>
      <c r="AM279" s="332"/>
      <c r="AN279" s="124"/>
      <c r="AO279" s="410" t="str">
        <f t="shared" si="336"/>
        <v/>
      </c>
      <c r="AP279" s="125"/>
      <c r="AQ279" s="410" t="str">
        <f t="shared" si="337"/>
        <v/>
      </c>
      <c r="AR279" s="125" t="str">
        <f t="shared" si="338"/>
        <v/>
      </c>
      <c r="AS279" s="402" t="str">
        <f t="shared" si="339"/>
        <v/>
      </c>
      <c r="AT279" s="402"/>
      <c r="AU279" s="402"/>
      <c r="AV279" s="409"/>
      <c r="AW279" s="319"/>
      <c r="AX279" s="319"/>
      <c r="AY279" s="139"/>
      <c r="AZ279" s="136"/>
      <c r="BA279" s="136"/>
      <c r="BB279" s="136"/>
      <c r="BC279" s="136"/>
      <c r="BJ279" s="329"/>
      <c r="BK279" s="329"/>
      <c r="BL279" s="329"/>
      <c r="BM279" s="329"/>
      <c r="BN279" s="329"/>
      <c r="BO279" s="329"/>
      <c r="BP279" s="329"/>
      <c r="BQ279" s="329"/>
      <c r="BR279" s="329"/>
      <c r="BS279" s="329"/>
      <c r="BT279" s="329"/>
      <c r="BU279" s="329"/>
      <c r="BV279" s="329"/>
      <c r="BW279" s="329"/>
      <c r="BX279" s="329"/>
      <c r="BY279" s="329"/>
      <c r="BZ279" s="329"/>
      <c r="CA279" s="329"/>
      <c r="CB279" s="329"/>
      <c r="CC279" s="329"/>
      <c r="CD279" s="329"/>
      <c r="CE279" s="329"/>
      <c r="CF279" s="329"/>
      <c r="CG279" s="329"/>
      <c r="CH279" s="329"/>
      <c r="CL279" s="329"/>
    </row>
    <row r="280" spans="1:90" s="1" customFormat="1" ht="13.8" hidden="1" customHeight="1" x14ac:dyDescent="0.25">
      <c r="A280" s="617"/>
      <c r="B280" s="619" t="s">
        <v>424</v>
      </c>
      <c r="C280" s="620" t="s">
        <v>264</v>
      </c>
      <c r="D280" s="619"/>
      <c r="E280" s="619"/>
      <c r="F280" s="598"/>
      <c r="G280" s="598"/>
      <c r="H280" s="598"/>
      <c r="I280" s="598"/>
      <c r="J280" s="619" t="s">
        <v>353</v>
      </c>
      <c r="K280" s="626" t="s">
        <v>423</v>
      </c>
      <c r="L280" s="627" t="s">
        <v>422</v>
      </c>
      <c r="M280" s="627" t="str">
        <f t="shared" si="346"/>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80" s="619"/>
      <c r="O280" s="618">
        <v>500</v>
      </c>
      <c r="P280" s="624"/>
      <c r="Q280" s="612"/>
      <c r="R280" s="625"/>
      <c r="S280" s="624"/>
      <c r="T280" s="612"/>
      <c r="U280" s="625"/>
      <c r="V280" s="624"/>
      <c r="W280" s="612"/>
      <c r="X280" s="613"/>
      <c r="Y280" s="612"/>
      <c r="Z280" s="613"/>
      <c r="AA280" s="618"/>
      <c r="AB280" s="404"/>
      <c r="AC280" s="416"/>
      <c r="AD280" s="138"/>
      <c r="AE280" s="331"/>
      <c r="AF280" s="330"/>
      <c r="AG280" s="331" t="str">
        <f t="shared" si="340"/>
        <v/>
      </c>
      <c r="AH280" s="332"/>
      <c r="AI280" s="332"/>
      <c r="AJ280" s="333" t="str">
        <f t="shared" si="331"/>
        <v/>
      </c>
      <c r="AK280" s="332"/>
      <c r="AL280" s="332"/>
      <c r="AM280" s="332"/>
      <c r="AN280" s="124"/>
      <c r="AO280" s="410" t="str">
        <f t="shared" si="336"/>
        <v/>
      </c>
      <c r="AP280" s="125"/>
      <c r="AQ280" s="410" t="str">
        <f t="shared" si="337"/>
        <v/>
      </c>
      <c r="AR280" s="125" t="str">
        <f t="shared" si="338"/>
        <v/>
      </c>
      <c r="AS280" s="402" t="str">
        <f t="shared" si="339"/>
        <v/>
      </c>
      <c r="AT280" s="402"/>
      <c r="AU280" s="402"/>
      <c r="AV280" s="409"/>
      <c r="AW280" s="319"/>
      <c r="AX280" s="319"/>
      <c r="AY280" s="139"/>
      <c r="AZ280" s="136"/>
      <c r="BA280" s="136"/>
      <c r="BB280" s="136"/>
      <c r="BC280" s="136"/>
      <c r="BJ280" s="329"/>
      <c r="BK280" s="329"/>
      <c r="BL280" s="329"/>
      <c r="BM280" s="329"/>
      <c r="BN280" s="329"/>
      <c r="BO280" s="329"/>
      <c r="BP280" s="329"/>
      <c r="BQ280" s="329"/>
      <c r="BR280" s="329"/>
      <c r="BS280" s="329"/>
      <c r="BT280" s="329"/>
      <c r="BU280" s="329"/>
      <c r="BV280" s="329"/>
      <c r="BW280" s="329"/>
      <c r="BX280" s="329"/>
      <c r="BY280" s="329"/>
      <c r="BZ280" s="329"/>
      <c r="CA280" s="329"/>
      <c r="CB280" s="329"/>
      <c r="CC280" s="329"/>
      <c r="CD280" s="329"/>
      <c r="CE280" s="329"/>
      <c r="CF280" s="329"/>
      <c r="CG280" s="329"/>
      <c r="CH280" s="329"/>
      <c r="CL280" s="329"/>
    </row>
    <row r="281" spans="1:90" s="1" customFormat="1" ht="13.8" hidden="1" customHeight="1" x14ac:dyDescent="0.25">
      <c r="A281" s="617"/>
      <c r="B281" s="619" t="s">
        <v>424</v>
      </c>
      <c r="C281" s="620" t="s">
        <v>264</v>
      </c>
      <c r="D281" s="619"/>
      <c r="E281" s="619"/>
      <c r="F281" s="598"/>
      <c r="G281" s="598"/>
      <c r="H281" s="598"/>
      <c r="I281" s="598"/>
      <c r="J281" s="619" t="s">
        <v>353</v>
      </c>
      <c r="K281" s="626" t="s">
        <v>423</v>
      </c>
      <c r="L281" s="627" t="s">
        <v>422</v>
      </c>
      <c r="M281" s="627" t="str">
        <f t="shared" si="346"/>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81" s="619"/>
      <c r="O281" s="618">
        <v>500</v>
      </c>
      <c r="P281" s="624"/>
      <c r="Q281" s="612"/>
      <c r="R281" s="625"/>
      <c r="S281" s="624"/>
      <c r="T281" s="612"/>
      <c r="U281" s="625"/>
      <c r="V281" s="624"/>
      <c r="W281" s="612"/>
      <c r="X281" s="613"/>
      <c r="Y281" s="612"/>
      <c r="Z281" s="613"/>
      <c r="AA281" s="618"/>
      <c r="AB281" s="404"/>
      <c r="AC281" s="416"/>
      <c r="AD281" s="138"/>
      <c r="AE281" s="331"/>
      <c r="AF281" s="330"/>
      <c r="AG281" s="331" t="str">
        <f t="shared" si="340"/>
        <v/>
      </c>
      <c r="AH281" s="332"/>
      <c r="AI281" s="332"/>
      <c r="AJ281" s="333" t="str">
        <f t="shared" si="331"/>
        <v/>
      </c>
      <c r="AK281" s="332"/>
      <c r="AL281" s="332"/>
      <c r="AM281" s="332"/>
      <c r="AN281" s="124"/>
      <c r="AO281" s="410" t="str">
        <f t="shared" si="336"/>
        <v/>
      </c>
      <c r="AP281" s="125"/>
      <c r="AQ281" s="410" t="str">
        <f t="shared" si="337"/>
        <v/>
      </c>
      <c r="AR281" s="125" t="str">
        <f t="shared" si="338"/>
        <v/>
      </c>
      <c r="AS281" s="402" t="str">
        <f t="shared" si="339"/>
        <v/>
      </c>
      <c r="AT281" s="402"/>
      <c r="AU281" s="402"/>
      <c r="AV281" s="409"/>
      <c r="AW281" s="319"/>
      <c r="AX281" s="319"/>
      <c r="AY281" s="139"/>
      <c r="AZ281" s="136"/>
      <c r="BA281" s="136"/>
      <c r="BB281" s="136"/>
      <c r="BC281" s="136"/>
      <c r="BJ281" s="329"/>
      <c r="BK281" s="329"/>
      <c r="BL281" s="329"/>
      <c r="BM281" s="329"/>
      <c r="BN281" s="329"/>
      <c r="BO281" s="329"/>
      <c r="BP281" s="329"/>
      <c r="BQ281" s="329"/>
      <c r="BR281" s="329"/>
      <c r="BS281" s="329"/>
      <c r="BT281" s="329"/>
      <c r="BU281" s="329"/>
      <c r="BV281" s="329"/>
      <c r="BW281" s="329"/>
      <c r="BX281" s="329"/>
      <c r="BY281" s="329"/>
      <c r="BZ281" s="329"/>
      <c r="CA281" s="329"/>
      <c r="CB281" s="329"/>
      <c r="CC281" s="329"/>
      <c r="CD281" s="329"/>
      <c r="CE281" s="329"/>
      <c r="CF281" s="329"/>
      <c r="CG281" s="329"/>
      <c r="CH281" s="329"/>
      <c r="CL281" s="329"/>
    </row>
    <row r="282" spans="1:90" s="1" customFormat="1" ht="96.6" x14ac:dyDescent="0.25">
      <c r="A282" s="617" t="s">
        <v>421</v>
      </c>
      <c r="B282" s="619" t="s">
        <v>414</v>
      </c>
      <c r="C282" s="620" t="s">
        <v>266</v>
      </c>
      <c r="D282" s="619" t="s">
        <v>879</v>
      </c>
      <c r="E282" s="619" t="s">
        <v>267</v>
      </c>
      <c r="F282" s="598" t="s">
        <v>762</v>
      </c>
      <c r="G282" s="598" t="s">
        <v>777</v>
      </c>
      <c r="H282" s="598" t="s">
        <v>779</v>
      </c>
      <c r="I282" s="598" t="s">
        <v>783</v>
      </c>
      <c r="J282" s="619" t="s">
        <v>397</v>
      </c>
      <c r="K282" s="627" t="s">
        <v>418</v>
      </c>
      <c r="L282" s="627" t="s">
        <v>417</v>
      </c>
      <c r="M282" s="627" t="str">
        <f t="shared" si="346"/>
        <v xml:space="preserve">Posibilidad de pérdida Económica y Reputacional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2" s="619" t="s">
        <v>213</v>
      </c>
      <c r="O282" s="618">
        <v>1</v>
      </c>
      <c r="P282" s="624" t="str">
        <f t="shared" si="320"/>
        <v>Muy Baja</v>
      </c>
      <c r="Q282" s="612">
        <f t="shared" ref="Q282" si="355">IF(P282="","",IF(P282="Muy Baja",0.2,IF(P282="Baja",0.4,IF(P282="Media",0.6,IF(P282="Alta",0.8,IF(P282="Muy Alta",1,))))))</f>
        <v>0.2</v>
      </c>
      <c r="R282" s="625" t="s">
        <v>132</v>
      </c>
      <c r="S282" s="624" t="str">
        <f>IF(OR(R282='Tabla Impacto'!$C$11,R282='Tabla Impacto'!$D$11),"Leve",IF(OR(R282='Tabla Impacto'!$C$12,R282='Tabla Impacto'!$D$12),"Menor",IF(OR(R282='Tabla Impacto'!$C$13,R282='Tabla Impacto'!$D$13),"Moderado",IF(OR(R282='Tabla Impacto'!$C$14,R282='Tabla Impacto'!$D$14),"Mayor",IF(OR(R282='Tabla Impacto'!$C$15,R282='Tabla Impacto'!$D$15),"Catastrófico","")))))</f>
        <v>Menor</v>
      </c>
      <c r="T282" s="612">
        <f t="shared" ref="T282" si="356">IF(S282="","",IF(S282="Leve",0.2,IF(S282="Menor",0.4,IF(S282="Moderado",0.6,IF(S282="Mayor",0.8,IF(S282="Catastrófico",1,))))))</f>
        <v>0.4</v>
      </c>
      <c r="U282" s="625" t="s">
        <v>346</v>
      </c>
      <c r="V282" s="624" t="str">
        <f>IF(OR(U282='Tabla Impacto'!$C$11,U282='Tabla Impacto'!$D$11),"Leve",IF(OR(U282='Tabla Impacto'!$C$12,U282='Tabla Impacto'!$D$12),"Menor",IF(OR(U282='Tabla Impacto'!$C$13,U282='Tabla Impacto'!$D$13),"Moderado",IF(OR(U282='Tabla Impacto'!$C$14,U282='Tabla Impacto'!$D$14),"Mayor",IF(OR(U282='Tabla Impacto'!$C$15,U282='Tabla Impacto'!$D$15),"Catastrófico","")))))</f>
        <v>Leve</v>
      </c>
      <c r="W282" s="612">
        <f t="shared" ref="W282" si="357">IF(V282="","",IF(V282="Leve",0.2,IF(V282="Menor",0.4,IF(V282="Moderado",0.6,IF(V282="Mayor",0.8,IF(V282="Catastrófico",1,))))))</f>
        <v>0.2</v>
      </c>
      <c r="X282" s="613" t="str">
        <f>IF(Y282="","",IF(Y282='Tabla Impacto'!$G$4,'Tabla Impacto'!$F$4,IF(Y282='Tabla Impacto'!$G$5,'Tabla Impacto'!$F$5,IF(Y282='Tabla Impacto'!$G$6,'Tabla Impacto'!$F$6,IF(Y282='Tabla Impacto'!$G$7,'Tabla Impacto'!$F$7,IF(Y282='Tabla Impacto'!$G$8,'Tabla Impacto'!$F$8))))))</f>
        <v>Menor</v>
      </c>
      <c r="Y282" s="612">
        <f t="shared" ref="Y282" si="358">+IF(T282="",W282,IF(W282="",T282,IF(T282&gt;W282,T282,W282)))</f>
        <v>0.4</v>
      </c>
      <c r="Z282" s="613" t="str">
        <f t="shared" ref="Z282" si="359">IF(OR(AND(P282="Muy Baja",X282="Leve"),AND(P282="Muy Baja",X282="Menor"),AND(P282="Baja",X282="Leve")),"Bajo",IF(OR(AND(P282="Muy baja",X282="Moderado"),AND(P282="Baja",X282="Menor"),AND(P282="Baja",X282="Moderado"),AND(P282="Media",X282="Leve"),AND(P282="Media",X282="Menor"),AND(P282="Media",X282="Moderado"),AND(P282="Alta",X282="Leve"),AND(P282="Alta",X282="Menor")),"Moderado",IF(OR(AND(P282="Muy Baja",X282="Mayor"),AND(P282="Baja",X282="Mayor"),AND(P282="Media",X282="Mayor"),AND(P282="Alta",X282="Moderado"),AND(P282="Alta",X282="Mayor"),AND(P282="Muy Alta",X282="Leve"),AND(P282="Muy Alta",X282="Menor"),AND(P282="Muy Alta",X282="Moderado"),AND(P282="Muy Alta",X282="Mayor")),"Alto",IF(OR(AND(P282="Muy Baja",X282="Catastrófico"),AND(P282="Baja",X282="Catastrófico"),AND(P282="Media",X282="Catastrófico"),AND(P282="Alta",X282="Catastrófico"),AND(P282="Muy Alta",X282="Catastrófico")),"Extremo",""))))</f>
        <v>Bajo</v>
      </c>
      <c r="AA282" s="618"/>
      <c r="AB282" s="404">
        <v>1</v>
      </c>
      <c r="AC282" s="416" t="s">
        <v>857</v>
      </c>
      <c r="AD282" s="138"/>
      <c r="AE282" s="331" t="s">
        <v>223</v>
      </c>
      <c r="AF282" s="330" t="s">
        <v>725</v>
      </c>
      <c r="AG282" s="331" t="str">
        <f t="shared" si="340"/>
        <v>Probabilidad</v>
      </c>
      <c r="AH282" s="332" t="s">
        <v>12</v>
      </c>
      <c r="AI282" s="332" t="s">
        <v>8</v>
      </c>
      <c r="AJ282" s="333" t="str">
        <f t="shared" si="331"/>
        <v>40%</v>
      </c>
      <c r="AK282" s="332" t="s">
        <v>17</v>
      </c>
      <c r="AL282" s="332" t="s">
        <v>20</v>
      </c>
      <c r="AM282" s="332" t="s">
        <v>111</v>
      </c>
      <c r="AN282" s="309">
        <f>IFERROR(IF(AG282="Probabilidad",(Q282-(+Q282*AJ282)),IF(AG282="Impacto",Q282,"")),"")</f>
        <v>0.12</v>
      </c>
      <c r="AO282" s="410" t="str">
        <f t="shared" si="336"/>
        <v>Muy Baja</v>
      </c>
      <c r="AP282" s="125">
        <f>+AN282</f>
        <v>0.12</v>
      </c>
      <c r="AQ282" s="410" t="str">
        <f t="shared" si="337"/>
        <v>Menor</v>
      </c>
      <c r="AR282" s="125">
        <f>IFERROR(IF(AG282="Impacto",(Y282-(+Y282*AJ282)),IF(AG282="Probabilidad",Y282,"")),"")</f>
        <v>0.4</v>
      </c>
      <c r="AS282" s="402" t="str">
        <f t="shared" si="339"/>
        <v>Bajo</v>
      </c>
      <c r="AT282" s="601">
        <f>+AP284</f>
        <v>4.3199999999999995E-2</v>
      </c>
      <c r="AU282" s="601">
        <f>+AR284</f>
        <v>0.4</v>
      </c>
      <c r="AV282" s="605" t="s">
        <v>122</v>
      </c>
      <c r="AW282" s="319"/>
      <c r="AX282" s="319"/>
      <c r="AY282" s="335">
        <v>12</v>
      </c>
      <c r="AZ282" s="336">
        <v>3</v>
      </c>
      <c r="BA282" s="336">
        <v>3</v>
      </c>
      <c r="BB282" s="336">
        <v>3</v>
      </c>
      <c r="BC282" s="336">
        <v>3</v>
      </c>
      <c r="BJ282" s="329"/>
      <c r="BK282" s="329"/>
      <c r="BL282" s="329"/>
      <c r="BM282" s="329"/>
      <c r="BN282" s="329"/>
      <c r="BO282" s="329"/>
      <c r="BP282" s="329"/>
      <c r="BQ282" s="329"/>
      <c r="BR282" s="329"/>
      <c r="BS282" s="329"/>
      <c r="BT282" s="329"/>
      <c r="BU282" s="329"/>
      <c r="BV282" s="329"/>
      <c r="BW282" s="329"/>
      <c r="BX282" s="329"/>
      <c r="BY282" s="329"/>
      <c r="BZ282" s="329"/>
      <c r="CA282" s="329"/>
      <c r="CB282" s="329"/>
      <c r="CC282" s="329"/>
      <c r="CD282" s="329"/>
      <c r="CE282" s="329"/>
      <c r="CF282" s="329"/>
      <c r="CG282" s="329"/>
      <c r="CH282" s="329"/>
      <c r="CL282" s="329"/>
    </row>
    <row r="283" spans="1:90" s="1" customFormat="1" ht="110.4" x14ac:dyDescent="0.25">
      <c r="A283" s="617"/>
      <c r="B283" s="619" t="s">
        <v>420</v>
      </c>
      <c r="C283" s="620" t="s">
        <v>266</v>
      </c>
      <c r="D283" s="619"/>
      <c r="E283" s="619"/>
      <c r="F283" s="598"/>
      <c r="G283" s="598"/>
      <c r="H283" s="598"/>
      <c r="I283" s="598"/>
      <c r="J283" s="619" t="s">
        <v>419</v>
      </c>
      <c r="K283" s="627" t="s">
        <v>418</v>
      </c>
      <c r="L283" s="627" t="s">
        <v>417</v>
      </c>
      <c r="M283" s="627" t="str">
        <f t="shared" si="346"/>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3" s="619"/>
      <c r="O283" s="618">
        <v>12</v>
      </c>
      <c r="P283" s="624"/>
      <c r="Q283" s="612"/>
      <c r="R283" s="625"/>
      <c r="S283" s="624"/>
      <c r="T283" s="612"/>
      <c r="U283" s="625"/>
      <c r="V283" s="624"/>
      <c r="W283" s="612"/>
      <c r="X283" s="613"/>
      <c r="Y283" s="612"/>
      <c r="Z283" s="613"/>
      <c r="AA283" s="618"/>
      <c r="AB283" s="404">
        <v>2</v>
      </c>
      <c r="AC283" s="416" t="s">
        <v>858</v>
      </c>
      <c r="AD283" s="138"/>
      <c r="AE283" s="331" t="s">
        <v>222</v>
      </c>
      <c r="AF283" s="330" t="s">
        <v>726</v>
      </c>
      <c r="AG283" s="331" t="str">
        <f t="shared" si="340"/>
        <v>Probabilidad</v>
      </c>
      <c r="AH283" s="332" t="s">
        <v>12</v>
      </c>
      <c r="AI283" s="332" t="s">
        <v>8</v>
      </c>
      <c r="AJ283" s="333" t="str">
        <f t="shared" si="331"/>
        <v>40%</v>
      </c>
      <c r="AK283" s="332" t="s">
        <v>17</v>
      </c>
      <c r="AL283" s="332" t="s">
        <v>20</v>
      </c>
      <c r="AM283" s="332" t="s">
        <v>111</v>
      </c>
      <c r="AN283" s="308">
        <f>IFERROR(IF(AND(AG282="Probabilidad",AG283="Probabilidad"),(AP282-(+AP282*AJ283)),IF(AG283="Probabilidad",(Q282-(+Q282*AJ283)),IF(AG283="Impacto",AP282,""))),"")</f>
        <v>7.1999999999999995E-2</v>
      </c>
      <c r="AO283" s="410" t="str">
        <f t="shared" si="336"/>
        <v>Muy Baja</v>
      </c>
      <c r="AP283" s="125">
        <f>+AN283</f>
        <v>7.1999999999999995E-2</v>
      </c>
      <c r="AQ283" s="410" t="str">
        <f t="shared" si="337"/>
        <v>Menor</v>
      </c>
      <c r="AR283" s="125">
        <f>IFERROR(IF(AND(AG282="Impacto",AG283="Impacto"),(AR282-(+AR282*AJ283)),IF(AG283="Impacto",(Y282-(+Y282*AJ283)),IF(AG283="Probabilidad",AR282,""))),"")</f>
        <v>0.4</v>
      </c>
      <c r="AS283" s="402" t="str">
        <f t="shared" si="339"/>
        <v>Bajo</v>
      </c>
      <c r="AT283" s="601"/>
      <c r="AU283" s="601"/>
      <c r="AV283" s="605"/>
      <c r="AW283" s="319"/>
      <c r="AX283" s="319"/>
      <c r="AY283" s="335">
        <v>1</v>
      </c>
      <c r="AZ283" s="336">
        <v>0</v>
      </c>
      <c r="BA283" s="336">
        <v>0</v>
      </c>
      <c r="BB283" s="336">
        <v>0</v>
      </c>
      <c r="BC283" s="336">
        <v>1</v>
      </c>
      <c r="BJ283" s="329"/>
      <c r="BK283" s="329"/>
      <c r="BL283" s="329"/>
      <c r="BM283" s="329"/>
      <c r="BN283" s="329"/>
      <c r="BO283" s="329"/>
      <c r="BP283" s="329"/>
      <c r="BQ283" s="329"/>
      <c r="BR283" s="329"/>
      <c r="BS283" s="329"/>
      <c r="BT283" s="329"/>
      <c r="BU283" s="329"/>
      <c r="BV283" s="329"/>
      <c r="BW283" s="329"/>
      <c r="BX283" s="329"/>
      <c r="BY283" s="329"/>
      <c r="BZ283" s="329"/>
      <c r="CA283" s="329"/>
      <c r="CB283" s="329"/>
      <c r="CC283" s="329"/>
      <c r="CD283" s="329"/>
      <c r="CE283" s="329"/>
      <c r="CF283" s="329"/>
      <c r="CG283" s="329"/>
      <c r="CH283" s="329"/>
      <c r="CL283" s="329"/>
    </row>
    <row r="284" spans="1:90" s="1" customFormat="1" ht="96.6" x14ac:dyDescent="0.25">
      <c r="A284" s="617"/>
      <c r="B284" s="619" t="s">
        <v>420</v>
      </c>
      <c r="C284" s="620" t="s">
        <v>266</v>
      </c>
      <c r="D284" s="619"/>
      <c r="E284" s="619"/>
      <c r="F284" s="598"/>
      <c r="G284" s="598"/>
      <c r="H284" s="598"/>
      <c r="I284" s="598"/>
      <c r="J284" s="619" t="s">
        <v>419</v>
      </c>
      <c r="K284" s="627" t="s">
        <v>418</v>
      </c>
      <c r="L284" s="627" t="s">
        <v>417</v>
      </c>
      <c r="M284" s="627" t="str">
        <f t="shared" si="346"/>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4" s="619"/>
      <c r="O284" s="618">
        <v>12</v>
      </c>
      <c r="P284" s="624"/>
      <c r="Q284" s="612"/>
      <c r="R284" s="625"/>
      <c r="S284" s="624"/>
      <c r="T284" s="612"/>
      <c r="U284" s="625"/>
      <c r="V284" s="624"/>
      <c r="W284" s="612"/>
      <c r="X284" s="613"/>
      <c r="Y284" s="612"/>
      <c r="Z284" s="613"/>
      <c r="AA284" s="618"/>
      <c r="AB284" s="404">
        <v>3</v>
      </c>
      <c r="AC284" s="416" t="s">
        <v>416</v>
      </c>
      <c r="AD284" s="138"/>
      <c r="AE284" s="331" t="s">
        <v>223</v>
      </c>
      <c r="AF284" s="330" t="s">
        <v>727</v>
      </c>
      <c r="AG284" s="331" t="str">
        <f t="shared" si="340"/>
        <v>Probabilidad</v>
      </c>
      <c r="AH284" s="332" t="s">
        <v>12</v>
      </c>
      <c r="AI284" s="332" t="s">
        <v>8</v>
      </c>
      <c r="AJ284" s="333" t="str">
        <f t="shared" si="331"/>
        <v>40%</v>
      </c>
      <c r="AK284" s="332" t="s">
        <v>17</v>
      </c>
      <c r="AL284" s="332" t="s">
        <v>20</v>
      </c>
      <c r="AM284" s="332" t="s">
        <v>111</v>
      </c>
      <c r="AN284" s="308">
        <f>IFERROR(IF(AND(AG283="Probabilidad",AG284="Probabilidad"),(AP283-(+AP283*AJ284)),IF(AG284="Probabilidad",(Q283-(+Q283*AJ284)),IF(AG284="Impacto",AP283,""))),"")</f>
        <v>4.3199999999999995E-2</v>
      </c>
      <c r="AO284" s="410" t="str">
        <f t="shared" si="336"/>
        <v>Muy Baja</v>
      </c>
      <c r="AP284" s="125">
        <f>+AN284</f>
        <v>4.3199999999999995E-2</v>
      </c>
      <c r="AQ284" s="410" t="str">
        <f t="shared" si="337"/>
        <v>Menor</v>
      </c>
      <c r="AR284" s="125">
        <f>IFERROR(IF(AND(AG283="Impacto",AG284="Impacto"),(AR283-(+AR283*AJ284)),IF(AG284="Impacto",(Y283-(+Y283*AJ284)),IF(AG284="Probabilidad",AR283,""))),"")</f>
        <v>0.4</v>
      </c>
      <c r="AS284" s="402" t="str">
        <f t="shared" si="339"/>
        <v>Bajo</v>
      </c>
      <c r="AT284" s="601"/>
      <c r="AU284" s="601"/>
      <c r="AV284" s="605"/>
      <c r="AW284" s="319"/>
      <c r="AX284" s="319"/>
      <c r="AY284" s="335">
        <v>2</v>
      </c>
      <c r="AZ284" s="336">
        <v>0</v>
      </c>
      <c r="BA284" s="336">
        <v>1</v>
      </c>
      <c r="BB284" s="336">
        <v>0</v>
      </c>
      <c r="BC284" s="336">
        <v>1</v>
      </c>
      <c r="BJ284" s="329"/>
      <c r="BK284" s="329"/>
      <c r="BL284" s="329"/>
      <c r="BM284" s="329"/>
      <c r="BN284" s="329"/>
      <c r="BO284" s="329"/>
      <c r="BP284" s="329"/>
      <c r="BQ284" s="329"/>
      <c r="BR284" s="329"/>
      <c r="BS284" s="329"/>
      <c r="BT284" s="329"/>
      <c r="BU284" s="329"/>
      <c r="BV284" s="329"/>
      <c r="BW284" s="329"/>
      <c r="BX284" s="329"/>
      <c r="BY284" s="329"/>
      <c r="BZ284" s="329"/>
      <c r="CA284" s="329"/>
      <c r="CB284" s="329"/>
      <c r="CC284" s="329"/>
      <c r="CD284" s="329"/>
      <c r="CE284" s="329"/>
      <c r="CF284" s="329"/>
      <c r="CG284" s="329"/>
      <c r="CH284" s="329"/>
      <c r="CL284" s="329"/>
    </row>
    <row r="285" spans="1:90" s="1" customFormat="1" ht="13.8" hidden="1" customHeight="1" x14ac:dyDescent="0.25">
      <c r="A285" s="617"/>
      <c r="B285" s="619" t="s">
        <v>420</v>
      </c>
      <c r="C285" s="620" t="s">
        <v>266</v>
      </c>
      <c r="D285" s="619"/>
      <c r="E285" s="619"/>
      <c r="F285" s="598"/>
      <c r="G285" s="598"/>
      <c r="H285" s="598"/>
      <c r="I285" s="598"/>
      <c r="J285" s="619" t="s">
        <v>419</v>
      </c>
      <c r="K285" s="627" t="s">
        <v>418</v>
      </c>
      <c r="L285" s="627" t="s">
        <v>417</v>
      </c>
      <c r="M285" s="627" t="str">
        <f t="shared" si="346"/>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5" s="619"/>
      <c r="O285" s="618">
        <v>12</v>
      </c>
      <c r="P285" s="624"/>
      <c r="Q285" s="612"/>
      <c r="R285" s="625"/>
      <c r="S285" s="624"/>
      <c r="T285" s="612"/>
      <c r="U285" s="625"/>
      <c r="V285" s="624"/>
      <c r="W285" s="612"/>
      <c r="X285" s="613"/>
      <c r="Y285" s="612"/>
      <c r="Z285" s="613"/>
      <c r="AA285" s="618"/>
      <c r="AB285" s="404"/>
      <c r="AC285" s="416"/>
      <c r="AD285" s="138"/>
      <c r="AE285" s="331"/>
      <c r="AF285" s="330"/>
      <c r="AG285" s="331" t="str">
        <f t="shared" si="340"/>
        <v/>
      </c>
      <c r="AH285" s="332"/>
      <c r="AI285" s="332"/>
      <c r="AJ285" s="333" t="str">
        <f t="shared" si="331"/>
        <v/>
      </c>
      <c r="AK285" s="332"/>
      <c r="AL285" s="332"/>
      <c r="AM285" s="332"/>
      <c r="AN285" s="124"/>
      <c r="AO285" s="410" t="str">
        <f t="shared" si="336"/>
        <v/>
      </c>
      <c r="AP285" s="125"/>
      <c r="AQ285" s="410" t="str">
        <f t="shared" si="337"/>
        <v/>
      </c>
      <c r="AR285" s="125" t="str">
        <f t="shared" si="338"/>
        <v/>
      </c>
      <c r="AS285" s="402" t="str">
        <f t="shared" si="339"/>
        <v/>
      </c>
      <c r="AT285" s="402"/>
      <c r="AU285" s="402"/>
      <c r="AV285" s="409"/>
      <c r="AW285" s="319"/>
      <c r="AX285" s="319"/>
      <c r="AY285" s="139"/>
      <c r="AZ285" s="136"/>
      <c r="BA285" s="136"/>
      <c r="BB285" s="136"/>
      <c r="BC285" s="136"/>
      <c r="BJ285" s="329"/>
      <c r="BK285" s="329"/>
      <c r="BL285" s="329"/>
      <c r="BM285" s="329"/>
      <c r="BN285" s="329"/>
      <c r="BO285" s="329"/>
      <c r="BP285" s="329"/>
      <c r="BQ285" s="329"/>
      <c r="BR285" s="329"/>
      <c r="BS285" s="329"/>
      <c r="BT285" s="329"/>
      <c r="BU285" s="329"/>
      <c r="BV285" s="329"/>
      <c r="BW285" s="329"/>
      <c r="BX285" s="329"/>
      <c r="BY285" s="329"/>
      <c r="BZ285" s="329"/>
      <c r="CA285" s="329"/>
      <c r="CB285" s="329"/>
      <c r="CC285" s="329"/>
      <c r="CD285" s="329"/>
      <c r="CE285" s="329"/>
      <c r="CF285" s="329"/>
      <c r="CG285" s="329"/>
      <c r="CH285" s="329"/>
      <c r="CL285" s="329"/>
    </row>
    <row r="286" spans="1:90" s="1" customFormat="1" ht="13.8" hidden="1" customHeight="1" x14ac:dyDescent="0.25">
      <c r="A286" s="617"/>
      <c r="B286" s="619" t="s">
        <v>420</v>
      </c>
      <c r="C286" s="620" t="s">
        <v>266</v>
      </c>
      <c r="D286" s="619"/>
      <c r="E286" s="619"/>
      <c r="F286" s="598"/>
      <c r="G286" s="598"/>
      <c r="H286" s="598"/>
      <c r="I286" s="598"/>
      <c r="J286" s="619" t="s">
        <v>419</v>
      </c>
      <c r="K286" s="627" t="s">
        <v>418</v>
      </c>
      <c r="L286" s="627" t="s">
        <v>417</v>
      </c>
      <c r="M286" s="627" t="str">
        <f t="shared" si="346"/>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6" s="619"/>
      <c r="O286" s="618">
        <v>12</v>
      </c>
      <c r="P286" s="624"/>
      <c r="Q286" s="612"/>
      <c r="R286" s="625"/>
      <c r="S286" s="624"/>
      <c r="T286" s="612"/>
      <c r="U286" s="625"/>
      <c r="V286" s="624"/>
      <c r="W286" s="612"/>
      <c r="X286" s="613"/>
      <c r="Y286" s="612"/>
      <c r="Z286" s="613"/>
      <c r="AA286" s="618"/>
      <c r="AB286" s="404"/>
      <c r="AC286" s="416"/>
      <c r="AD286" s="138"/>
      <c r="AE286" s="331"/>
      <c r="AF286" s="330"/>
      <c r="AG286" s="331" t="str">
        <f t="shared" si="340"/>
        <v/>
      </c>
      <c r="AH286" s="332"/>
      <c r="AI286" s="332"/>
      <c r="AJ286" s="333" t="str">
        <f t="shared" si="331"/>
        <v/>
      </c>
      <c r="AK286" s="332"/>
      <c r="AL286" s="332"/>
      <c r="AM286" s="332"/>
      <c r="AN286" s="124"/>
      <c r="AO286" s="410" t="str">
        <f t="shared" si="336"/>
        <v/>
      </c>
      <c r="AP286" s="125"/>
      <c r="AQ286" s="410" t="str">
        <f t="shared" si="337"/>
        <v/>
      </c>
      <c r="AR286" s="125" t="str">
        <f t="shared" si="338"/>
        <v/>
      </c>
      <c r="AS286" s="402" t="str">
        <f t="shared" si="339"/>
        <v/>
      </c>
      <c r="AT286" s="402"/>
      <c r="AU286" s="402"/>
      <c r="AV286" s="409"/>
      <c r="AW286" s="319"/>
      <c r="AX286" s="319"/>
      <c r="AY286" s="139"/>
      <c r="AZ286" s="136"/>
      <c r="BA286" s="136"/>
      <c r="BB286" s="136"/>
      <c r="BC286" s="136"/>
      <c r="BJ286" s="329"/>
      <c r="BK286" s="329"/>
      <c r="BL286" s="329"/>
      <c r="BM286" s="329"/>
      <c r="BN286" s="329"/>
      <c r="BO286" s="329"/>
      <c r="BP286" s="329"/>
      <c r="BQ286" s="329"/>
      <c r="BR286" s="329"/>
      <c r="BS286" s="329"/>
      <c r="BT286" s="329"/>
      <c r="BU286" s="329"/>
      <c r="BV286" s="329"/>
      <c r="BW286" s="329"/>
      <c r="BX286" s="329"/>
      <c r="BY286" s="329"/>
      <c r="BZ286" s="329"/>
      <c r="CA286" s="329"/>
      <c r="CB286" s="329"/>
      <c r="CC286" s="329"/>
      <c r="CD286" s="329"/>
      <c r="CE286" s="329"/>
      <c r="CF286" s="329"/>
      <c r="CG286" s="329"/>
      <c r="CH286" s="329"/>
      <c r="CL286" s="329"/>
    </row>
    <row r="287" spans="1:90" s="1" customFormat="1" ht="13.8" hidden="1" customHeight="1" x14ac:dyDescent="0.25">
      <c r="A287" s="617"/>
      <c r="B287" s="619" t="s">
        <v>420</v>
      </c>
      <c r="C287" s="620" t="s">
        <v>266</v>
      </c>
      <c r="D287" s="619"/>
      <c r="E287" s="619"/>
      <c r="F287" s="598"/>
      <c r="G287" s="598"/>
      <c r="H287" s="598"/>
      <c r="I287" s="598"/>
      <c r="J287" s="619" t="s">
        <v>419</v>
      </c>
      <c r="K287" s="627" t="s">
        <v>418</v>
      </c>
      <c r="L287" s="627" t="s">
        <v>417</v>
      </c>
      <c r="M287" s="627" t="str">
        <f t="shared" si="346"/>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7" s="619"/>
      <c r="O287" s="618">
        <v>12</v>
      </c>
      <c r="P287" s="624"/>
      <c r="Q287" s="612"/>
      <c r="R287" s="625"/>
      <c r="S287" s="624"/>
      <c r="T287" s="612"/>
      <c r="U287" s="625"/>
      <c r="V287" s="624"/>
      <c r="W287" s="612"/>
      <c r="X287" s="613"/>
      <c r="Y287" s="612"/>
      <c r="Z287" s="613"/>
      <c r="AA287" s="618"/>
      <c r="AB287" s="404"/>
      <c r="AC287" s="416"/>
      <c r="AD287" s="138"/>
      <c r="AE287" s="331"/>
      <c r="AF287" s="330"/>
      <c r="AG287" s="331" t="str">
        <f t="shared" si="340"/>
        <v/>
      </c>
      <c r="AH287" s="332"/>
      <c r="AI287" s="332"/>
      <c r="AJ287" s="333" t="str">
        <f t="shared" si="331"/>
        <v/>
      </c>
      <c r="AK287" s="332"/>
      <c r="AL287" s="332"/>
      <c r="AM287" s="332"/>
      <c r="AN287" s="124"/>
      <c r="AO287" s="410" t="str">
        <f t="shared" si="336"/>
        <v/>
      </c>
      <c r="AP287" s="125"/>
      <c r="AQ287" s="410" t="str">
        <f t="shared" si="337"/>
        <v/>
      </c>
      <c r="AR287" s="125" t="str">
        <f t="shared" si="338"/>
        <v/>
      </c>
      <c r="AS287" s="402" t="str">
        <f t="shared" si="339"/>
        <v/>
      </c>
      <c r="AT287" s="402"/>
      <c r="AU287" s="402"/>
      <c r="AV287" s="409"/>
      <c r="AW287" s="319"/>
      <c r="AX287" s="319"/>
      <c r="AY287" s="139"/>
      <c r="AZ287" s="136"/>
      <c r="BA287" s="136"/>
      <c r="BB287" s="136"/>
      <c r="BC287" s="136"/>
      <c r="BJ287" s="329"/>
      <c r="BK287" s="329"/>
      <c r="BL287" s="329"/>
      <c r="BM287" s="329"/>
      <c r="BN287" s="329"/>
      <c r="BO287" s="329"/>
      <c r="BP287" s="329"/>
      <c r="BQ287" s="329"/>
      <c r="BR287" s="329"/>
      <c r="BS287" s="329"/>
      <c r="BT287" s="329"/>
      <c r="BU287" s="329"/>
      <c r="BV287" s="329"/>
      <c r="BW287" s="329"/>
      <c r="BX287" s="329"/>
      <c r="BY287" s="329"/>
      <c r="BZ287" s="329"/>
      <c r="CA287" s="329"/>
      <c r="CB287" s="329"/>
      <c r="CC287" s="329"/>
      <c r="CD287" s="329"/>
      <c r="CE287" s="329"/>
      <c r="CF287" s="329"/>
      <c r="CG287" s="329"/>
      <c r="CH287" s="329"/>
      <c r="CL287" s="329"/>
    </row>
    <row r="288" spans="1:90" s="1" customFormat="1" ht="124.2" x14ac:dyDescent="0.25">
      <c r="A288" s="617" t="s">
        <v>415</v>
      </c>
      <c r="B288" s="619" t="s">
        <v>409</v>
      </c>
      <c r="C288" s="620" t="s">
        <v>266</v>
      </c>
      <c r="D288" s="619" t="s">
        <v>880</v>
      </c>
      <c r="E288" s="619" t="s">
        <v>877</v>
      </c>
      <c r="F288" s="598" t="s">
        <v>762</v>
      </c>
      <c r="G288" s="598" t="s">
        <v>777</v>
      </c>
      <c r="H288" s="598" t="s">
        <v>779</v>
      </c>
      <c r="I288" s="598" t="s">
        <v>783</v>
      </c>
      <c r="J288" s="619" t="s">
        <v>397</v>
      </c>
      <c r="K288" s="627" t="s">
        <v>413</v>
      </c>
      <c r="L288" s="627" t="s">
        <v>829</v>
      </c>
      <c r="M288" s="627" t="str">
        <f t="shared" si="346"/>
        <v>Posibilidad de pérdida Económica y Reputacional por inoportunidad en la prestación de servicios administrativos y/o infraestructura física para el funcionamiento de la entidad debido 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88" s="619" t="s">
        <v>213</v>
      </c>
      <c r="O288" s="618">
        <v>12</v>
      </c>
      <c r="P288" s="624" t="str">
        <f t="shared" si="310"/>
        <v>Baja</v>
      </c>
      <c r="Q288" s="612">
        <f t="shared" ref="Q288" si="360">IF(P288="","",IF(P288="Muy Baja",0.2,IF(P288="Baja",0.4,IF(P288="Media",0.6,IF(P288="Alta",0.8,IF(P288="Muy Alta",1,))))))</f>
        <v>0.4</v>
      </c>
      <c r="R288" s="625" t="s">
        <v>131</v>
      </c>
      <c r="S288" s="624" t="str">
        <f>IF(OR(R288='Tabla Impacto'!$C$11,R288='Tabla Impacto'!$D$11),"Leve",IF(OR(R288='Tabla Impacto'!$C$12,R288='Tabla Impacto'!$D$12),"Menor",IF(OR(R288='Tabla Impacto'!$C$13,R288='Tabla Impacto'!$D$13),"Moderado",IF(OR(R288='Tabla Impacto'!$C$14,R288='Tabla Impacto'!$D$14),"Mayor",IF(OR(R288='Tabla Impacto'!$C$15,R288='Tabla Impacto'!$D$15),"Catastrófico","")))))</f>
        <v>Moderado</v>
      </c>
      <c r="T288" s="612">
        <f t="shared" ref="T288" si="361">IF(S288="","",IF(S288="Leve",0.2,IF(S288="Menor",0.4,IF(S288="Moderado",0.6,IF(S288="Mayor",0.8,IF(S288="Catastrófico",1,))))))</f>
        <v>0.6</v>
      </c>
      <c r="U288" s="625" t="s">
        <v>910</v>
      </c>
      <c r="V288" s="624" t="str">
        <f>IF(OR(U288='Tabla Impacto'!$C$11,U288='Tabla Impacto'!$D$11),"Leve",IF(OR(U288='Tabla Impacto'!$C$12,U288='Tabla Impacto'!$D$12),"Menor",IF(OR(U288='Tabla Impacto'!$C$13,U288='Tabla Impacto'!$D$13),"Moderado",IF(OR(U288='Tabla Impacto'!$C$14,U288='Tabla Impacto'!$D$14),"Mayor",IF(OR(U288='Tabla Impacto'!$C$15,U288='Tabla Impacto'!$D$15),"Catastrófico","")))))</f>
        <v/>
      </c>
      <c r="W288" s="612" t="str">
        <f t="shared" ref="W288" si="362">IF(V288="","",IF(V288="Leve",0.2,IF(V288="Menor",0.4,IF(V288="Moderado",0.6,IF(V288="Mayor",0.8,IF(V288="Catastrófico",1,))))))</f>
        <v/>
      </c>
      <c r="X288" s="613" t="str">
        <f>IF(Y288="","",IF(Y288='Tabla Impacto'!$G$4,'Tabla Impacto'!$F$4,IF(Y288='Tabla Impacto'!$G$5,'Tabla Impacto'!$F$5,IF(Y288='Tabla Impacto'!$G$6,'Tabla Impacto'!$F$6,IF(Y288='Tabla Impacto'!$G$7,'Tabla Impacto'!$F$7,IF(Y288='Tabla Impacto'!$G$8,'Tabla Impacto'!$F$8))))))</f>
        <v>Moderado</v>
      </c>
      <c r="Y288" s="612">
        <f t="shared" ref="Y288" si="363">+IF(T288="",W288,IF(W288="",T288,IF(T288&gt;W288,T288,W288)))</f>
        <v>0.6</v>
      </c>
      <c r="Z288" s="613" t="str">
        <f t="shared" ref="Z288" si="364">IF(OR(AND(P288="Muy Baja",X288="Leve"),AND(P288="Muy Baja",X288="Menor"),AND(P288="Baja",X288="Leve")),"Bajo",IF(OR(AND(P288="Muy baja",X288="Moderado"),AND(P288="Baja",X288="Menor"),AND(P288="Baja",X288="Moderado"),AND(P288="Media",X288="Leve"),AND(P288="Media",X288="Menor"),AND(P288="Media",X288="Moderado"),AND(P288="Alta",X288="Leve"),AND(P288="Alta",X288="Menor")),"Moderado",IF(OR(AND(P288="Muy Baja",X288="Mayor"),AND(P288="Baja",X288="Mayor"),AND(P288="Media",X288="Mayor"),AND(P288="Alta",X288="Moderado"),AND(P288="Alta",X288="Mayor"),AND(P288="Muy Alta",X288="Leve"),AND(P288="Muy Alta",X288="Menor"),AND(P288="Muy Alta",X288="Moderado"),AND(P288="Muy Alta",X288="Mayor")),"Alto",IF(OR(AND(P288="Muy Baja",X288="Catastrófico"),AND(P288="Baja",X288="Catastrófico"),AND(P288="Media",X288="Catastrófico"),AND(P288="Alta",X288="Catastrófico"),AND(P288="Muy Alta",X288="Catastrófico")),"Extremo",""))))</f>
        <v>Moderado</v>
      </c>
      <c r="AA288" s="618"/>
      <c r="AB288" s="404">
        <v>1</v>
      </c>
      <c r="AC288" s="416" t="s">
        <v>830</v>
      </c>
      <c r="AD288" s="138"/>
      <c r="AE288" s="331" t="s">
        <v>223</v>
      </c>
      <c r="AF288" s="330" t="s">
        <v>728</v>
      </c>
      <c r="AG288" s="331" t="str">
        <f t="shared" si="340"/>
        <v>Probabilidad</v>
      </c>
      <c r="AH288" s="332" t="s">
        <v>12</v>
      </c>
      <c r="AI288" s="332" t="s">
        <v>8</v>
      </c>
      <c r="AJ288" s="333" t="str">
        <f t="shared" si="331"/>
        <v>40%</v>
      </c>
      <c r="AK288" s="332" t="s">
        <v>17</v>
      </c>
      <c r="AL288" s="332" t="s">
        <v>20</v>
      </c>
      <c r="AM288" s="332" t="s">
        <v>111</v>
      </c>
      <c r="AN288" s="309">
        <f>IFERROR(IF(AG288="Probabilidad",(Q288-(+Q288*AJ288)),IF(AG288="Impacto",Q288,"")),"")</f>
        <v>0.24</v>
      </c>
      <c r="AO288" s="410" t="str">
        <f t="shared" ref="AO288:AO290" si="365">IFERROR(IF(AN288="","",IF(AN288&lt;=0.2,"Muy Baja",IF(AN288&lt;=0.4,"Baja",IF(AN288&lt;=0.6,"Media",IF(AN288&lt;=0.8,"Alta","Muy Alta"))))),"")</f>
        <v>Baja</v>
      </c>
      <c r="AP288" s="125">
        <f>+AN288</f>
        <v>0.24</v>
      </c>
      <c r="AQ288" s="410" t="str">
        <f t="shared" ref="AQ288:AQ290" si="366">IFERROR(IF(AR288="","",IF(AR288&lt;=0.2,"Leve",IF(AR288&lt;=0.4,"Menor",IF(AR288&lt;=0.6,"Moderado",IF(AR288&lt;=0.8,"Mayor","Catastrófico"))))),"")</f>
        <v>Moderado</v>
      </c>
      <c r="AR288" s="125">
        <f>IFERROR(IF(AG288="Impacto",(Y288-(+Y288*AJ288)),IF(AG288="Probabilidad",Y288,"")),"")</f>
        <v>0.6</v>
      </c>
      <c r="AS288" s="402" t="str">
        <f t="shared" ref="AS288:AS290" si="367">IFERROR(IF(OR(AND(AO288="Muy Baja",AQ288="Leve"),AND(AO288="Muy Baja",AQ288="Menor"),AND(AO288="Baja",AQ288="Leve")),"Bajo",IF(OR(AND(AO288="Muy baja",AQ288="Moderado"),AND(AO288="Baja",AQ288="Menor"),AND(AO288="Baja",AQ288="Moderado"),AND(AO288="Media",AQ288="Leve"),AND(AO288="Media",AQ288="Menor"),AND(AO288="Media",AQ288="Moderado"),AND(AO288="Alta",AQ288="Leve"),AND(AO288="Alta",AQ288="Menor")),"Moderado",IF(OR(AND(AO288="Muy Baja",AQ288="Mayor"),AND(AO288="Baja",AQ288="Mayor"),AND(AO288="Media",AQ288="Mayor"),AND(AO288="Alta",AQ288="Moderado"),AND(AO288="Alta",AQ288="Mayor"),AND(AO288="Muy Alta",AQ288="Leve"),AND(AO288="Muy Alta",AQ288="Menor"),AND(AO288="Muy Alta",AQ288="Moderado"),AND(AO288="Muy Alta",AQ288="Mayor")),"Alto",IF(OR(AND(AO288="Muy Baja",AQ288="Catastrófico"),AND(AO288="Baja",AQ288="Catastrófico"),AND(AO288="Media",AQ288="Catastrófico"),AND(AO288="Alta",AQ288="Catastrófico"),AND(AO288="Muy Alta",AQ288="Catastrófico")),"Extremo","")))),"")</f>
        <v>Moderado</v>
      </c>
      <c r="AT288" s="601">
        <f>MIN(AP288:AP293)</f>
        <v>0.14399999999999999</v>
      </c>
      <c r="AU288" s="601">
        <f>MIN(AR288:AR293)</f>
        <v>0.6</v>
      </c>
      <c r="AV288" s="602" t="s">
        <v>122</v>
      </c>
      <c r="AW288" s="319"/>
      <c r="AX288" s="319"/>
      <c r="AY288" s="335">
        <v>4</v>
      </c>
      <c r="AZ288" s="336">
        <v>1</v>
      </c>
      <c r="BA288" s="336">
        <v>1</v>
      </c>
      <c r="BB288" s="336">
        <v>1</v>
      </c>
      <c r="BC288" s="336">
        <v>1</v>
      </c>
      <c r="BJ288" s="329"/>
      <c r="BK288" s="329"/>
      <c r="BL288" s="329"/>
      <c r="BM288" s="329"/>
      <c r="BN288" s="329"/>
      <c r="BO288" s="329"/>
      <c r="BP288" s="329"/>
      <c r="BQ288" s="329"/>
      <c r="BR288" s="329"/>
      <c r="BS288" s="329"/>
      <c r="BT288" s="329"/>
      <c r="BU288" s="329"/>
      <c r="BV288" s="329"/>
      <c r="BW288" s="329"/>
      <c r="BX288" s="329"/>
      <c r="BY288" s="329"/>
      <c r="BZ288" s="329"/>
      <c r="CA288" s="329"/>
      <c r="CB288" s="329"/>
      <c r="CC288" s="329"/>
      <c r="CD288" s="329"/>
      <c r="CE288" s="329"/>
      <c r="CF288" s="329"/>
      <c r="CG288" s="329"/>
      <c r="CH288" s="329"/>
      <c r="CL288" s="329"/>
    </row>
    <row r="289" spans="1:90" s="1" customFormat="1" ht="96.6" x14ac:dyDescent="0.25">
      <c r="A289" s="617"/>
      <c r="B289" s="619" t="s">
        <v>414</v>
      </c>
      <c r="C289" s="620" t="s">
        <v>266</v>
      </c>
      <c r="D289" s="619"/>
      <c r="E289" s="619"/>
      <c r="F289" s="598"/>
      <c r="G289" s="598"/>
      <c r="H289" s="598"/>
      <c r="I289" s="598"/>
      <c r="J289" s="619" t="s">
        <v>397</v>
      </c>
      <c r="K289" s="627" t="s">
        <v>413</v>
      </c>
      <c r="L289" s="627" t="s">
        <v>412</v>
      </c>
      <c r="M289" s="627" t="str">
        <f t="shared" si="346"/>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89" s="619"/>
      <c r="O289" s="618">
        <v>500</v>
      </c>
      <c r="P289" s="624"/>
      <c r="Q289" s="612"/>
      <c r="R289" s="625"/>
      <c r="S289" s="624"/>
      <c r="T289" s="612"/>
      <c r="U289" s="625"/>
      <c r="V289" s="624"/>
      <c r="W289" s="612"/>
      <c r="X289" s="613"/>
      <c r="Y289" s="612"/>
      <c r="Z289" s="613"/>
      <c r="AA289" s="618"/>
      <c r="AB289" s="404">
        <v>2</v>
      </c>
      <c r="AC289" s="416" t="s">
        <v>411</v>
      </c>
      <c r="AD289" s="138"/>
      <c r="AE289" s="331" t="s">
        <v>222</v>
      </c>
      <c r="AF289" s="330" t="s">
        <v>729</v>
      </c>
      <c r="AG289" s="331" t="str">
        <f t="shared" si="340"/>
        <v>Probabilidad</v>
      </c>
      <c r="AH289" s="332" t="s">
        <v>12</v>
      </c>
      <c r="AI289" s="332" t="s">
        <v>8</v>
      </c>
      <c r="AJ289" s="333" t="str">
        <f t="shared" si="331"/>
        <v>40%</v>
      </c>
      <c r="AK289" s="332" t="s">
        <v>17</v>
      </c>
      <c r="AL289" s="332" t="s">
        <v>20</v>
      </c>
      <c r="AM289" s="332" t="s">
        <v>111</v>
      </c>
      <c r="AN289" s="308">
        <f>IFERROR(IF(AND(AG288="Probabilidad",AG289="Probabilidad"),(AP288-(+AP288*AJ289)),IF(AG289="Probabilidad",(Q288-(+Q288*AJ289)),IF(AG289="Impacto",AP288,""))),"")</f>
        <v>0.14399999999999999</v>
      </c>
      <c r="AO289" s="410" t="str">
        <f t="shared" si="365"/>
        <v>Muy Baja</v>
      </c>
      <c r="AP289" s="125">
        <f>+AN289</f>
        <v>0.14399999999999999</v>
      </c>
      <c r="AQ289" s="410" t="str">
        <f t="shared" si="366"/>
        <v>Moderado</v>
      </c>
      <c r="AR289" s="125">
        <f>IFERROR(IF(AND(AG288="Impacto",AG289="Impacto"),(AR288-(+AR288*AJ289)),IF(AG289="Impacto",(Y288-(+Y288*AJ289)),IF(AG289="Probabilidad",AR288,""))),"")</f>
        <v>0.6</v>
      </c>
      <c r="AS289" s="402" t="str">
        <f t="shared" si="367"/>
        <v>Moderado</v>
      </c>
      <c r="AT289" s="601"/>
      <c r="AU289" s="601"/>
      <c r="AV289" s="602"/>
      <c r="AW289" s="319"/>
      <c r="AX289" s="319"/>
      <c r="AY289" s="335">
        <v>2</v>
      </c>
      <c r="AZ289" s="336">
        <v>0</v>
      </c>
      <c r="BA289" s="336">
        <v>1</v>
      </c>
      <c r="BB289" s="336">
        <v>0</v>
      </c>
      <c r="BC289" s="336">
        <v>1</v>
      </c>
      <c r="BJ289" s="329"/>
      <c r="BK289" s="329"/>
      <c r="BL289" s="329"/>
      <c r="BM289" s="329"/>
      <c r="BN289" s="329"/>
      <c r="BO289" s="329"/>
      <c r="BP289" s="329"/>
      <c r="BQ289" s="329"/>
      <c r="BR289" s="329"/>
      <c r="BS289" s="329"/>
      <c r="BT289" s="329"/>
      <c r="BU289" s="329"/>
      <c r="BV289" s="329"/>
      <c r="BW289" s="329"/>
      <c r="BX289" s="329"/>
      <c r="BY289" s="329"/>
      <c r="BZ289" s="329"/>
      <c r="CA289" s="329"/>
      <c r="CB289" s="329"/>
      <c r="CC289" s="329"/>
      <c r="CD289" s="329"/>
      <c r="CE289" s="329"/>
      <c r="CF289" s="329"/>
      <c r="CG289" s="329"/>
      <c r="CH289" s="329"/>
      <c r="CL289" s="329"/>
    </row>
    <row r="290" spans="1:90" s="1" customFormat="1" hidden="1" x14ac:dyDescent="0.25">
      <c r="A290" s="617"/>
      <c r="B290" s="619" t="s">
        <v>414</v>
      </c>
      <c r="C290" s="620" t="s">
        <v>266</v>
      </c>
      <c r="D290" s="619"/>
      <c r="E290" s="619"/>
      <c r="F290" s="598"/>
      <c r="G290" s="598"/>
      <c r="H290" s="598"/>
      <c r="I290" s="598"/>
      <c r="J290" s="619" t="s">
        <v>397</v>
      </c>
      <c r="K290" s="627" t="s">
        <v>413</v>
      </c>
      <c r="L290" s="627" t="s">
        <v>412</v>
      </c>
      <c r="M290" s="627" t="str">
        <f t="shared" si="346"/>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90" s="619"/>
      <c r="O290" s="618">
        <v>500</v>
      </c>
      <c r="P290" s="624"/>
      <c r="Q290" s="612"/>
      <c r="R290" s="625"/>
      <c r="S290" s="624"/>
      <c r="T290" s="612"/>
      <c r="U290" s="625"/>
      <c r="V290" s="624"/>
      <c r="W290" s="612"/>
      <c r="X290" s="613"/>
      <c r="Y290" s="612"/>
      <c r="Z290" s="613"/>
      <c r="AA290" s="618"/>
      <c r="AB290" s="404"/>
      <c r="AC290" s="416"/>
      <c r="AD290" s="138"/>
      <c r="AE290" s="331"/>
      <c r="AF290" s="330"/>
      <c r="AG290" s="331" t="str">
        <f t="shared" si="340"/>
        <v/>
      </c>
      <c r="AH290" s="332"/>
      <c r="AI290" s="332"/>
      <c r="AJ290" s="333" t="str">
        <f t="shared" si="331"/>
        <v/>
      </c>
      <c r="AK290" s="332"/>
      <c r="AL290" s="332"/>
      <c r="AM290" s="332"/>
      <c r="AN290" s="308" t="str">
        <f>IFERROR(IF(AND(AG289="Probabilidad",AG290="Probabilidad"),(AP289-(+AP289*AJ290)),IF(AG290="Probabilidad",(Q289-(+Q289*AJ290)),IF(AG290="Impacto",AP289,""))),"")</f>
        <v/>
      </c>
      <c r="AO290" s="410" t="str">
        <f t="shared" si="365"/>
        <v/>
      </c>
      <c r="AP290" s="125" t="str">
        <f>+AN290</f>
        <v/>
      </c>
      <c r="AQ290" s="410" t="str">
        <f t="shared" si="366"/>
        <v/>
      </c>
      <c r="AR290" s="125" t="str">
        <f>IFERROR(IF(AND(AG289="Impacto",AG290="Impacto"),(AR289-(+AR289*AJ290)),IF(AG290="Impacto",(Y289-(+Y289*AJ290)),IF(AG290="Probabilidad",AR289,""))),"")</f>
        <v/>
      </c>
      <c r="AS290" s="402" t="str">
        <f t="shared" si="367"/>
        <v/>
      </c>
      <c r="AT290" s="412"/>
      <c r="AU290" s="412"/>
      <c r="AV290" s="602"/>
      <c r="AW290" s="319"/>
      <c r="AX290" s="319"/>
      <c r="AY290" s="335"/>
      <c r="AZ290" s="336"/>
      <c r="BA290" s="336"/>
      <c r="BB290" s="336"/>
      <c r="BC290" s="336"/>
      <c r="BJ290" s="329"/>
      <c r="BK290" s="329"/>
      <c r="BL290" s="329"/>
      <c r="BM290" s="329"/>
      <c r="BN290" s="329"/>
      <c r="BO290" s="329"/>
      <c r="BP290" s="329"/>
      <c r="BQ290" s="329"/>
      <c r="BR290" s="329"/>
      <c r="BS290" s="329"/>
      <c r="BT290" s="329"/>
      <c r="BU290" s="329"/>
      <c r="BV290" s="329"/>
      <c r="BW290" s="329"/>
      <c r="BX290" s="329"/>
      <c r="BY290" s="329"/>
      <c r="BZ290" s="329"/>
      <c r="CA290" s="329"/>
      <c r="CB290" s="329"/>
      <c r="CC290" s="329"/>
      <c r="CD290" s="329"/>
      <c r="CE290" s="329"/>
      <c r="CF290" s="329"/>
      <c r="CG290" s="329"/>
      <c r="CH290" s="329"/>
      <c r="CL290" s="329"/>
    </row>
    <row r="291" spans="1:90" s="1" customFormat="1" ht="13.8" hidden="1" customHeight="1" x14ac:dyDescent="0.25">
      <c r="A291" s="617"/>
      <c r="B291" s="619" t="s">
        <v>414</v>
      </c>
      <c r="C291" s="620" t="s">
        <v>266</v>
      </c>
      <c r="D291" s="619"/>
      <c r="E291" s="619"/>
      <c r="F291" s="598"/>
      <c r="G291" s="598"/>
      <c r="H291" s="598"/>
      <c r="I291" s="598"/>
      <c r="J291" s="619" t="s">
        <v>397</v>
      </c>
      <c r="K291" s="627" t="s">
        <v>413</v>
      </c>
      <c r="L291" s="627" t="s">
        <v>412</v>
      </c>
      <c r="M291" s="627" t="str">
        <f t="shared" si="346"/>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91" s="619"/>
      <c r="O291" s="618">
        <v>500</v>
      </c>
      <c r="P291" s="624"/>
      <c r="Q291" s="612"/>
      <c r="R291" s="625"/>
      <c r="S291" s="624"/>
      <c r="T291" s="612"/>
      <c r="U291" s="625"/>
      <c r="V291" s="624"/>
      <c r="W291" s="612"/>
      <c r="X291" s="613"/>
      <c r="Y291" s="612"/>
      <c r="Z291" s="613"/>
      <c r="AA291" s="618"/>
      <c r="AB291" s="404"/>
      <c r="AC291" s="416"/>
      <c r="AD291" s="138"/>
      <c r="AE291" s="331"/>
      <c r="AF291" s="330"/>
      <c r="AG291" s="331" t="str">
        <f t="shared" si="340"/>
        <v/>
      </c>
      <c r="AH291" s="332"/>
      <c r="AI291" s="332"/>
      <c r="AJ291" s="333" t="str">
        <f t="shared" si="331"/>
        <v/>
      </c>
      <c r="AK291" s="332"/>
      <c r="AL291" s="332"/>
      <c r="AM291" s="332"/>
      <c r="AN291" s="124"/>
      <c r="AO291" s="410" t="str">
        <f t="shared" si="336"/>
        <v/>
      </c>
      <c r="AP291" s="125"/>
      <c r="AQ291" s="410" t="str">
        <f t="shared" si="337"/>
        <v/>
      </c>
      <c r="AR291" s="125" t="str">
        <f t="shared" si="338"/>
        <v/>
      </c>
      <c r="AS291" s="402" t="str">
        <f t="shared" si="339"/>
        <v/>
      </c>
      <c r="AT291" s="402"/>
      <c r="AU291" s="402"/>
      <c r="AV291" s="409"/>
      <c r="AW291" s="319"/>
      <c r="AX291" s="319"/>
      <c r="AY291" s="139"/>
      <c r="AZ291" s="136"/>
      <c r="BA291" s="136"/>
      <c r="BB291" s="136"/>
      <c r="BC291" s="136"/>
      <c r="BJ291" s="329"/>
      <c r="BK291" s="329"/>
      <c r="BL291" s="329"/>
      <c r="BM291" s="329"/>
      <c r="BN291" s="329"/>
      <c r="BO291" s="329"/>
      <c r="BP291" s="329"/>
      <c r="BQ291" s="329"/>
      <c r="BR291" s="329"/>
      <c r="BS291" s="329"/>
      <c r="BT291" s="329"/>
      <c r="BU291" s="329"/>
      <c r="BV291" s="329"/>
      <c r="BW291" s="329"/>
      <c r="BX291" s="329"/>
      <c r="BY291" s="329"/>
      <c r="BZ291" s="329"/>
      <c r="CA291" s="329"/>
      <c r="CB291" s="329"/>
      <c r="CC291" s="329"/>
      <c r="CD291" s="329"/>
      <c r="CE291" s="329"/>
      <c r="CF291" s="329"/>
      <c r="CG291" s="329"/>
      <c r="CH291" s="329"/>
      <c r="CL291" s="329"/>
    </row>
    <row r="292" spans="1:90" s="1" customFormat="1" ht="13.8" hidden="1" customHeight="1" x14ac:dyDescent="0.25">
      <c r="A292" s="617"/>
      <c r="B292" s="619" t="s">
        <v>414</v>
      </c>
      <c r="C292" s="620" t="s">
        <v>266</v>
      </c>
      <c r="D292" s="619"/>
      <c r="E292" s="619"/>
      <c r="F292" s="598"/>
      <c r="G292" s="598"/>
      <c r="H292" s="598"/>
      <c r="I292" s="598"/>
      <c r="J292" s="619" t="s">
        <v>397</v>
      </c>
      <c r="K292" s="627" t="s">
        <v>413</v>
      </c>
      <c r="L292" s="627" t="s">
        <v>412</v>
      </c>
      <c r="M292" s="627" t="str">
        <f t="shared" si="346"/>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92" s="619"/>
      <c r="O292" s="618">
        <v>500</v>
      </c>
      <c r="P292" s="624"/>
      <c r="Q292" s="612"/>
      <c r="R292" s="625"/>
      <c r="S292" s="624"/>
      <c r="T292" s="612"/>
      <c r="U292" s="625"/>
      <c r="V292" s="624"/>
      <c r="W292" s="612"/>
      <c r="X292" s="613"/>
      <c r="Y292" s="612"/>
      <c r="Z292" s="613"/>
      <c r="AA292" s="618"/>
      <c r="AB292" s="404"/>
      <c r="AC292" s="416"/>
      <c r="AD292" s="138"/>
      <c r="AE292" s="331"/>
      <c r="AF292" s="330"/>
      <c r="AG292" s="331" t="str">
        <f t="shared" si="340"/>
        <v/>
      </c>
      <c r="AH292" s="332"/>
      <c r="AI292" s="332"/>
      <c r="AJ292" s="333" t="str">
        <f t="shared" si="331"/>
        <v/>
      </c>
      <c r="AK292" s="332"/>
      <c r="AL292" s="332"/>
      <c r="AM292" s="332"/>
      <c r="AN292" s="124"/>
      <c r="AO292" s="410" t="str">
        <f t="shared" si="336"/>
        <v/>
      </c>
      <c r="AP292" s="125"/>
      <c r="AQ292" s="410" t="str">
        <f t="shared" si="337"/>
        <v/>
      </c>
      <c r="AR292" s="125" t="str">
        <f t="shared" si="338"/>
        <v/>
      </c>
      <c r="AS292" s="402" t="str">
        <f t="shared" si="339"/>
        <v/>
      </c>
      <c r="AT292" s="402"/>
      <c r="AU292" s="402"/>
      <c r="AV292" s="409"/>
      <c r="AW292" s="319"/>
      <c r="AX292" s="319"/>
      <c r="AY292" s="139"/>
      <c r="AZ292" s="136"/>
      <c r="BA292" s="136"/>
      <c r="BB292" s="136"/>
      <c r="BC292" s="136"/>
      <c r="BJ292" s="329"/>
      <c r="BK292" s="329"/>
      <c r="BL292" s="329"/>
      <c r="BM292" s="329"/>
      <c r="BN292" s="329"/>
      <c r="BO292" s="329"/>
      <c r="BP292" s="329"/>
      <c r="BQ292" s="329"/>
      <c r="BR292" s="329"/>
      <c r="BS292" s="329"/>
      <c r="BT292" s="329"/>
      <c r="BU292" s="329"/>
      <c r="BV292" s="329"/>
      <c r="BW292" s="329"/>
      <c r="BX292" s="329"/>
      <c r="BY292" s="329"/>
      <c r="BZ292" s="329"/>
      <c r="CA292" s="329"/>
      <c r="CB292" s="329"/>
      <c r="CC292" s="329"/>
      <c r="CD292" s="329"/>
      <c r="CE292" s="329"/>
      <c r="CF292" s="329"/>
      <c r="CG292" s="329"/>
      <c r="CH292" s="329"/>
      <c r="CL292" s="329"/>
    </row>
    <row r="293" spans="1:90" s="1" customFormat="1" ht="13.8" hidden="1" customHeight="1" x14ac:dyDescent="0.25">
      <c r="A293" s="617"/>
      <c r="B293" s="619" t="s">
        <v>414</v>
      </c>
      <c r="C293" s="620" t="s">
        <v>266</v>
      </c>
      <c r="D293" s="619"/>
      <c r="E293" s="619"/>
      <c r="F293" s="598"/>
      <c r="G293" s="598"/>
      <c r="H293" s="598"/>
      <c r="I293" s="598"/>
      <c r="J293" s="619" t="s">
        <v>397</v>
      </c>
      <c r="K293" s="627" t="s">
        <v>413</v>
      </c>
      <c r="L293" s="627" t="s">
        <v>412</v>
      </c>
      <c r="M293" s="627" t="str">
        <f t="shared" si="346"/>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93" s="619"/>
      <c r="O293" s="618">
        <v>500</v>
      </c>
      <c r="P293" s="624"/>
      <c r="Q293" s="612"/>
      <c r="R293" s="625"/>
      <c r="S293" s="624"/>
      <c r="T293" s="612"/>
      <c r="U293" s="625"/>
      <c r="V293" s="624"/>
      <c r="W293" s="612"/>
      <c r="X293" s="613"/>
      <c r="Y293" s="612"/>
      <c r="Z293" s="613"/>
      <c r="AA293" s="618"/>
      <c r="AB293" s="404"/>
      <c r="AC293" s="416"/>
      <c r="AD293" s="138"/>
      <c r="AE293" s="331"/>
      <c r="AF293" s="330"/>
      <c r="AG293" s="331" t="str">
        <f t="shared" si="340"/>
        <v/>
      </c>
      <c r="AH293" s="332"/>
      <c r="AI293" s="332"/>
      <c r="AJ293" s="333" t="str">
        <f t="shared" si="331"/>
        <v/>
      </c>
      <c r="AK293" s="332"/>
      <c r="AL293" s="332"/>
      <c r="AM293" s="332"/>
      <c r="AN293" s="124"/>
      <c r="AO293" s="410" t="str">
        <f t="shared" si="336"/>
        <v/>
      </c>
      <c r="AP293" s="125"/>
      <c r="AQ293" s="410" t="str">
        <f t="shared" si="337"/>
        <v/>
      </c>
      <c r="AR293" s="125" t="str">
        <f t="shared" si="338"/>
        <v/>
      </c>
      <c r="AS293" s="402" t="str">
        <f t="shared" si="339"/>
        <v/>
      </c>
      <c r="AT293" s="402"/>
      <c r="AU293" s="402"/>
      <c r="AV293" s="409"/>
      <c r="AW293" s="319"/>
      <c r="AX293" s="319"/>
      <c r="AY293" s="139"/>
      <c r="AZ293" s="136"/>
      <c r="BA293" s="136"/>
      <c r="BB293" s="136"/>
      <c r="BC293" s="136"/>
      <c r="BJ293" s="329"/>
      <c r="BK293" s="329"/>
      <c r="BL293" s="329"/>
      <c r="BM293" s="329"/>
      <c r="BN293" s="329"/>
      <c r="BO293" s="329"/>
      <c r="BP293" s="329"/>
      <c r="BQ293" s="329"/>
      <c r="BR293" s="329"/>
      <c r="BS293" s="329"/>
      <c r="BT293" s="329"/>
      <c r="BU293" s="329"/>
      <c r="BV293" s="329"/>
      <c r="BW293" s="329"/>
      <c r="BX293" s="329"/>
      <c r="BY293" s="329"/>
      <c r="BZ293" s="329"/>
      <c r="CA293" s="329"/>
      <c r="CB293" s="329"/>
      <c r="CC293" s="329"/>
      <c r="CD293" s="329"/>
      <c r="CE293" s="329"/>
      <c r="CF293" s="329"/>
      <c r="CG293" s="329"/>
      <c r="CH293" s="329"/>
      <c r="CL293" s="329"/>
    </row>
    <row r="294" spans="1:90" s="1" customFormat="1" ht="138" x14ac:dyDescent="0.25">
      <c r="A294" s="617" t="s">
        <v>410</v>
      </c>
      <c r="B294" s="619" t="s">
        <v>405</v>
      </c>
      <c r="C294" s="620" t="s">
        <v>266</v>
      </c>
      <c r="D294" s="619" t="s">
        <v>881</v>
      </c>
      <c r="E294" s="619" t="s">
        <v>877</v>
      </c>
      <c r="F294" s="598" t="s">
        <v>761</v>
      </c>
      <c r="G294" s="598" t="s">
        <v>774</v>
      </c>
      <c r="H294" s="598" t="s">
        <v>778</v>
      </c>
      <c r="I294" s="598" t="s">
        <v>782</v>
      </c>
      <c r="J294" s="619" t="s">
        <v>397</v>
      </c>
      <c r="K294" s="627" t="s">
        <v>408</v>
      </c>
      <c r="L294" s="627" t="s">
        <v>407</v>
      </c>
      <c r="M294" s="627" t="str">
        <f t="shared" si="346"/>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4" s="619" t="s">
        <v>116</v>
      </c>
      <c r="O294" s="618">
        <v>1</v>
      </c>
      <c r="P294" s="624" t="str">
        <f t="shared" si="320"/>
        <v>Muy Baja</v>
      </c>
      <c r="Q294" s="612">
        <f t="shared" ref="Q294" si="368">IF(P294="","",IF(P294="Muy Baja",0.2,IF(P294="Baja",0.4,IF(P294="Media",0.6,IF(P294="Alta",0.8,IF(P294="Muy Alta",1,))))))</f>
        <v>0.2</v>
      </c>
      <c r="R294" s="625" t="s">
        <v>128</v>
      </c>
      <c r="S294" s="624" t="str">
        <f>IF(OR(R294='Tabla Impacto'!$C$11,R294='Tabla Impacto'!$D$11),"Leve",IF(OR(R294='Tabla Impacto'!$C$12,R294='Tabla Impacto'!$D$12),"Menor",IF(OR(R294='Tabla Impacto'!$C$13,R294='Tabla Impacto'!$D$13),"Moderado",IF(OR(R294='Tabla Impacto'!$C$14,R294='Tabla Impacto'!$D$14),"Mayor",IF(OR(R294='Tabla Impacto'!$C$15,R294='Tabla Impacto'!$D$15),"Catastrófico","")))))</f>
        <v>Leve</v>
      </c>
      <c r="T294" s="612">
        <f t="shared" ref="T294" si="369">IF(S294="","",IF(S294="Leve",0.2,IF(S294="Menor",0.4,IF(S294="Moderado",0.6,IF(S294="Mayor",0.8,IF(S294="Catastrófico",1,))))))</f>
        <v>0.2</v>
      </c>
      <c r="U294" s="625" t="s">
        <v>346</v>
      </c>
      <c r="V294" s="624" t="str">
        <f>IF(OR(U294='Tabla Impacto'!$C$11,U294='Tabla Impacto'!$D$11),"Leve",IF(OR(U294='Tabla Impacto'!$C$12,U294='Tabla Impacto'!$D$12),"Menor",IF(OR(U294='Tabla Impacto'!$C$13,U294='Tabla Impacto'!$D$13),"Moderado",IF(OR(U294='Tabla Impacto'!$C$14,U294='Tabla Impacto'!$D$14),"Mayor",IF(OR(U294='Tabla Impacto'!$C$15,U294='Tabla Impacto'!$D$15),"Catastrófico","")))))</f>
        <v>Leve</v>
      </c>
      <c r="W294" s="612">
        <f t="shared" ref="W294" si="370">IF(V294="","",IF(V294="Leve",0.2,IF(V294="Menor",0.4,IF(V294="Moderado",0.6,IF(V294="Mayor",0.8,IF(V294="Catastrófico",1,))))))</f>
        <v>0.2</v>
      </c>
      <c r="X294" s="613" t="str">
        <f>IF(Y294="","",IF(Y294='Tabla Impacto'!$G$4,'Tabla Impacto'!$F$4,IF(Y294='Tabla Impacto'!$G$5,'Tabla Impacto'!$F$5,IF(Y294='Tabla Impacto'!$G$6,'Tabla Impacto'!$F$6,IF(Y294='Tabla Impacto'!$G$7,'Tabla Impacto'!$F$7,IF(Y294='Tabla Impacto'!$G$8,'Tabla Impacto'!$F$8))))))</f>
        <v>Leve</v>
      </c>
      <c r="Y294" s="612">
        <f t="shared" ref="Y294" si="371">+IF(T294="",W294,IF(W294="",T294,IF(T294&gt;W294,T294,W294)))</f>
        <v>0.2</v>
      </c>
      <c r="Z294" s="613" t="str">
        <f t="shared" ref="Z294" si="372">IF(OR(AND(P294="Muy Baja",X294="Leve"),AND(P294="Muy Baja",X294="Menor"),AND(P294="Baja",X294="Leve")),"Bajo",IF(OR(AND(P294="Muy baja",X294="Moderado"),AND(P294="Baja",X294="Menor"),AND(P294="Baja",X294="Moderado"),AND(P294="Media",X294="Leve"),AND(P294="Media",X294="Menor"),AND(P294="Media",X294="Moderado"),AND(P294="Alta",X294="Leve"),AND(P294="Alta",X294="Menor")),"Moderado",IF(OR(AND(P294="Muy Baja",X294="Mayor"),AND(P294="Baja",X294="Mayor"),AND(P294="Media",X294="Mayor"),AND(P294="Alta",X294="Moderado"),AND(P294="Alta",X294="Mayor"),AND(P294="Muy Alta",X294="Leve"),AND(P294="Muy Alta",X294="Menor"),AND(P294="Muy Alta",X294="Moderado"),AND(P294="Muy Alta",X294="Mayor")),"Alto",IF(OR(AND(P294="Muy Baja",X294="Catastrófico"),AND(P294="Baja",X294="Catastrófico"),AND(P294="Media",X294="Catastrófico"),AND(P294="Alta",X294="Catastrófico"),AND(P294="Muy Alta",X294="Catastrófico")),"Extremo",""))))</f>
        <v>Bajo</v>
      </c>
      <c r="AA294" s="618"/>
      <c r="AB294" s="404">
        <v>1</v>
      </c>
      <c r="AC294" s="416" t="s">
        <v>859</v>
      </c>
      <c r="AD294" s="138"/>
      <c r="AE294" s="331" t="s">
        <v>222</v>
      </c>
      <c r="AF294" s="330" t="s">
        <v>730</v>
      </c>
      <c r="AG294" s="331" t="str">
        <f t="shared" si="340"/>
        <v>Probabilidad</v>
      </c>
      <c r="AH294" s="332" t="s">
        <v>12</v>
      </c>
      <c r="AI294" s="332" t="s">
        <v>8</v>
      </c>
      <c r="AJ294" s="333" t="str">
        <f t="shared" si="331"/>
        <v>40%</v>
      </c>
      <c r="AK294" s="332" t="s">
        <v>17</v>
      </c>
      <c r="AL294" s="332" t="s">
        <v>20</v>
      </c>
      <c r="AM294" s="332" t="s">
        <v>111</v>
      </c>
      <c r="AN294" s="309">
        <f>IFERROR(IF(AG294="Probabilidad",(Q294-(+Q294*AJ294)),IF(AG294="Impacto",Q294,"")),"")</f>
        <v>0.12</v>
      </c>
      <c r="AO294" s="410" t="str">
        <f t="shared" si="336"/>
        <v>Muy Baja</v>
      </c>
      <c r="AP294" s="125">
        <f>+AN294</f>
        <v>0.12</v>
      </c>
      <c r="AQ294" s="410" t="str">
        <f t="shared" si="337"/>
        <v>Leve</v>
      </c>
      <c r="AR294" s="125">
        <f>IFERROR(IF(AG294="Impacto",(Y294-(+Y294*AJ294)),IF(AG294="Probabilidad",Y294,"")),"")</f>
        <v>0.2</v>
      </c>
      <c r="AS294" s="402" t="str">
        <f t="shared" si="339"/>
        <v>Bajo</v>
      </c>
      <c r="AT294" s="601">
        <f>+AP295</f>
        <v>7.1999999999999995E-2</v>
      </c>
      <c r="AU294" s="601">
        <f>+AR295</f>
        <v>0.2</v>
      </c>
      <c r="AV294" s="602" t="s">
        <v>122</v>
      </c>
      <c r="AW294" s="319"/>
      <c r="AX294" s="319"/>
      <c r="AY294" s="335">
        <v>4</v>
      </c>
      <c r="AZ294" s="336">
        <v>1</v>
      </c>
      <c r="BA294" s="336">
        <v>1</v>
      </c>
      <c r="BB294" s="336">
        <v>1</v>
      </c>
      <c r="BC294" s="336">
        <v>1</v>
      </c>
      <c r="BJ294" s="329"/>
      <c r="BK294" s="329"/>
      <c r="BL294" s="329"/>
      <c r="BM294" s="329"/>
      <c r="BN294" s="329"/>
      <c r="BO294" s="329"/>
      <c r="BP294" s="329"/>
      <c r="BQ294" s="329"/>
      <c r="BR294" s="329"/>
      <c r="BS294" s="329"/>
      <c r="BT294" s="329"/>
      <c r="BU294" s="329"/>
      <c r="BV294" s="329"/>
      <c r="BW294" s="329"/>
      <c r="BX294" s="329"/>
      <c r="BY294" s="329"/>
      <c r="BZ294" s="329"/>
      <c r="CA294" s="329"/>
      <c r="CB294" s="329"/>
      <c r="CC294" s="329"/>
      <c r="CD294" s="329"/>
      <c r="CE294" s="329"/>
      <c r="CF294" s="329"/>
      <c r="CG294" s="329"/>
      <c r="CH294" s="329"/>
      <c r="CL294" s="329"/>
    </row>
    <row r="295" spans="1:90" s="1" customFormat="1" ht="110.4" x14ac:dyDescent="0.25">
      <c r="A295" s="617"/>
      <c r="B295" s="619" t="s">
        <v>409</v>
      </c>
      <c r="C295" s="620" t="s">
        <v>266</v>
      </c>
      <c r="D295" s="619"/>
      <c r="E295" s="619"/>
      <c r="F295" s="598"/>
      <c r="G295" s="598"/>
      <c r="H295" s="598"/>
      <c r="I295" s="598"/>
      <c r="J295" s="619" t="s">
        <v>397</v>
      </c>
      <c r="K295" s="627" t="s">
        <v>408</v>
      </c>
      <c r="L295" s="627" t="s">
        <v>407</v>
      </c>
      <c r="M295" s="627" t="str">
        <f t="shared" si="346"/>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5" s="619"/>
      <c r="O295" s="618">
        <v>1</v>
      </c>
      <c r="P295" s="624"/>
      <c r="Q295" s="612"/>
      <c r="R295" s="625"/>
      <c r="S295" s="624"/>
      <c r="T295" s="612"/>
      <c r="U295" s="625"/>
      <c r="V295" s="624"/>
      <c r="W295" s="612"/>
      <c r="X295" s="613"/>
      <c r="Y295" s="612"/>
      <c r="Z295" s="613"/>
      <c r="AA295" s="618"/>
      <c r="AB295" s="404">
        <v>2</v>
      </c>
      <c r="AC295" s="416" t="s">
        <v>860</v>
      </c>
      <c r="AD295" s="138"/>
      <c r="AE295" s="331" t="s">
        <v>222</v>
      </c>
      <c r="AF295" s="330" t="s">
        <v>731</v>
      </c>
      <c r="AG295" s="331" t="str">
        <f t="shared" si="340"/>
        <v>Probabilidad</v>
      </c>
      <c r="AH295" s="332" t="s">
        <v>12</v>
      </c>
      <c r="AI295" s="332" t="s">
        <v>8</v>
      </c>
      <c r="AJ295" s="333" t="str">
        <f t="shared" si="331"/>
        <v>40%</v>
      </c>
      <c r="AK295" s="332" t="s">
        <v>17</v>
      </c>
      <c r="AL295" s="332" t="s">
        <v>20</v>
      </c>
      <c r="AM295" s="332" t="s">
        <v>111</v>
      </c>
      <c r="AN295" s="308">
        <f>IFERROR(IF(AND(AG294="Probabilidad",AG295="Probabilidad"),(AP294-(+AP294*AJ295)),IF(AG295="Probabilidad",(Q294-(+Q294*AJ295)),IF(AG295="Impacto",AP294,""))),"")</f>
        <v>7.1999999999999995E-2</v>
      </c>
      <c r="AO295" s="410" t="str">
        <f t="shared" si="336"/>
        <v>Muy Baja</v>
      </c>
      <c r="AP295" s="125">
        <f>+AN295</f>
        <v>7.1999999999999995E-2</v>
      </c>
      <c r="AQ295" s="410" t="str">
        <f t="shared" si="337"/>
        <v>Leve</v>
      </c>
      <c r="AR295" s="125">
        <f>IFERROR(IF(AND(AG294="Impacto",AG295="Impacto"),(AR294-(+AR294*AJ295)),IF(AG295="Impacto",(Y294-(+Y294*AJ295)),IF(AG295="Probabilidad",AR294,""))),"")</f>
        <v>0.2</v>
      </c>
      <c r="AS295" s="402" t="str">
        <f t="shared" si="339"/>
        <v>Bajo</v>
      </c>
      <c r="AT295" s="601"/>
      <c r="AU295" s="601"/>
      <c r="AV295" s="602"/>
      <c r="AW295" s="319"/>
      <c r="AX295" s="319"/>
      <c r="AY295" s="335">
        <v>4</v>
      </c>
      <c r="AZ295" s="336">
        <v>1</v>
      </c>
      <c r="BA295" s="336">
        <v>1</v>
      </c>
      <c r="BB295" s="336">
        <v>1</v>
      </c>
      <c r="BC295" s="336">
        <v>1</v>
      </c>
      <c r="BJ295" s="329"/>
      <c r="BK295" s="329"/>
      <c r="BL295" s="329"/>
      <c r="BM295" s="329"/>
      <c r="BN295" s="329"/>
      <c r="BO295" s="329"/>
      <c r="BP295" s="329"/>
      <c r="BQ295" s="329"/>
      <c r="BR295" s="329"/>
      <c r="BS295" s="329"/>
      <c r="BT295" s="329"/>
      <c r="BU295" s="329"/>
      <c r="BV295" s="329"/>
      <c r="BW295" s="329"/>
      <c r="BX295" s="329"/>
      <c r="BY295" s="329"/>
      <c r="BZ295" s="329"/>
      <c r="CA295" s="329"/>
      <c r="CB295" s="329"/>
      <c r="CC295" s="329"/>
      <c r="CD295" s="329"/>
      <c r="CE295" s="329"/>
      <c r="CF295" s="329"/>
      <c r="CG295" s="329"/>
      <c r="CH295" s="329"/>
      <c r="CL295" s="329"/>
    </row>
    <row r="296" spans="1:90" s="1" customFormat="1" ht="13.8" hidden="1" customHeight="1" x14ac:dyDescent="0.25">
      <c r="A296" s="617"/>
      <c r="B296" s="619" t="s">
        <v>409</v>
      </c>
      <c r="C296" s="620" t="s">
        <v>266</v>
      </c>
      <c r="D296" s="619"/>
      <c r="E296" s="619"/>
      <c r="F296" s="598"/>
      <c r="G296" s="598"/>
      <c r="H296" s="598"/>
      <c r="I296" s="598"/>
      <c r="J296" s="619" t="s">
        <v>397</v>
      </c>
      <c r="K296" s="627" t="s">
        <v>408</v>
      </c>
      <c r="L296" s="627" t="s">
        <v>407</v>
      </c>
      <c r="M296" s="627" t="str">
        <f t="shared" si="346"/>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6" s="619"/>
      <c r="O296" s="618">
        <v>1</v>
      </c>
      <c r="P296" s="624"/>
      <c r="Q296" s="612"/>
      <c r="R296" s="625"/>
      <c r="S296" s="624"/>
      <c r="T296" s="612"/>
      <c r="U296" s="625"/>
      <c r="V296" s="624"/>
      <c r="W296" s="612"/>
      <c r="X296" s="613"/>
      <c r="Y296" s="612"/>
      <c r="Z296" s="613"/>
      <c r="AA296" s="618"/>
      <c r="AB296" s="404"/>
      <c r="AC296" s="416"/>
      <c r="AD296" s="138"/>
      <c r="AE296" s="331"/>
      <c r="AF296" s="330"/>
      <c r="AG296" s="331" t="str">
        <f t="shared" si="340"/>
        <v/>
      </c>
      <c r="AH296" s="332"/>
      <c r="AI296" s="332"/>
      <c r="AJ296" s="333" t="str">
        <f t="shared" si="331"/>
        <v/>
      </c>
      <c r="AK296" s="332"/>
      <c r="AL296" s="332"/>
      <c r="AM296" s="332"/>
      <c r="AN296" s="124"/>
      <c r="AO296" s="410" t="str">
        <f t="shared" si="336"/>
        <v/>
      </c>
      <c r="AP296" s="125"/>
      <c r="AQ296" s="410" t="str">
        <f t="shared" si="337"/>
        <v/>
      </c>
      <c r="AR296" s="125" t="str">
        <f t="shared" si="338"/>
        <v/>
      </c>
      <c r="AS296" s="402" t="str">
        <f t="shared" si="339"/>
        <v/>
      </c>
      <c r="AT296" s="402"/>
      <c r="AU296" s="402"/>
      <c r="AV296" s="409"/>
      <c r="AW296" s="319"/>
      <c r="AX296" s="319"/>
      <c r="AY296" s="139"/>
      <c r="AZ296" s="136"/>
      <c r="BA296" s="136"/>
      <c r="BB296" s="136"/>
      <c r="BC296" s="136"/>
      <c r="BJ296" s="329"/>
      <c r="BK296" s="329"/>
      <c r="BL296" s="329"/>
      <c r="BM296" s="329"/>
      <c r="BN296" s="329"/>
      <c r="BO296" s="329"/>
      <c r="BP296" s="329"/>
      <c r="BQ296" s="329"/>
      <c r="BR296" s="329"/>
      <c r="BS296" s="329"/>
      <c r="BT296" s="329"/>
      <c r="BU296" s="329"/>
      <c r="BV296" s="329"/>
      <c r="BW296" s="329"/>
      <c r="BX296" s="329"/>
      <c r="BY296" s="329"/>
      <c r="BZ296" s="329"/>
      <c r="CA296" s="329"/>
      <c r="CB296" s="329"/>
      <c r="CC296" s="329"/>
      <c r="CD296" s="329"/>
      <c r="CE296" s="329"/>
      <c r="CF296" s="329"/>
      <c r="CG296" s="329"/>
      <c r="CH296" s="329"/>
      <c r="CL296" s="329"/>
    </row>
    <row r="297" spans="1:90" s="1" customFormat="1" ht="13.8" hidden="1" customHeight="1" x14ac:dyDescent="0.25">
      <c r="A297" s="617"/>
      <c r="B297" s="619" t="s">
        <v>409</v>
      </c>
      <c r="C297" s="620" t="s">
        <v>266</v>
      </c>
      <c r="D297" s="619"/>
      <c r="E297" s="619"/>
      <c r="F297" s="598"/>
      <c r="G297" s="598"/>
      <c r="H297" s="598"/>
      <c r="I297" s="598"/>
      <c r="J297" s="619" t="s">
        <v>397</v>
      </c>
      <c r="K297" s="627" t="s">
        <v>408</v>
      </c>
      <c r="L297" s="627" t="s">
        <v>407</v>
      </c>
      <c r="M297" s="627" t="str">
        <f t="shared" si="346"/>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7" s="619"/>
      <c r="O297" s="618">
        <v>1</v>
      </c>
      <c r="P297" s="624"/>
      <c r="Q297" s="612"/>
      <c r="R297" s="625"/>
      <c r="S297" s="624"/>
      <c r="T297" s="612"/>
      <c r="U297" s="625"/>
      <c r="V297" s="624"/>
      <c r="W297" s="612"/>
      <c r="X297" s="613"/>
      <c r="Y297" s="612"/>
      <c r="Z297" s="613"/>
      <c r="AA297" s="618"/>
      <c r="AB297" s="404"/>
      <c r="AC297" s="416"/>
      <c r="AD297" s="138"/>
      <c r="AE297" s="331"/>
      <c r="AF297" s="330"/>
      <c r="AG297" s="331" t="str">
        <f t="shared" si="340"/>
        <v/>
      </c>
      <c r="AH297" s="332"/>
      <c r="AI297" s="332"/>
      <c r="AJ297" s="333" t="str">
        <f t="shared" si="331"/>
        <v/>
      </c>
      <c r="AK297" s="332"/>
      <c r="AL297" s="332"/>
      <c r="AM297" s="332"/>
      <c r="AN297" s="124"/>
      <c r="AO297" s="410" t="str">
        <f t="shared" si="336"/>
        <v/>
      </c>
      <c r="AP297" s="125"/>
      <c r="AQ297" s="410" t="str">
        <f t="shared" si="337"/>
        <v/>
      </c>
      <c r="AR297" s="125" t="str">
        <f t="shared" si="338"/>
        <v/>
      </c>
      <c r="AS297" s="402" t="str">
        <f t="shared" si="339"/>
        <v/>
      </c>
      <c r="AT297" s="402"/>
      <c r="AU297" s="402"/>
      <c r="AV297" s="409"/>
      <c r="AW297" s="319"/>
      <c r="AX297" s="319"/>
      <c r="AY297" s="139"/>
      <c r="AZ297" s="136"/>
      <c r="BA297" s="136"/>
      <c r="BB297" s="136"/>
      <c r="BC297" s="136"/>
      <c r="BJ297" s="329"/>
      <c r="BK297" s="329"/>
      <c r="BL297" s="329"/>
      <c r="BM297" s="329"/>
      <c r="BN297" s="329"/>
      <c r="BO297" s="329"/>
      <c r="BP297" s="329"/>
      <c r="BQ297" s="329"/>
      <c r="BR297" s="329"/>
      <c r="BS297" s="329"/>
      <c r="BT297" s="329"/>
      <c r="BU297" s="329"/>
      <c r="BV297" s="329"/>
      <c r="BW297" s="329"/>
      <c r="BX297" s="329"/>
      <c r="BY297" s="329"/>
      <c r="BZ297" s="329"/>
      <c r="CA297" s="329"/>
      <c r="CB297" s="329"/>
      <c r="CC297" s="329"/>
      <c r="CD297" s="329"/>
      <c r="CE297" s="329"/>
      <c r="CF297" s="329"/>
      <c r="CG297" s="329"/>
      <c r="CH297" s="329"/>
      <c r="CL297" s="329"/>
    </row>
    <row r="298" spans="1:90" s="1" customFormat="1" ht="13.8" hidden="1" customHeight="1" x14ac:dyDescent="0.25">
      <c r="A298" s="617"/>
      <c r="B298" s="619" t="s">
        <v>409</v>
      </c>
      <c r="C298" s="620" t="s">
        <v>266</v>
      </c>
      <c r="D298" s="619"/>
      <c r="E298" s="619"/>
      <c r="F298" s="598"/>
      <c r="G298" s="598"/>
      <c r="H298" s="598"/>
      <c r="I298" s="598"/>
      <c r="J298" s="619" t="s">
        <v>397</v>
      </c>
      <c r="K298" s="627" t="s">
        <v>408</v>
      </c>
      <c r="L298" s="627" t="s">
        <v>407</v>
      </c>
      <c r="M298" s="627" t="str">
        <f t="shared" si="346"/>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8" s="619"/>
      <c r="O298" s="618">
        <v>1</v>
      </c>
      <c r="P298" s="624"/>
      <c r="Q298" s="612"/>
      <c r="R298" s="625"/>
      <c r="S298" s="624"/>
      <c r="T298" s="612"/>
      <c r="U298" s="625"/>
      <c r="V298" s="624"/>
      <c r="W298" s="612"/>
      <c r="X298" s="613"/>
      <c r="Y298" s="612"/>
      <c r="Z298" s="613"/>
      <c r="AA298" s="618"/>
      <c r="AB298" s="404"/>
      <c r="AC298" s="416"/>
      <c r="AD298" s="138"/>
      <c r="AE298" s="331"/>
      <c r="AF298" s="330"/>
      <c r="AG298" s="331" t="str">
        <f t="shared" si="340"/>
        <v/>
      </c>
      <c r="AH298" s="332"/>
      <c r="AI298" s="332"/>
      <c r="AJ298" s="333" t="str">
        <f t="shared" si="331"/>
        <v/>
      </c>
      <c r="AK298" s="332"/>
      <c r="AL298" s="332"/>
      <c r="AM298" s="332"/>
      <c r="AN298" s="124"/>
      <c r="AO298" s="410" t="str">
        <f t="shared" si="336"/>
        <v/>
      </c>
      <c r="AP298" s="125"/>
      <c r="AQ298" s="410" t="str">
        <f t="shared" si="337"/>
        <v/>
      </c>
      <c r="AR298" s="125" t="str">
        <f t="shared" si="338"/>
        <v/>
      </c>
      <c r="AS298" s="402" t="str">
        <f t="shared" si="339"/>
        <v/>
      </c>
      <c r="AT298" s="402"/>
      <c r="AU298" s="402"/>
      <c r="AV298" s="409"/>
      <c r="AW298" s="319"/>
      <c r="AX298" s="319"/>
      <c r="AY298" s="139"/>
      <c r="AZ298" s="136"/>
      <c r="BA298" s="136"/>
      <c r="BB298" s="136"/>
      <c r="BC298" s="136"/>
      <c r="BJ298" s="329"/>
      <c r="BK298" s="329"/>
      <c r="BL298" s="329"/>
      <c r="BM298" s="329"/>
      <c r="BN298" s="329"/>
      <c r="BO298" s="329"/>
      <c r="BP298" s="329"/>
      <c r="BQ298" s="329"/>
      <c r="BR298" s="329"/>
      <c r="BS298" s="329"/>
      <c r="BT298" s="329"/>
      <c r="BU298" s="329"/>
      <c r="BV298" s="329"/>
      <c r="BW298" s="329"/>
      <c r="BX298" s="329"/>
      <c r="BY298" s="329"/>
      <c r="BZ298" s="329"/>
      <c r="CA298" s="329"/>
      <c r="CB298" s="329"/>
      <c r="CC298" s="329"/>
      <c r="CD298" s="329"/>
      <c r="CE298" s="329"/>
      <c r="CF298" s="329"/>
      <c r="CG298" s="329"/>
      <c r="CH298" s="329"/>
      <c r="CL298" s="329"/>
    </row>
    <row r="299" spans="1:90" s="1" customFormat="1" ht="13.8" hidden="1" customHeight="1" x14ac:dyDescent="0.25">
      <c r="A299" s="617"/>
      <c r="B299" s="619" t="s">
        <v>409</v>
      </c>
      <c r="C299" s="620" t="s">
        <v>266</v>
      </c>
      <c r="D299" s="619"/>
      <c r="E299" s="619"/>
      <c r="F299" s="598"/>
      <c r="G299" s="598"/>
      <c r="H299" s="598"/>
      <c r="I299" s="598"/>
      <c r="J299" s="619" t="s">
        <v>397</v>
      </c>
      <c r="K299" s="627" t="s">
        <v>408</v>
      </c>
      <c r="L299" s="627" t="s">
        <v>407</v>
      </c>
      <c r="M299" s="627" t="str">
        <f t="shared" si="346"/>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9" s="619"/>
      <c r="O299" s="618">
        <v>1</v>
      </c>
      <c r="P299" s="624"/>
      <c r="Q299" s="612"/>
      <c r="R299" s="625"/>
      <c r="S299" s="624"/>
      <c r="T299" s="612"/>
      <c r="U299" s="625"/>
      <c r="V299" s="624"/>
      <c r="W299" s="612"/>
      <c r="X299" s="613"/>
      <c r="Y299" s="612"/>
      <c r="Z299" s="613"/>
      <c r="AA299" s="618"/>
      <c r="AB299" s="404"/>
      <c r="AC299" s="416"/>
      <c r="AD299" s="138"/>
      <c r="AE299" s="331"/>
      <c r="AF299" s="330"/>
      <c r="AG299" s="331" t="str">
        <f t="shared" si="340"/>
        <v/>
      </c>
      <c r="AH299" s="332"/>
      <c r="AI299" s="332"/>
      <c r="AJ299" s="333" t="str">
        <f t="shared" si="331"/>
        <v/>
      </c>
      <c r="AK299" s="332"/>
      <c r="AL299" s="332"/>
      <c r="AM299" s="332"/>
      <c r="AN299" s="124"/>
      <c r="AO299" s="410" t="str">
        <f t="shared" si="336"/>
        <v/>
      </c>
      <c r="AP299" s="125"/>
      <c r="AQ299" s="410" t="str">
        <f t="shared" si="337"/>
        <v/>
      </c>
      <c r="AR299" s="125" t="str">
        <f t="shared" si="338"/>
        <v/>
      </c>
      <c r="AS299" s="402" t="str">
        <f t="shared" si="339"/>
        <v/>
      </c>
      <c r="AT299" s="402"/>
      <c r="AU299" s="402"/>
      <c r="AV299" s="409"/>
      <c r="AW299" s="319"/>
      <c r="AX299" s="319"/>
      <c r="AY299" s="139"/>
      <c r="AZ299" s="136"/>
      <c r="BA299" s="136"/>
      <c r="BB299" s="136"/>
      <c r="BC299" s="136"/>
      <c r="BJ299" s="329"/>
      <c r="BK299" s="329"/>
      <c r="BL299" s="329"/>
      <c r="BM299" s="329"/>
      <c r="BN299" s="329"/>
      <c r="BO299" s="329"/>
      <c r="BP299" s="329"/>
      <c r="BQ299" s="329"/>
      <c r="BR299" s="329"/>
      <c r="BS299" s="329"/>
      <c r="BT299" s="329"/>
      <c r="BU299" s="329"/>
      <c r="BV299" s="329"/>
      <c r="BW299" s="329"/>
      <c r="BX299" s="329"/>
      <c r="BY299" s="329"/>
      <c r="BZ299" s="329"/>
      <c r="CA299" s="329"/>
      <c r="CB299" s="329"/>
      <c r="CC299" s="329"/>
      <c r="CD299" s="329"/>
      <c r="CE299" s="329"/>
      <c r="CF299" s="329"/>
      <c r="CG299" s="329"/>
      <c r="CH299" s="329"/>
      <c r="CL299" s="329"/>
    </row>
    <row r="300" spans="1:90" s="1" customFormat="1" ht="147" customHeight="1" x14ac:dyDescent="0.25">
      <c r="A300" s="532" t="s">
        <v>406</v>
      </c>
      <c r="B300" s="529" t="s">
        <v>402</v>
      </c>
      <c r="C300" s="571" t="s">
        <v>268</v>
      </c>
      <c r="D300" s="529" t="s">
        <v>882</v>
      </c>
      <c r="E300" s="529" t="s">
        <v>270</v>
      </c>
      <c r="F300" s="568" t="s">
        <v>762</v>
      </c>
      <c r="G300" s="568" t="s">
        <v>775</v>
      </c>
      <c r="H300" s="568" t="s">
        <v>778</v>
      </c>
      <c r="I300" s="568" t="s">
        <v>784</v>
      </c>
      <c r="J300" s="529" t="s">
        <v>353</v>
      </c>
      <c r="K300" s="565" t="s">
        <v>404</v>
      </c>
      <c r="L300" s="550" t="s">
        <v>930</v>
      </c>
      <c r="M300" s="550" t="str">
        <f t="shared" si="346"/>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7. Ataques a la infraestructura tecnológica por agentes externos o internos</v>
      </c>
      <c r="N300" s="619" t="s">
        <v>213</v>
      </c>
      <c r="O300" s="618">
        <v>24385</v>
      </c>
      <c r="P300" s="624" t="str">
        <f t="shared" si="310"/>
        <v>Muy Alta</v>
      </c>
      <c r="Q300" s="612">
        <f t="shared" ref="Q300" si="373">IF(P300="","",IF(P300="Muy Baja",0.2,IF(P300="Baja",0.4,IF(P300="Media",0.6,IF(P300="Alta",0.8,IF(P300="Muy Alta",1,))))))</f>
        <v>1</v>
      </c>
      <c r="R300" s="625"/>
      <c r="S300" s="624" t="str">
        <f>IF(OR(R300='Tabla Impacto'!$C$11,R300='Tabla Impacto'!$D$11),"Leve",IF(OR(R300='Tabla Impacto'!$C$12,R300='Tabla Impacto'!$D$12),"Menor",IF(OR(R300='Tabla Impacto'!$C$13,R300='Tabla Impacto'!$D$13),"Moderado",IF(OR(R300='Tabla Impacto'!$C$14,R300='Tabla Impacto'!$D$14),"Mayor",IF(OR(R300='Tabla Impacto'!$C$15,R300='Tabla Impacto'!$D$15),"Catastrófico","")))))</f>
        <v/>
      </c>
      <c r="T300" s="612" t="str">
        <f t="shared" ref="T300" si="374">IF(S300="","",IF(S300="Leve",0.2,IF(S300="Menor",0.4,IF(S300="Moderado",0.6,IF(S300="Mayor",0.8,IF(S300="Catastrófico",1,))))))</f>
        <v/>
      </c>
      <c r="U300" s="625" t="s">
        <v>136</v>
      </c>
      <c r="V300" s="624" t="str">
        <f>IF(OR(U300='Tabla Impacto'!$C$11,U300='Tabla Impacto'!$D$11),"Leve",IF(OR(U300='Tabla Impacto'!$C$12,U300='Tabla Impacto'!$D$12),"Menor",IF(OR(U300='Tabla Impacto'!$C$13,U300='Tabla Impacto'!$D$13),"Moderado",IF(OR(U300='Tabla Impacto'!$C$14,U300='Tabla Impacto'!$D$14),"Mayor",IF(OR(U300='Tabla Impacto'!$C$15,U300='Tabla Impacto'!$D$15),"Catastrófico","")))))</f>
        <v>Moderado</v>
      </c>
      <c r="W300" s="612">
        <f t="shared" ref="W300" si="375">IF(V300="","",IF(V300="Leve",0.2,IF(V300="Menor",0.4,IF(V300="Moderado",0.6,IF(V300="Mayor",0.8,IF(V300="Catastrófico",1,))))))</f>
        <v>0.6</v>
      </c>
      <c r="X300" s="613" t="str">
        <f>IF(Y300="","",IF(Y300='Tabla Impacto'!$G$4,'Tabla Impacto'!$F$4,IF(Y300='Tabla Impacto'!$G$5,'Tabla Impacto'!$F$5,IF(Y300='Tabla Impacto'!$G$6,'Tabla Impacto'!$F$6,IF(Y300='Tabla Impacto'!$G$7,'Tabla Impacto'!$F$7,IF(Y300='Tabla Impacto'!$G$8,'Tabla Impacto'!$F$8))))))</f>
        <v>Moderado</v>
      </c>
      <c r="Y300" s="612">
        <f t="shared" ref="Y300" si="376">+IF(T300="",W300,IF(W300="",T300,IF(T300&gt;W300,T300,W300)))</f>
        <v>0.6</v>
      </c>
      <c r="Z300" s="613" t="str">
        <f t="shared" ref="Z300" si="377">IF(OR(AND(P300="Muy Baja",X300="Leve"),AND(P300="Muy Baja",X300="Menor"),AND(P300="Baja",X300="Leve")),"Bajo",IF(OR(AND(P300="Muy baja",X300="Moderado"),AND(P300="Baja",X300="Menor"),AND(P300="Baja",X300="Moderado"),AND(P300="Media",X300="Leve"),AND(P300="Media",X300="Menor"),AND(P300="Media",X300="Moderado"),AND(P300="Alta",X300="Leve"),AND(P300="Alta",X300="Menor")),"Moderado",IF(OR(AND(P300="Muy Baja",X300="Mayor"),AND(P300="Baja",X300="Mayor"),AND(P300="Media",X300="Mayor"),AND(P300="Alta",X300="Moderado"),AND(P300="Alta",X300="Mayor"),AND(P300="Muy Alta",X300="Leve"),AND(P300="Muy Alta",X300="Menor"),AND(P300="Muy Alta",X300="Moderado"),AND(P300="Muy Alta",X300="Mayor")),"Alto",IF(OR(AND(P300="Muy Baja",X300="Catastrófico"),AND(P300="Baja",X300="Catastrófico"),AND(P300="Media",X300="Catastrófico"),AND(P300="Alta",X300="Catastrófico"),AND(P300="Muy Alta",X300="Catastrófico")),"Extremo",""))))</f>
        <v>Alto</v>
      </c>
      <c r="AA300" s="618"/>
      <c r="AB300" s="404">
        <v>1</v>
      </c>
      <c r="AC300" s="338" t="s">
        <v>931</v>
      </c>
      <c r="AD300" s="138"/>
      <c r="AE300" s="331" t="s">
        <v>222</v>
      </c>
      <c r="AF300" s="330" t="s">
        <v>732</v>
      </c>
      <c r="AG300" s="331" t="str">
        <f t="shared" si="340"/>
        <v>Probabilidad</v>
      </c>
      <c r="AH300" s="332" t="s">
        <v>12</v>
      </c>
      <c r="AI300" s="332" t="s">
        <v>8</v>
      </c>
      <c r="AJ300" s="333" t="str">
        <f t="shared" si="331"/>
        <v>40%</v>
      </c>
      <c r="AK300" s="332" t="s">
        <v>17</v>
      </c>
      <c r="AL300" s="332" t="s">
        <v>20</v>
      </c>
      <c r="AM300" s="332" t="s">
        <v>111</v>
      </c>
      <c r="AN300" s="309">
        <f>IFERROR(IF(AG300="Probabilidad",(Q300-(+Q300*AJ300)),IF(AG300="Impacto",Q300,"")),"")</f>
        <v>0.6</v>
      </c>
      <c r="AO300" s="410" t="str">
        <f t="shared" ref="AO300" si="378">IFERROR(IF(AN300="","",IF(AN300&lt;=0.2,"Muy Baja",IF(AN300&lt;=0.4,"Baja",IF(AN300&lt;=0.6,"Media",IF(AN300&lt;=0.8,"Alta","Muy Alta"))))),"")</f>
        <v>Media</v>
      </c>
      <c r="AP300" s="125">
        <f>+AN300</f>
        <v>0.6</v>
      </c>
      <c r="AQ300" s="410" t="str">
        <f t="shared" ref="AQ300" si="379">IFERROR(IF(AR300="","",IF(AR300&lt;=0.2,"Leve",IF(AR300&lt;=0.4,"Menor",IF(AR300&lt;=0.6,"Moderado",IF(AR300&lt;=0.8,"Mayor","Catastrófico"))))),"")</f>
        <v>Moderado</v>
      </c>
      <c r="AR300" s="125">
        <f>IFERROR(IF(AG300="Impacto",(Y300-(+Y300*AJ300)),IF(AG300="Probabilidad",Y300,"")),"")</f>
        <v>0.6</v>
      </c>
      <c r="AS300" s="402" t="str">
        <f t="shared" ref="AS300" si="380">IFERROR(IF(OR(AND(AO300="Muy Baja",AQ300="Leve"),AND(AO300="Muy Baja",AQ300="Menor"),AND(AO300="Baja",AQ300="Leve")),"Bajo",IF(OR(AND(AO300="Muy baja",AQ300="Moderado"),AND(AO300="Baja",AQ300="Menor"),AND(AO300="Baja",AQ300="Moderado"),AND(AO300="Media",AQ300="Leve"),AND(AO300="Media",AQ300="Menor"),AND(AO300="Media",AQ300="Moderado"),AND(AO300="Alta",AQ300="Leve"),AND(AO300="Alta",AQ300="Menor")),"Moderado",IF(OR(AND(AO300="Muy Baja",AQ300="Mayor"),AND(AO300="Baja",AQ300="Mayor"),AND(AO300="Media",AQ300="Mayor"),AND(AO300="Alta",AQ300="Moderado"),AND(AO300="Alta",AQ300="Mayor"),AND(AO300="Muy Alta",AQ300="Leve"),AND(AO300="Muy Alta",AQ300="Menor"),AND(AO300="Muy Alta",AQ300="Moderado"),AND(AO300="Muy Alta",AQ300="Mayor")),"Alto",IF(OR(AND(AO300="Muy Baja",AQ300="Catastrófico"),AND(AO300="Baja",AQ300="Catastrófico"),AND(AO300="Media",AQ300="Catastrófico"),AND(AO300="Alta",AQ300="Catastrófico"),AND(AO300="Muy Alta",AQ300="Catastrófico")),"Extremo","")))),"")</f>
        <v>Moderado</v>
      </c>
      <c r="AT300" s="690">
        <f>+AP301</f>
        <v>0.36</v>
      </c>
      <c r="AU300" s="690">
        <f>+AR301</f>
        <v>0.6</v>
      </c>
      <c r="AV300" s="409" t="s">
        <v>122</v>
      </c>
      <c r="AW300" s="319"/>
      <c r="AX300" s="319"/>
      <c r="AY300" s="335">
        <v>12</v>
      </c>
      <c r="AZ300" s="336">
        <v>3</v>
      </c>
      <c r="BA300" s="336">
        <v>3</v>
      </c>
      <c r="BB300" s="336">
        <v>3</v>
      </c>
      <c r="BC300" s="336">
        <v>3</v>
      </c>
      <c r="BJ300" s="329"/>
      <c r="BK300" s="329"/>
      <c r="BL300" s="329"/>
      <c r="BM300" s="329"/>
      <c r="BN300" s="329"/>
      <c r="BO300" s="329"/>
      <c r="BP300" s="329"/>
      <c r="BQ300" s="329"/>
      <c r="BR300" s="329"/>
      <c r="BS300" s="329"/>
      <c r="BT300" s="329"/>
      <c r="BU300" s="329"/>
      <c r="BV300" s="329"/>
      <c r="BW300" s="329"/>
      <c r="BX300" s="329"/>
      <c r="BY300" s="329"/>
      <c r="BZ300" s="329"/>
      <c r="CA300" s="329"/>
      <c r="CB300" s="329"/>
      <c r="CC300" s="329"/>
      <c r="CD300" s="329"/>
      <c r="CE300" s="329"/>
      <c r="CF300" s="329"/>
      <c r="CG300" s="329"/>
      <c r="CH300" s="329"/>
      <c r="CL300" s="329"/>
    </row>
    <row r="301" spans="1:90" s="1" customFormat="1" ht="121.2" customHeight="1" x14ac:dyDescent="0.25">
      <c r="A301" s="533"/>
      <c r="B301" s="530" t="s">
        <v>405</v>
      </c>
      <c r="C301" s="572" t="s">
        <v>268</v>
      </c>
      <c r="D301" s="530"/>
      <c r="E301" s="530"/>
      <c r="F301" s="569"/>
      <c r="G301" s="569"/>
      <c r="H301" s="569"/>
      <c r="I301" s="569"/>
      <c r="J301" s="530" t="s">
        <v>353</v>
      </c>
      <c r="K301" s="566" t="s">
        <v>404</v>
      </c>
      <c r="L301" s="551" t="s">
        <v>809</v>
      </c>
      <c r="M301" s="551" t="str">
        <f t="shared" si="346"/>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1" s="619"/>
      <c r="O301" s="618">
        <v>24385</v>
      </c>
      <c r="P301" s="624"/>
      <c r="Q301" s="612"/>
      <c r="R301" s="625"/>
      <c r="S301" s="624"/>
      <c r="T301" s="612"/>
      <c r="U301" s="625"/>
      <c r="V301" s="624"/>
      <c r="W301" s="612"/>
      <c r="X301" s="613"/>
      <c r="Y301" s="612"/>
      <c r="Z301" s="613"/>
      <c r="AA301" s="618"/>
      <c r="AB301" s="404">
        <v>2</v>
      </c>
      <c r="AC301" s="338" t="s">
        <v>932</v>
      </c>
      <c r="AD301" s="138"/>
      <c r="AE301" s="331" t="s">
        <v>223</v>
      </c>
      <c r="AF301" s="461" t="s">
        <v>735</v>
      </c>
      <c r="AG301" s="331" t="str">
        <f t="shared" si="340"/>
        <v>Probabilidad</v>
      </c>
      <c r="AH301" s="332" t="s">
        <v>12</v>
      </c>
      <c r="AI301" s="332" t="s">
        <v>8</v>
      </c>
      <c r="AJ301" s="333" t="str">
        <f t="shared" si="331"/>
        <v>40%</v>
      </c>
      <c r="AK301" s="332" t="s">
        <v>17</v>
      </c>
      <c r="AL301" s="332" t="s">
        <v>20</v>
      </c>
      <c r="AM301" s="332" t="s">
        <v>111</v>
      </c>
      <c r="AN301" s="308">
        <f>IFERROR(IF(AND(AG300="Probabilidad",AG301="Probabilidad"),(AP300-(+AP300*AJ301)),IF(AG301="Probabilidad",(Q300-(+Q300*AJ301)),IF(AG301="Impacto",AP300,""))),"")</f>
        <v>0.36</v>
      </c>
      <c r="AO301" s="410" t="str">
        <f t="shared" si="336"/>
        <v>Baja</v>
      </c>
      <c r="AP301" s="125">
        <f>+AN301</f>
        <v>0.36</v>
      </c>
      <c r="AQ301" s="410" t="str">
        <f t="shared" si="337"/>
        <v>Moderado</v>
      </c>
      <c r="AR301" s="125">
        <f t="shared" si="338"/>
        <v>0.6</v>
      </c>
      <c r="AS301" s="402" t="str">
        <f t="shared" si="339"/>
        <v>Moderado</v>
      </c>
      <c r="AT301" s="691"/>
      <c r="AU301" s="691"/>
      <c r="AV301" s="409" t="s">
        <v>123</v>
      </c>
      <c r="AW301" s="319"/>
      <c r="AX301" s="319"/>
      <c r="AY301" s="139">
        <v>0</v>
      </c>
      <c r="AZ301" s="136">
        <v>0</v>
      </c>
      <c r="BA301" s="136">
        <v>0</v>
      </c>
      <c r="BB301" s="136">
        <v>0</v>
      </c>
      <c r="BC301" s="136">
        <v>0</v>
      </c>
      <c r="BJ301" s="329"/>
      <c r="BK301" s="329"/>
      <c r="BL301" s="329"/>
      <c r="BM301" s="329"/>
      <c r="BN301" s="329"/>
      <c r="BO301" s="329"/>
      <c r="BP301" s="329"/>
      <c r="BQ301" s="329"/>
      <c r="BR301" s="329"/>
      <c r="BS301" s="329"/>
      <c r="BT301" s="329"/>
      <c r="BU301" s="329"/>
      <c r="BV301" s="329"/>
      <c r="BW301" s="329"/>
      <c r="BX301" s="329"/>
      <c r="BY301" s="329"/>
      <c r="BZ301" s="329"/>
      <c r="CA301" s="329"/>
      <c r="CB301" s="329"/>
      <c r="CC301" s="329"/>
      <c r="CD301" s="329"/>
      <c r="CE301" s="329"/>
      <c r="CF301" s="329"/>
      <c r="CG301" s="329"/>
      <c r="CH301" s="329"/>
      <c r="CL301" s="329"/>
    </row>
    <row r="302" spans="1:90" s="1" customFormat="1" hidden="1" x14ac:dyDescent="0.25">
      <c r="A302" s="533"/>
      <c r="B302" s="530" t="s">
        <v>405</v>
      </c>
      <c r="C302" s="572" t="s">
        <v>268</v>
      </c>
      <c r="D302" s="530"/>
      <c r="E302" s="530"/>
      <c r="F302" s="569"/>
      <c r="G302" s="569"/>
      <c r="H302" s="569"/>
      <c r="I302" s="569"/>
      <c r="J302" s="530" t="s">
        <v>353</v>
      </c>
      <c r="K302" s="566" t="s">
        <v>404</v>
      </c>
      <c r="L302" s="551" t="s">
        <v>809</v>
      </c>
      <c r="M302" s="551" t="str">
        <f t="shared" si="346"/>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2" s="619"/>
      <c r="O302" s="618">
        <v>24385</v>
      </c>
      <c r="P302" s="624"/>
      <c r="Q302" s="612"/>
      <c r="R302" s="625"/>
      <c r="S302" s="624"/>
      <c r="T302" s="612"/>
      <c r="U302" s="625"/>
      <c r="V302" s="624"/>
      <c r="W302" s="612"/>
      <c r="X302" s="613"/>
      <c r="Y302" s="612"/>
      <c r="Z302" s="613"/>
      <c r="AA302" s="618"/>
      <c r="AB302" s="404"/>
      <c r="AC302" s="416"/>
      <c r="AD302" s="138"/>
      <c r="AE302" s="331"/>
      <c r="AF302" s="330"/>
      <c r="AG302" s="331" t="str">
        <f t="shared" si="340"/>
        <v/>
      </c>
      <c r="AH302" s="332"/>
      <c r="AI302" s="332"/>
      <c r="AJ302" s="333" t="str">
        <f t="shared" si="331"/>
        <v/>
      </c>
      <c r="AK302" s="332"/>
      <c r="AL302" s="332"/>
      <c r="AM302" s="332"/>
      <c r="AN302" s="124"/>
      <c r="AO302" s="410" t="str">
        <f t="shared" si="336"/>
        <v/>
      </c>
      <c r="AP302" s="125"/>
      <c r="AQ302" s="410" t="str">
        <f t="shared" si="337"/>
        <v/>
      </c>
      <c r="AR302" s="125" t="str">
        <f t="shared" si="338"/>
        <v/>
      </c>
      <c r="AS302" s="402" t="str">
        <f t="shared" si="339"/>
        <v/>
      </c>
      <c r="AT302" s="402"/>
      <c r="AU302" s="402"/>
      <c r="AV302" s="409"/>
      <c r="AW302" s="319"/>
      <c r="AX302" s="319"/>
      <c r="AY302" s="139"/>
      <c r="AZ302" s="136"/>
      <c r="BA302" s="136"/>
      <c r="BB302" s="136"/>
      <c r="BC302" s="136"/>
      <c r="BJ302" s="329"/>
      <c r="BK302" s="329"/>
      <c r="BL302" s="329"/>
      <c r="BM302" s="329"/>
      <c r="BN302" s="329"/>
      <c r="BO302" s="329"/>
      <c r="BP302" s="329"/>
      <c r="BQ302" s="329"/>
      <c r="BR302" s="329"/>
      <c r="BS302" s="329"/>
      <c r="BT302" s="329"/>
      <c r="BU302" s="329"/>
      <c r="BV302" s="329"/>
      <c r="BW302" s="329"/>
      <c r="BX302" s="329"/>
      <c r="BY302" s="329"/>
      <c r="BZ302" s="329"/>
      <c r="CA302" s="329"/>
      <c r="CB302" s="329"/>
      <c r="CC302" s="329"/>
      <c r="CD302" s="329"/>
      <c r="CE302" s="329"/>
      <c r="CF302" s="329"/>
      <c r="CG302" s="329"/>
      <c r="CH302" s="329"/>
      <c r="CL302" s="329"/>
    </row>
    <row r="303" spans="1:90" s="1" customFormat="1" hidden="1" x14ac:dyDescent="0.25">
      <c r="A303" s="533"/>
      <c r="B303" s="530" t="s">
        <v>405</v>
      </c>
      <c r="C303" s="572" t="s">
        <v>268</v>
      </c>
      <c r="D303" s="530"/>
      <c r="E303" s="530"/>
      <c r="F303" s="569"/>
      <c r="G303" s="569"/>
      <c r="H303" s="569"/>
      <c r="I303" s="569"/>
      <c r="J303" s="530" t="s">
        <v>353</v>
      </c>
      <c r="K303" s="566" t="s">
        <v>404</v>
      </c>
      <c r="L303" s="551" t="s">
        <v>809</v>
      </c>
      <c r="M303" s="551" t="str">
        <f t="shared" si="346"/>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3" s="619"/>
      <c r="O303" s="618">
        <v>24385</v>
      </c>
      <c r="P303" s="624"/>
      <c r="Q303" s="612"/>
      <c r="R303" s="625"/>
      <c r="S303" s="624"/>
      <c r="T303" s="612"/>
      <c r="U303" s="625"/>
      <c r="V303" s="624"/>
      <c r="W303" s="612"/>
      <c r="X303" s="613"/>
      <c r="Y303" s="612"/>
      <c r="Z303" s="613"/>
      <c r="AA303" s="618"/>
      <c r="AB303" s="404"/>
      <c r="AC303" s="416"/>
      <c r="AD303" s="138"/>
      <c r="AE303" s="331"/>
      <c r="AF303" s="330"/>
      <c r="AG303" s="331" t="str">
        <f t="shared" si="340"/>
        <v/>
      </c>
      <c r="AH303" s="332"/>
      <c r="AI303" s="332"/>
      <c r="AJ303" s="333" t="str">
        <f t="shared" si="331"/>
        <v/>
      </c>
      <c r="AK303" s="332"/>
      <c r="AL303" s="332"/>
      <c r="AM303" s="332"/>
      <c r="AN303" s="124"/>
      <c r="AO303" s="410" t="str">
        <f t="shared" si="336"/>
        <v/>
      </c>
      <c r="AP303" s="125"/>
      <c r="AQ303" s="410" t="str">
        <f t="shared" si="337"/>
        <v/>
      </c>
      <c r="AR303" s="125" t="str">
        <f t="shared" si="338"/>
        <v/>
      </c>
      <c r="AS303" s="402" t="str">
        <f t="shared" si="339"/>
        <v/>
      </c>
      <c r="AT303" s="402"/>
      <c r="AU303" s="402"/>
      <c r="AV303" s="409"/>
      <c r="AW303" s="319"/>
      <c r="AX303" s="319"/>
      <c r="AY303" s="139"/>
      <c r="AZ303" s="136"/>
      <c r="BA303" s="136"/>
      <c r="BB303" s="136"/>
      <c r="BC303" s="136"/>
      <c r="BJ303" s="329"/>
      <c r="BK303" s="329"/>
      <c r="BL303" s="329"/>
      <c r="BM303" s="329"/>
      <c r="BN303" s="329"/>
      <c r="BO303" s="329"/>
      <c r="BP303" s="329"/>
      <c r="BQ303" s="329"/>
      <c r="BR303" s="329"/>
      <c r="BS303" s="329"/>
      <c r="BT303" s="329"/>
      <c r="BU303" s="329"/>
      <c r="BV303" s="329"/>
      <c r="BW303" s="329"/>
      <c r="BX303" s="329"/>
      <c r="BY303" s="329"/>
      <c r="BZ303" s="329"/>
      <c r="CA303" s="329"/>
      <c r="CB303" s="329"/>
      <c r="CC303" s="329"/>
      <c r="CD303" s="329"/>
      <c r="CE303" s="329"/>
      <c r="CF303" s="329"/>
      <c r="CG303" s="329"/>
      <c r="CH303" s="329"/>
      <c r="CL303" s="329"/>
    </row>
    <row r="304" spans="1:90" s="1" customFormat="1" hidden="1" x14ac:dyDescent="0.25">
      <c r="A304" s="533"/>
      <c r="B304" s="530" t="s">
        <v>405</v>
      </c>
      <c r="C304" s="572" t="s">
        <v>268</v>
      </c>
      <c r="D304" s="530"/>
      <c r="E304" s="530"/>
      <c r="F304" s="569"/>
      <c r="G304" s="569"/>
      <c r="H304" s="569"/>
      <c r="I304" s="569"/>
      <c r="J304" s="530" t="s">
        <v>353</v>
      </c>
      <c r="K304" s="566" t="s">
        <v>404</v>
      </c>
      <c r="L304" s="551" t="s">
        <v>809</v>
      </c>
      <c r="M304" s="551" t="str">
        <f t="shared" si="346"/>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4" s="619"/>
      <c r="O304" s="618">
        <v>24385</v>
      </c>
      <c r="P304" s="624"/>
      <c r="Q304" s="612"/>
      <c r="R304" s="625"/>
      <c r="S304" s="624"/>
      <c r="T304" s="612"/>
      <c r="U304" s="625"/>
      <c r="V304" s="624"/>
      <c r="W304" s="612"/>
      <c r="X304" s="613"/>
      <c r="Y304" s="612"/>
      <c r="Z304" s="613"/>
      <c r="AA304" s="618"/>
      <c r="AB304" s="404"/>
      <c r="AC304" s="416"/>
      <c r="AD304" s="138"/>
      <c r="AE304" s="331"/>
      <c r="AF304" s="330"/>
      <c r="AG304" s="331" t="str">
        <f t="shared" si="340"/>
        <v/>
      </c>
      <c r="AH304" s="332"/>
      <c r="AI304" s="332"/>
      <c r="AJ304" s="333" t="str">
        <f t="shared" si="331"/>
        <v/>
      </c>
      <c r="AK304" s="332"/>
      <c r="AL304" s="332"/>
      <c r="AM304" s="332"/>
      <c r="AN304" s="124"/>
      <c r="AO304" s="410" t="str">
        <f t="shared" si="336"/>
        <v/>
      </c>
      <c r="AP304" s="125"/>
      <c r="AQ304" s="410" t="str">
        <f t="shared" si="337"/>
        <v/>
      </c>
      <c r="AR304" s="125" t="str">
        <f t="shared" si="338"/>
        <v/>
      </c>
      <c r="AS304" s="402" t="str">
        <f t="shared" si="339"/>
        <v/>
      </c>
      <c r="AT304" s="402"/>
      <c r="AU304" s="402"/>
      <c r="AV304" s="409"/>
      <c r="AW304" s="319"/>
      <c r="AX304" s="319"/>
      <c r="AY304" s="139"/>
      <c r="AZ304" s="136"/>
      <c r="BA304" s="136"/>
      <c r="BB304" s="136"/>
      <c r="BC304" s="136"/>
      <c r="BJ304" s="329"/>
      <c r="BK304" s="329"/>
      <c r="BL304" s="329"/>
      <c r="BM304" s="329"/>
      <c r="BN304" s="329"/>
      <c r="BO304" s="329"/>
      <c r="BP304" s="329"/>
      <c r="BQ304" s="329"/>
      <c r="BR304" s="329"/>
      <c r="BS304" s="329"/>
      <c r="BT304" s="329"/>
      <c r="BU304" s="329"/>
      <c r="BV304" s="329"/>
      <c r="BW304" s="329"/>
      <c r="BX304" s="329"/>
      <c r="BY304" s="329"/>
      <c r="BZ304" s="329"/>
      <c r="CA304" s="329"/>
      <c r="CB304" s="329"/>
      <c r="CC304" s="329"/>
      <c r="CD304" s="329"/>
      <c r="CE304" s="329"/>
      <c r="CF304" s="329"/>
      <c r="CG304" s="329"/>
      <c r="CH304" s="329"/>
      <c r="CL304" s="329"/>
    </row>
    <row r="305" spans="1:90" s="1" customFormat="1" hidden="1" x14ac:dyDescent="0.25">
      <c r="A305" s="534"/>
      <c r="B305" s="531" t="s">
        <v>405</v>
      </c>
      <c r="C305" s="573" t="s">
        <v>268</v>
      </c>
      <c r="D305" s="531"/>
      <c r="E305" s="531"/>
      <c r="F305" s="570"/>
      <c r="G305" s="570"/>
      <c r="H305" s="570"/>
      <c r="I305" s="570"/>
      <c r="J305" s="531" t="s">
        <v>353</v>
      </c>
      <c r="K305" s="567" t="s">
        <v>404</v>
      </c>
      <c r="L305" s="552" t="s">
        <v>809</v>
      </c>
      <c r="M305" s="552" t="str">
        <f t="shared" si="346"/>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5" s="619"/>
      <c r="O305" s="618">
        <v>24385</v>
      </c>
      <c r="P305" s="624"/>
      <c r="Q305" s="612"/>
      <c r="R305" s="625"/>
      <c r="S305" s="624"/>
      <c r="T305" s="612"/>
      <c r="U305" s="625"/>
      <c r="V305" s="624"/>
      <c r="W305" s="612"/>
      <c r="X305" s="613"/>
      <c r="Y305" s="612"/>
      <c r="Z305" s="613"/>
      <c r="AA305" s="618"/>
      <c r="AB305" s="404"/>
      <c r="AC305" s="416"/>
      <c r="AD305" s="138"/>
      <c r="AE305" s="331"/>
      <c r="AF305" s="330"/>
      <c r="AG305" s="331" t="str">
        <f t="shared" si="340"/>
        <v/>
      </c>
      <c r="AH305" s="332"/>
      <c r="AI305" s="332"/>
      <c r="AJ305" s="333" t="str">
        <f t="shared" si="331"/>
        <v/>
      </c>
      <c r="AK305" s="332"/>
      <c r="AL305" s="332"/>
      <c r="AM305" s="332"/>
      <c r="AN305" s="124"/>
      <c r="AO305" s="410" t="str">
        <f t="shared" si="336"/>
        <v/>
      </c>
      <c r="AP305" s="125"/>
      <c r="AQ305" s="410" t="str">
        <f t="shared" si="337"/>
        <v/>
      </c>
      <c r="AR305" s="125" t="str">
        <f t="shared" si="338"/>
        <v/>
      </c>
      <c r="AS305" s="402" t="str">
        <f t="shared" si="339"/>
        <v/>
      </c>
      <c r="AT305" s="402"/>
      <c r="AU305" s="402"/>
      <c r="AV305" s="409"/>
      <c r="AW305" s="319"/>
      <c r="AX305" s="319"/>
      <c r="AY305" s="139"/>
      <c r="AZ305" s="136"/>
      <c r="BA305" s="136"/>
      <c r="BB305" s="136"/>
      <c r="BC305" s="136"/>
      <c r="BJ305" s="329"/>
      <c r="BK305" s="329"/>
      <c r="BL305" s="329"/>
      <c r="BM305" s="329"/>
      <c r="BN305" s="329"/>
      <c r="BO305" s="329"/>
      <c r="BP305" s="329"/>
      <c r="BQ305" s="329"/>
      <c r="BR305" s="329"/>
      <c r="BS305" s="329"/>
      <c r="BT305" s="329"/>
      <c r="BU305" s="329"/>
      <c r="BV305" s="329"/>
      <c r="BW305" s="329"/>
      <c r="BX305" s="329"/>
      <c r="BY305" s="329"/>
      <c r="BZ305" s="329"/>
      <c r="CA305" s="329"/>
      <c r="CB305" s="329"/>
      <c r="CC305" s="329"/>
      <c r="CD305" s="329"/>
      <c r="CE305" s="329"/>
      <c r="CF305" s="329"/>
      <c r="CG305" s="329"/>
      <c r="CH305" s="329"/>
      <c r="CL305" s="329"/>
    </row>
    <row r="306" spans="1:90" s="1" customFormat="1" ht="138" customHeight="1" x14ac:dyDescent="0.25">
      <c r="A306" s="617" t="s">
        <v>403</v>
      </c>
      <c r="B306" s="619" t="s">
        <v>398</v>
      </c>
      <c r="C306" s="620" t="s">
        <v>268</v>
      </c>
      <c r="D306" s="619" t="s">
        <v>883</v>
      </c>
      <c r="E306" s="619" t="s">
        <v>270</v>
      </c>
      <c r="F306" s="598" t="s">
        <v>762</v>
      </c>
      <c r="G306" s="598" t="s">
        <v>770</v>
      </c>
      <c r="H306" s="598" t="s">
        <v>780</v>
      </c>
      <c r="I306" s="598" t="s">
        <v>785</v>
      </c>
      <c r="J306" s="619" t="s">
        <v>353</v>
      </c>
      <c r="K306" s="626" t="s">
        <v>401</v>
      </c>
      <c r="L306" s="627" t="s">
        <v>400</v>
      </c>
      <c r="M306" s="627" t="str">
        <f t="shared" si="346"/>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N306" s="619" t="s">
        <v>213</v>
      </c>
      <c r="O306" s="618">
        <v>1</v>
      </c>
      <c r="P306" s="624" t="str">
        <f t="shared" si="320"/>
        <v>Muy Baja</v>
      </c>
      <c r="Q306" s="612">
        <f t="shared" ref="Q306" si="381">IF(P306="","",IF(P306="Muy Baja",0.2,IF(P306="Baja",0.4,IF(P306="Media",0.6,IF(P306="Alta",0.8,IF(P306="Muy Alta",1,))))))</f>
        <v>0.2</v>
      </c>
      <c r="R306" s="625"/>
      <c r="S306" s="624" t="str">
        <f>IF(OR(R306='Tabla Impacto'!$C$11,R306='Tabla Impacto'!$D$11),"Leve",IF(OR(R306='Tabla Impacto'!$C$12,R306='Tabla Impacto'!$D$12),"Menor",IF(OR(R306='Tabla Impacto'!$C$13,R306='Tabla Impacto'!$D$13),"Moderado",IF(OR(R306='Tabla Impacto'!$C$14,R306='Tabla Impacto'!$D$14),"Mayor",IF(OR(R306='Tabla Impacto'!$C$15,R306='Tabla Impacto'!$D$15),"Catastrófico","")))))</f>
        <v/>
      </c>
      <c r="T306" s="612" t="str">
        <f t="shared" ref="T306" si="382">IF(S306="","",IF(S306="Leve",0.2,IF(S306="Menor",0.4,IF(S306="Moderado",0.6,IF(S306="Mayor",0.8,IF(S306="Catastrófico",1,))))))</f>
        <v/>
      </c>
      <c r="U306" s="625" t="s">
        <v>137</v>
      </c>
      <c r="V306" s="624" t="str">
        <f>IF(OR(U306='Tabla Impacto'!$C$11,U306='Tabla Impacto'!$D$11),"Leve",IF(OR(U306='Tabla Impacto'!$C$12,U306='Tabla Impacto'!$D$12),"Menor",IF(OR(U306='Tabla Impacto'!$C$13,U306='Tabla Impacto'!$D$13),"Moderado",IF(OR(U306='Tabla Impacto'!$C$14,U306='Tabla Impacto'!$D$14),"Mayor",IF(OR(U306='Tabla Impacto'!$C$15,U306='Tabla Impacto'!$D$15),"Catastrófico","")))))</f>
        <v>Mayor</v>
      </c>
      <c r="W306" s="612">
        <f t="shared" ref="W306" si="383">IF(V306="","",IF(V306="Leve",0.2,IF(V306="Menor",0.4,IF(V306="Moderado",0.6,IF(V306="Mayor",0.8,IF(V306="Catastrófico",1,))))))</f>
        <v>0.8</v>
      </c>
      <c r="X306" s="613" t="str">
        <f>IF(Y306="","",IF(Y306='Tabla Impacto'!$G$4,'Tabla Impacto'!$F$4,IF(Y306='Tabla Impacto'!$G$5,'Tabla Impacto'!$F$5,IF(Y306='Tabla Impacto'!$G$6,'Tabla Impacto'!$F$6,IF(Y306='Tabla Impacto'!$G$7,'Tabla Impacto'!$F$7,IF(Y306='Tabla Impacto'!$G$8,'Tabla Impacto'!$F$8))))))</f>
        <v>Mayor</v>
      </c>
      <c r="Y306" s="612">
        <f t="shared" ref="Y306" si="384">+IF(T306="",W306,IF(W306="",T306,IF(T306&gt;W306,T306,W306)))</f>
        <v>0.8</v>
      </c>
      <c r="Z306" s="613" t="str">
        <f t="shared" ref="Z306" si="385">IF(OR(AND(P306="Muy Baja",X306="Leve"),AND(P306="Muy Baja",X306="Menor"),AND(P306="Baja",X306="Leve")),"Bajo",IF(OR(AND(P306="Muy baja",X306="Moderado"),AND(P306="Baja",X306="Menor"),AND(P306="Baja",X306="Moderado"),AND(P306="Media",X306="Leve"),AND(P306="Media",X306="Menor"),AND(P306="Media",X306="Moderado"),AND(P306="Alta",X306="Leve"),AND(P306="Alta",X306="Menor")),"Moderado",IF(OR(AND(P306="Muy Baja",X306="Mayor"),AND(P306="Baja",X306="Mayor"),AND(P306="Media",X306="Mayor"),AND(P306="Alta",X306="Moderado"),AND(P306="Alta",X306="Mayor"),AND(P306="Muy Alta",X306="Leve"),AND(P306="Muy Alta",X306="Menor"),AND(P306="Muy Alta",X306="Moderado"),AND(P306="Muy Alta",X306="Mayor")),"Alto",IF(OR(AND(P306="Muy Baja",X306="Catastrófico"),AND(P306="Baja",X306="Catastrófico"),AND(P306="Media",X306="Catastrófico"),AND(P306="Alta",X306="Catastrófico"),AND(P306="Muy Alta",X306="Catastrófico")),"Extremo",""))))</f>
        <v>Alto</v>
      </c>
      <c r="AA306" s="618"/>
      <c r="AB306" s="404">
        <v>1</v>
      </c>
      <c r="AC306" s="338" t="s">
        <v>933</v>
      </c>
      <c r="AD306" s="138"/>
      <c r="AE306" s="331" t="s">
        <v>223</v>
      </c>
      <c r="AF306" s="330" t="s">
        <v>733</v>
      </c>
      <c r="AG306" s="331" t="str">
        <f t="shared" si="340"/>
        <v>Probabilidad</v>
      </c>
      <c r="AH306" s="332" t="s">
        <v>12</v>
      </c>
      <c r="AI306" s="332" t="s">
        <v>8</v>
      </c>
      <c r="AJ306" s="333" t="str">
        <f t="shared" si="331"/>
        <v>40%</v>
      </c>
      <c r="AK306" s="332" t="s">
        <v>17</v>
      </c>
      <c r="AL306" s="332" t="s">
        <v>20</v>
      </c>
      <c r="AM306" s="332" t="s">
        <v>111</v>
      </c>
      <c r="AN306" s="309">
        <f>IFERROR(IF(AG306="Probabilidad",(Q306-(+Q306*AJ306)),IF(AG306="Impacto",Q306,"")),"")</f>
        <v>0.12</v>
      </c>
      <c r="AO306" s="410" t="str">
        <f t="shared" ref="AO306:AO307" si="386">IFERROR(IF(AN306="","",IF(AN306&lt;=0.2,"Muy Baja",IF(AN306&lt;=0.4,"Baja",IF(AN306&lt;=0.6,"Media",IF(AN306&lt;=0.8,"Alta","Muy Alta"))))),"")</f>
        <v>Muy Baja</v>
      </c>
      <c r="AP306" s="125">
        <f>+AN306</f>
        <v>0.12</v>
      </c>
      <c r="AQ306" s="410" t="str">
        <f t="shared" ref="AQ306:AQ307" si="387">IFERROR(IF(AR306="","",IF(AR306&lt;=0.2,"Leve",IF(AR306&lt;=0.4,"Menor",IF(AR306&lt;=0.6,"Moderado",IF(AR306&lt;=0.8,"Mayor","Catastrófico"))))),"")</f>
        <v>Mayor</v>
      </c>
      <c r="AR306" s="125">
        <f>IFERROR(IF(AG306="Impacto",(Y306-(+Y306*AJ306)),IF(AG306="Probabilidad",Y306,"")),"")</f>
        <v>0.8</v>
      </c>
      <c r="AS306" s="402" t="str">
        <f t="shared" ref="AS306:AS307" si="388">IFERROR(IF(OR(AND(AO306="Muy Baja",AQ306="Leve"),AND(AO306="Muy Baja",AQ306="Menor"),AND(AO306="Baja",AQ306="Leve")),"Bajo",IF(OR(AND(AO306="Muy baja",AQ306="Moderado"),AND(AO306="Baja",AQ306="Menor"),AND(AO306="Baja",AQ306="Moderado"),AND(AO306="Media",AQ306="Leve"),AND(AO306="Media",AQ306="Menor"),AND(AO306="Media",AQ306="Moderado"),AND(AO306="Alta",AQ306="Leve"),AND(AO306="Alta",AQ306="Menor")),"Moderado",IF(OR(AND(AO306="Muy Baja",AQ306="Mayor"),AND(AO306="Baja",AQ306="Mayor"),AND(AO306="Media",AQ306="Mayor"),AND(AO306="Alta",AQ306="Moderado"),AND(AO306="Alta",AQ306="Mayor"),AND(AO306="Muy Alta",AQ306="Leve"),AND(AO306="Muy Alta",AQ306="Menor"),AND(AO306="Muy Alta",AQ306="Moderado"),AND(AO306="Muy Alta",AQ306="Mayor")),"Alto",IF(OR(AND(AO306="Muy Baja",AQ306="Catastrófico"),AND(AO306="Baja",AQ306="Catastrófico"),AND(AO306="Media",AQ306="Catastrófico"),AND(AO306="Alta",AQ306="Catastrófico"),AND(AO306="Muy Alta",AQ306="Catastrófico")),"Extremo","")))),"")</f>
        <v>Alto</v>
      </c>
      <c r="AT306" s="601">
        <f>+AP307</f>
        <v>7.1999999999999995E-2</v>
      </c>
      <c r="AU306" s="601">
        <f>+AR307</f>
        <v>0.8</v>
      </c>
      <c r="AV306" s="602" t="s">
        <v>122</v>
      </c>
      <c r="AW306" s="319"/>
      <c r="AX306" s="319"/>
      <c r="AY306" s="335">
        <v>2</v>
      </c>
      <c r="AZ306" s="336">
        <v>0</v>
      </c>
      <c r="BA306" s="336">
        <v>1</v>
      </c>
      <c r="BB306" s="336">
        <v>0</v>
      </c>
      <c r="BC306" s="336">
        <v>1</v>
      </c>
      <c r="BJ306" s="329"/>
      <c r="BK306" s="329"/>
      <c r="BL306" s="329"/>
      <c r="BM306" s="329"/>
      <c r="BN306" s="329"/>
      <c r="BO306" s="329"/>
      <c r="BP306" s="329"/>
      <c r="BQ306" s="329"/>
      <c r="BR306" s="329"/>
      <c r="BS306" s="329"/>
      <c r="BT306" s="329"/>
      <c r="BU306" s="329"/>
      <c r="BV306" s="329"/>
      <c r="BW306" s="329"/>
      <c r="BX306" s="329"/>
      <c r="BY306" s="329"/>
      <c r="BZ306" s="329"/>
      <c r="CA306" s="329"/>
      <c r="CB306" s="329"/>
      <c r="CC306" s="329"/>
      <c r="CD306" s="329"/>
      <c r="CE306" s="329"/>
      <c r="CF306" s="329"/>
      <c r="CG306" s="329"/>
      <c r="CH306" s="329"/>
      <c r="CL306" s="329"/>
    </row>
    <row r="307" spans="1:90" s="1" customFormat="1" ht="110.4" x14ac:dyDescent="0.25">
      <c r="A307" s="617"/>
      <c r="B307" s="619"/>
      <c r="C307" s="620"/>
      <c r="D307" s="619"/>
      <c r="E307" s="618"/>
      <c r="F307" s="598"/>
      <c r="G307" s="598"/>
      <c r="H307" s="598"/>
      <c r="I307" s="598"/>
      <c r="J307" s="619"/>
      <c r="K307" s="627"/>
      <c r="L307" s="627"/>
      <c r="M307" s="627"/>
      <c r="N307" s="619"/>
      <c r="O307" s="618"/>
      <c r="P307" s="624"/>
      <c r="Q307" s="612"/>
      <c r="R307" s="625"/>
      <c r="S307" s="624"/>
      <c r="T307" s="612"/>
      <c r="U307" s="625"/>
      <c r="V307" s="624"/>
      <c r="W307" s="612"/>
      <c r="X307" s="613"/>
      <c r="Y307" s="612"/>
      <c r="Z307" s="613"/>
      <c r="AA307" s="618"/>
      <c r="AB307" s="404">
        <v>2</v>
      </c>
      <c r="AC307" s="338" t="s">
        <v>934</v>
      </c>
      <c r="AD307" s="138"/>
      <c r="AE307" s="331" t="s">
        <v>223</v>
      </c>
      <c r="AF307" s="330" t="s">
        <v>734</v>
      </c>
      <c r="AG307" s="331" t="str">
        <f t="shared" si="340"/>
        <v>Probabilidad</v>
      </c>
      <c r="AH307" s="332" t="s">
        <v>12</v>
      </c>
      <c r="AI307" s="332" t="s">
        <v>8</v>
      </c>
      <c r="AJ307" s="333" t="str">
        <f t="shared" si="331"/>
        <v>40%</v>
      </c>
      <c r="AK307" s="332" t="s">
        <v>17</v>
      </c>
      <c r="AL307" s="332" t="s">
        <v>20</v>
      </c>
      <c r="AM307" s="332" t="s">
        <v>111</v>
      </c>
      <c r="AN307" s="308">
        <f>IFERROR(IF(AND(AG306="Probabilidad",AG307="Probabilidad"),(AP306-(+AP306*AJ307)),IF(AG307="Probabilidad",(Q306-(+Q306*AJ307)),IF(AG307="Impacto",AP306,""))),"")</f>
        <v>7.1999999999999995E-2</v>
      </c>
      <c r="AO307" s="410" t="str">
        <f t="shared" si="386"/>
        <v>Muy Baja</v>
      </c>
      <c r="AP307" s="125">
        <f>+AN307</f>
        <v>7.1999999999999995E-2</v>
      </c>
      <c r="AQ307" s="410" t="str">
        <f t="shared" si="387"/>
        <v>Mayor</v>
      </c>
      <c r="AR307" s="125">
        <f>IFERROR(IF(AND(AG306="Impacto",AG307="Impacto"),(AR306-(+AR306*AJ307)),IF(AG307="Impacto",(Y306-(+Y306*AJ307)),IF(AG307="Probabilidad",AR306,""))),"")</f>
        <v>0.8</v>
      </c>
      <c r="AS307" s="402" t="str">
        <f t="shared" si="388"/>
        <v>Alto</v>
      </c>
      <c r="AT307" s="601"/>
      <c r="AU307" s="601"/>
      <c r="AV307" s="602"/>
      <c r="AW307" s="319"/>
      <c r="AX307" s="319"/>
      <c r="AY307" s="335">
        <v>4</v>
      </c>
      <c r="AZ307" s="336">
        <v>1</v>
      </c>
      <c r="BA307" s="336">
        <v>1</v>
      </c>
      <c r="BB307" s="336">
        <v>1</v>
      </c>
      <c r="BC307" s="336">
        <v>1</v>
      </c>
      <c r="BJ307" s="329"/>
      <c r="BK307" s="329"/>
      <c r="BL307" s="329"/>
      <c r="BM307" s="329"/>
      <c r="BN307" s="329"/>
      <c r="BO307" s="329"/>
      <c r="BP307" s="329"/>
      <c r="BQ307" s="329"/>
      <c r="BR307" s="329"/>
      <c r="BS307" s="329"/>
      <c r="BT307" s="329"/>
      <c r="BU307" s="329"/>
      <c r="BV307" s="329"/>
      <c r="BW307" s="329"/>
      <c r="BX307" s="329"/>
      <c r="BY307" s="329"/>
      <c r="BZ307" s="329"/>
      <c r="CA307" s="329"/>
      <c r="CB307" s="329"/>
      <c r="CC307" s="329"/>
      <c r="CD307" s="329"/>
      <c r="CE307" s="329"/>
      <c r="CF307" s="329"/>
      <c r="CG307" s="329"/>
      <c r="CH307" s="329"/>
      <c r="CL307" s="329"/>
    </row>
    <row r="308" spans="1:90" s="1" customFormat="1" ht="13.8" hidden="1" customHeight="1" x14ac:dyDescent="0.25">
      <c r="A308" s="617"/>
      <c r="B308" s="619" t="s">
        <v>402</v>
      </c>
      <c r="C308" s="620" t="s">
        <v>268</v>
      </c>
      <c r="D308" s="619"/>
      <c r="E308" s="619"/>
      <c r="F308" s="598"/>
      <c r="G308" s="598"/>
      <c r="H308" s="598"/>
      <c r="I308" s="598"/>
      <c r="J308" s="619" t="s">
        <v>353</v>
      </c>
      <c r="K308" s="626" t="s">
        <v>401</v>
      </c>
      <c r="L308" s="627" t="s">
        <v>400</v>
      </c>
      <c r="M308" s="627" t="str">
        <f>+CONCATENATE(J308," ",K308," ",L308)</f>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N308" s="619"/>
      <c r="O308" s="618">
        <v>1</v>
      </c>
      <c r="P308" s="624"/>
      <c r="Q308" s="612"/>
      <c r="R308" s="625"/>
      <c r="S308" s="624"/>
      <c r="T308" s="612"/>
      <c r="U308" s="625"/>
      <c r="V308" s="624"/>
      <c r="W308" s="612"/>
      <c r="X308" s="613"/>
      <c r="Y308" s="612"/>
      <c r="Z308" s="613"/>
      <c r="AA308" s="618"/>
      <c r="AB308" s="404"/>
      <c r="AC308" s="416"/>
      <c r="AD308" s="138"/>
      <c r="AE308" s="331"/>
      <c r="AF308" s="330"/>
      <c r="AG308" s="331" t="str">
        <f t="shared" si="340"/>
        <v/>
      </c>
      <c r="AH308" s="332"/>
      <c r="AI308" s="332"/>
      <c r="AJ308" s="333" t="str">
        <f t="shared" si="331"/>
        <v/>
      </c>
      <c r="AK308" s="332"/>
      <c r="AL308" s="332"/>
      <c r="AM308" s="332"/>
      <c r="AN308" s="124"/>
      <c r="AO308" s="410" t="str">
        <f t="shared" si="336"/>
        <v/>
      </c>
      <c r="AP308" s="125"/>
      <c r="AQ308" s="410" t="str">
        <f t="shared" si="337"/>
        <v/>
      </c>
      <c r="AR308" s="125" t="str">
        <f t="shared" si="338"/>
        <v/>
      </c>
      <c r="AS308" s="402" t="str">
        <f t="shared" si="339"/>
        <v/>
      </c>
      <c r="AT308" s="402"/>
      <c r="AU308" s="402"/>
      <c r="AV308" s="409"/>
      <c r="AW308" s="319"/>
      <c r="AX308" s="319"/>
      <c r="AY308" s="139"/>
      <c r="AZ308" s="136"/>
      <c r="BA308" s="136"/>
      <c r="BB308" s="136"/>
      <c r="BC308" s="136"/>
      <c r="BJ308" s="329"/>
      <c r="BK308" s="329"/>
      <c r="BL308" s="329"/>
      <c r="BM308" s="329"/>
      <c r="BN308" s="329"/>
      <c r="BO308" s="329"/>
      <c r="BP308" s="329"/>
      <c r="BQ308" s="329"/>
      <c r="BR308" s="329"/>
      <c r="BS308" s="329"/>
      <c r="BT308" s="329"/>
      <c r="BU308" s="329"/>
      <c r="BV308" s="329"/>
      <c r="BW308" s="329"/>
      <c r="BX308" s="329"/>
      <c r="BY308" s="329"/>
      <c r="BZ308" s="329"/>
      <c r="CA308" s="329"/>
      <c r="CB308" s="329"/>
      <c r="CC308" s="329"/>
      <c r="CD308" s="329"/>
      <c r="CE308" s="329"/>
      <c r="CF308" s="329"/>
      <c r="CG308" s="329"/>
      <c r="CH308" s="329"/>
      <c r="CL308" s="329"/>
    </row>
    <row r="309" spans="1:90" s="1" customFormat="1" ht="13.8" hidden="1" customHeight="1" x14ac:dyDescent="0.25">
      <c r="A309" s="617"/>
      <c r="B309" s="619"/>
      <c r="C309" s="620"/>
      <c r="D309" s="619"/>
      <c r="E309" s="618"/>
      <c r="F309" s="598"/>
      <c r="G309" s="598"/>
      <c r="H309" s="598"/>
      <c r="I309" s="598"/>
      <c r="J309" s="619"/>
      <c r="K309" s="627"/>
      <c r="L309" s="627"/>
      <c r="M309" s="627"/>
      <c r="N309" s="619"/>
      <c r="O309" s="618"/>
      <c r="P309" s="624"/>
      <c r="Q309" s="612"/>
      <c r="R309" s="625"/>
      <c r="S309" s="624"/>
      <c r="T309" s="612"/>
      <c r="U309" s="625"/>
      <c r="V309" s="624"/>
      <c r="W309" s="612"/>
      <c r="X309" s="613"/>
      <c r="Y309" s="612"/>
      <c r="Z309" s="613"/>
      <c r="AA309" s="618"/>
      <c r="AB309" s="404"/>
      <c r="AC309" s="416"/>
      <c r="AD309" s="138"/>
      <c r="AE309" s="331"/>
      <c r="AF309" s="330"/>
      <c r="AG309" s="331" t="str">
        <f t="shared" si="340"/>
        <v/>
      </c>
      <c r="AH309" s="332"/>
      <c r="AI309" s="332"/>
      <c r="AJ309" s="333" t="str">
        <f t="shared" si="331"/>
        <v/>
      </c>
      <c r="AK309" s="332"/>
      <c r="AL309" s="332"/>
      <c r="AM309" s="332"/>
      <c r="AN309" s="124"/>
      <c r="AO309" s="410" t="str">
        <f t="shared" si="336"/>
        <v/>
      </c>
      <c r="AP309" s="125"/>
      <c r="AQ309" s="410" t="str">
        <f t="shared" si="337"/>
        <v/>
      </c>
      <c r="AR309" s="125" t="str">
        <f t="shared" si="338"/>
        <v/>
      </c>
      <c r="AS309" s="402" t="str">
        <f t="shared" si="339"/>
        <v/>
      </c>
      <c r="AT309" s="402"/>
      <c r="AU309" s="402"/>
      <c r="AV309" s="409"/>
      <c r="AW309" s="319"/>
      <c r="AX309" s="319"/>
      <c r="AY309" s="139"/>
      <c r="AZ309" s="136"/>
      <c r="BA309" s="136"/>
      <c r="BB309" s="136"/>
      <c r="BC309" s="136"/>
      <c r="BJ309" s="329"/>
      <c r="BK309" s="329"/>
      <c r="BL309" s="329"/>
      <c r="BM309" s="329"/>
      <c r="BN309" s="329"/>
      <c r="BO309" s="329"/>
      <c r="BP309" s="329"/>
      <c r="BQ309" s="329"/>
      <c r="BR309" s="329"/>
      <c r="BS309" s="329"/>
      <c r="BT309" s="329"/>
      <c r="BU309" s="329"/>
      <c r="BV309" s="329"/>
      <c r="BW309" s="329"/>
      <c r="BX309" s="329"/>
      <c r="BY309" s="329"/>
      <c r="BZ309" s="329"/>
      <c r="CA309" s="329"/>
      <c r="CB309" s="329"/>
      <c r="CC309" s="329"/>
      <c r="CD309" s="329"/>
      <c r="CE309" s="329"/>
      <c r="CF309" s="329"/>
      <c r="CG309" s="329"/>
      <c r="CH309" s="329"/>
      <c r="CL309" s="329"/>
    </row>
    <row r="310" spans="1:90" s="1" customFormat="1" ht="13.8" hidden="1" customHeight="1" x14ac:dyDescent="0.25">
      <c r="A310" s="617"/>
      <c r="B310" s="619" t="s">
        <v>402</v>
      </c>
      <c r="C310" s="620" t="s">
        <v>268</v>
      </c>
      <c r="D310" s="619"/>
      <c r="E310" s="619"/>
      <c r="F310" s="598"/>
      <c r="G310" s="598"/>
      <c r="H310" s="598"/>
      <c r="I310" s="598"/>
      <c r="J310" s="619" t="s">
        <v>353</v>
      </c>
      <c r="K310" s="626" t="s">
        <v>401</v>
      </c>
      <c r="L310" s="627" t="s">
        <v>400</v>
      </c>
      <c r="M310" s="627" t="str">
        <f>+CONCATENATE(J310," ",K310," ",L310)</f>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N310" s="619"/>
      <c r="O310" s="618">
        <v>1</v>
      </c>
      <c r="P310" s="624"/>
      <c r="Q310" s="612"/>
      <c r="R310" s="625"/>
      <c r="S310" s="624"/>
      <c r="T310" s="612"/>
      <c r="U310" s="625"/>
      <c r="V310" s="624"/>
      <c r="W310" s="612"/>
      <c r="X310" s="613"/>
      <c r="Y310" s="612"/>
      <c r="Z310" s="613"/>
      <c r="AA310" s="618"/>
      <c r="AB310" s="404"/>
      <c r="AC310" s="416"/>
      <c r="AD310" s="138"/>
      <c r="AE310" s="331"/>
      <c r="AF310" s="330"/>
      <c r="AG310" s="331" t="str">
        <f t="shared" si="340"/>
        <v/>
      </c>
      <c r="AH310" s="332"/>
      <c r="AI310" s="332"/>
      <c r="AJ310" s="333" t="str">
        <f t="shared" si="331"/>
        <v/>
      </c>
      <c r="AK310" s="332"/>
      <c r="AL310" s="332"/>
      <c r="AM310" s="332"/>
      <c r="AN310" s="124"/>
      <c r="AO310" s="410" t="str">
        <f t="shared" si="336"/>
        <v/>
      </c>
      <c r="AP310" s="125"/>
      <c r="AQ310" s="410" t="str">
        <f t="shared" si="337"/>
        <v/>
      </c>
      <c r="AR310" s="125" t="str">
        <f t="shared" si="338"/>
        <v/>
      </c>
      <c r="AS310" s="402" t="str">
        <f t="shared" si="339"/>
        <v/>
      </c>
      <c r="AT310" s="402"/>
      <c r="AU310" s="402"/>
      <c r="AV310" s="409"/>
      <c r="AW310" s="319"/>
      <c r="AX310" s="319"/>
      <c r="AY310" s="139"/>
      <c r="AZ310" s="136"/>
      <c r="BA310" s="136"/>
      <c r="BB310" s="136"/>
      <c r="BC310" s="136"/>
      <c r="BJ310" s="329"/>
      <c r="BK310" s="329"/>
      <c r="BL310" s="329"/>
      <c r="BM310" s="329"/>
      <c r="BN310" s="329"/>
      <c r="BO310" s="329"/>
      <c r="BP310" s="329"/>
      <c r="BQ310" s="329"/>
      <c r="BR310" s="329"/>
      <c r="BS310" s="329"/>
      <c r="BT310" s="329"/>
      <c r="BU310" s="329"/>
      <c r="BV310" s="329"/>
      <c r="BW310" s="329"/>
      <c r="BX310" s="329"/>
      <c r="BY310" s="329"/>
      <c r="BZ310" s="329"/>
      <c r="CA310" s="329"/>
      <c r="CB310" s="329"/>
      <c r="CC310" s="329"/>
      <c r="CD310" s="329"/>
      <c r="CE310" s="329"/>
      <c r="CF310" s="329"/>
      <c r="CG310" s="329"/>
      <c r="CH310" s="329"/>
      <c r="CL310" s="329"/>
    </row>
    <row r="311" spans="1:90" s="1" customFormat="1" ht="13.8" hidden="1" customHeight="1" x14ac:dyDescent="0.25">
      <c r="A311" s="617"/>
      <c r="B311" s="619"/>
      <c r="C311" s="620"/>
      <c r="D311" s="619"/>
      <c r="E311" s="618"/>
      <c r="F311" s="598"/>
      <c r="G311" s="598"/>
      <c r="H311" s="598"/>
      <c r="I311" s="598"/>
      <c r="J311" s="619"/>
      <c r="K311" s="627"/>
      <c r="L311" s="627"/>
      <c r="M311" s="627"/>
      <c r="N311" s="619"/>
      <c r="O311" s="618"/>
      <c r="P311" s="624"/>
      <c r="Q311" s="612"/>
      <c r="R311" s="625"/>
      <c r="S311" s="624"/>
      <c r="T311" s="612"/>
      <c r="U311" s="625"/>
      <c r="V311" s="624"/>
      <c r="W311" s="612"/>
      <c r="X311" s="613"/>
      <c r="Y311" s="612"/>
      <c r="Z311" s="613"/>
      <c r="AA311" s="618"/>
      <c r="AB311" s="404"/>
      <c r="AC311" s="416"/>
      <c r="AD311" s="138"/>
      <c r="AE311" s="331"/>
      <c r="AF311" s="330"/>
      <c r="AG311" s="331" t="str">
        <f t="shared" si="340"/>
        <v/>
      </c>
      <c r="AH311" s="332"/>
      <c r="AI311" s="332"/>
      <c r="AJ311" s="333" t="str">
        <f t="shared" si="331"/>
        <v/>
      </c>
      <c r="AK311" s="332"/>
      <c r="AL311" s="332"/>
      <c r="AM311" s="332"/>
      <c r="AN311" s="124"/>
      <c r="AO311" s="410" t="str">
        <f t="shared" si="336"/>
        <v/>
      </c>
      <c r="AP311" s="125"/>
      <c r="AQ311" s="410" t="str">
        <f t="shared" si="337"/>
        <v/>
      </c>
      <c r="AR311" s="125" t="str">
        <f t="shared" si="338"/>
        <v/>
      </c>
      <c r="AS311" s="402" t="str">
        <f t="shared" si="339"/>
        <v/>
      </c>
      <c r="AT311" s="402"/>
      <c r="AU311" s="402"/>
      <c r="AV311" s="409"/>
      <c r="AW311" s="319"/>
      <c r="AX311" s="319"/>
      <c r="AY311" s="139"/>
      <c r="AZ311" s="136"/>
      <c r="BA311" s="136"/>
      <c r="BB311" s="136"/>
      <c r="BC311" s="136"/>
      <c r="BJ311" s="329"/>
      <c r="BK311" s="329"/>
      <c r="BL311" s="329"/>
      <c r="BM311" s="329"/>
      <c r="BN311" s="329"/>
      <c r="BO311" s="329"/>
      <c r="BP311" s="329"/>
      <c r="BQ311" s="329"/>
      <c r="BR311" s="329"/>
      <c r="BS311" s="329"/>
      <c r="BT311" s="329"/>
      <c r="BU311" s="329"/>
      <c r="BV311" s="329"/>
      <c r="BW311" s="329"/>
      <c r="BX311" s="329"/>
      <c r="BY311" s="329"/>
      <c r="BZ311" s="329"/>
      <c r="CA311" s="329"/>
      <c r="CB311" s="329"/>
      <c r="CC311" s="329"/>
      <c r="CD311" s="329"/>
      <c r="CE311" s="329"/>
      <c r="CF311" s="329"/>
      <c r="CG311" s="329"/>
      <c r="CH311" s="329"/>
      <c r="CL311" s="329"/>
    </row>
    <row r="312" spans="1:90" s="1" customFormat="1" ht="110.4" x14ac:dyDescent="0.25">
      <c r="A312" s="617" t="s">
        <v>399</v>
      </c>
      <c r="B312" s="619" t="s">
        <v>393</v>
      </c>
      <c r="C312" s="620" t="s">
        <v>268</v>
      </c>
      <c r="D312" s="619" t="s">
        <v>884</v>
      </c>
      <c r="E312" s="619" t="s">
        <v>270</v>
      </c>
      <c r="F312" s="598" t="s">
        <v>761</v>
      </c>
      <c r="G312" s="598" t="s">
        <v>770</v>
      </c>
      <c r="H312" s="598" t="s">
        <v>779</v>
      </c>
      <c r="I312" s="598" t="s">
        <v>783</v>
      </c>
      <c r="J312" s="619" t="s">
        <v>397</v>
      </c>
      <c r="K312" s="626" t="s">
        <v>396</v>
      </c>
      <c r="L312" s="627" t="s">
        <v>395</v>
      </c>
      <c r="M312" s="627" t="str">
        <f t="shared" ref="M312:M324" si="389">+CONCATENATE(J312," ",K312," ",L312)</f>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2" s="619" t="s">
        <v>116</v>
      </c>
      <c r="O312" s="618">
        <v>1</v>
      </c>
      <c r="P312" s="624" t="str">
        <f t="shared" si="310"/>
        <v>Muy Baja</v>
      </c>
      <c r="Q312" s="612">
        <f t="shared" ref="Q312" si="390">IF(P312="","",IF(P312="Muy Baja",0.2,IF(P312="Baja",0.4,IF(P312="Media",0.6,IF(P312="Alta",0.8,IF(P312="Muy Alta",1,))))))</f>
        <v>0.2</v>
      </c>
      <c r="R312" s="625" t="s">
        <v>133</v>
      </c>
      <c r="S312" s="624" t="str">
        <f>IF(OR(R312='Tabla Impacto'!$C$11,R312='Tabla Impacto'!$D$11),"Leve",IF(OR(R312='Tabla Impacto'!$C$12,R312='Tabla Impacto'!$D$12),"Menor",IF(OR(R312='Tabla Impacto'!$C$13,R312='Tabla Impacto'!$D$13),"Moderado",IF(OR(R312='Tabla Impacto'!$C$14,R312='Tabla Impacto'!$D$14),"Mayor",IF(OR(R312='Tabla Impacto'!$C$15,R312='Tabla Impacto'!$D$15),"Catastrófico","")))))</f>
        <v>Mayor</v>
      </c>
      <c r="T312" s="612">
        <f t="shared" ref="T312" si="391">IF(S312="","",IF(S312="Leve",0.2,IF(S312="Menor",0.4,IF(S312="Moderado",0.6,IF(S312="Mayor",0.8,IF(S312="Catastrófico",1,))))))</f>
        <v>0.8</v>
      </c>
      <c r="U312" s="625" t="s">
        <v>137</v>
      </c>
      <c r="V312" s="624" t="str">
        <f>IF(OR(U312='Tabla Impacto'!$C$11,U312='Tabla Impacto'!$D$11),"Leve",IF(OR(U312='Tabla Impacto'!$C$12,U312='Tabla Impacto'!$D$12),"Menor",IF(OR(U312='Tabla Impacto'!$C$13,U312='Tabla Impacto'!$D$13),"Moderado",IF(OR(U312='Tabla Impacto'!$C$14,U312='Tabla Impacto'!$D$14),"Mayor",IF(OR(U312='Tabla Impacto'!$C$15,U312='Tabla Impacto'!$D$15),"Catastrófico","")))))</f>
        <v>Mayor</v>
      </c>
      <c r="W312" s="612">
        <f t="shared" ref="W312" si="392">IF(V312="","",IF(V312="Leve",0.2,IF(V312="Menor",0.4,IF(V312="Moderado",0.6,IF(V312="Mayor",0.8,IF(V312="Catastrófico",1,))))))</f>
        <v>0.8</v>
      </c>
      <c r="X312" s="613" t="str">
        <f>IF(Y312="","",IF(Y312='Tabla Impacto'!$G$4,'Tabla Impacto'!$F$4,IF(Y312='Tabla Impacto'!$G$5,'Tabla Impacto'!$F$5,IF(Y312='Tabla Impacto'!$G$6,'Tabla Impacto'!$F$6,IF(Y312='Tabla Impacto'!$G$7,'Tabla Impacto'!$F$7,IF(Y312='Tabla Impacto'!$G$8,'Tabla Impacto'!$F$8))))))</f>
        <v>Mayor</v>
      </c>
      <c r="Y312" s="612">
        <f t="shared" ref="Y312" si="393">+IF(T312="",W312,IF(W312="",T312,IF(T312&gt;W312,T312,W312)))</f>
        <v>0.8</v>
      </c>
      <c r="Z312" s="613" t="str">
        <f t="shared" ref="Z312" si="394">IF(OR(AND(P312="Muy Baja",X312="Leve"),AND(P312="Muy Baja",X312="Menor"),AND(P312="Baja",X312="Leve")),"Bajo",IF(OR(AND(P312="Muy baja",X312="Moderado"),AND(P312="Baja",X312="Menor"),AND(P312="Baja",X312="Moderado"),AND(P312="Media",X312="Leve"),AND(P312="Media",X312="Menor"),AND(P312="Media",X312="Moderado"),AND(P312="Alta",X312="Leve"),AND(P312="Alta",X312="Menor")),"Moderado",IF(OR(AND(P312="Muy Baja",X312="Mayor"),AND(P312="Baja",X312="Mayor"),AND(P312="Media",X312="Mayor"),AND(P312="Alta",X312="Moderado"),AND(P312="Alta",X312="Mayor"),AND(P312="Muy Alta",X312="Leve"),AND(P312="Muy Alta",X312="Menor"),AND(P312="Muy Alta",X312="Moderado"),AND(P312="Muy Alta",X312="Mayor")),"Alto",IF(OR(AND(P312="Muy Baja",X312="Catastrófico"),AND(P312="Baja",X312="Catastrófico"),AND(P312="Media",X312="Catastrófico"),AND(P312="Alta",X312="Catastrófico"),AND(P312="Muy Alta",X312="Catastrófico")),"Extremo",""))))</f>
        <v>Alto</v>
      </c>
      <c r="AA312" s="618"/>
      <c r="AB312" s="404">
        <v>1</v>
      </c>
      <c r="AC312" s="416" t="s">
        <v>935</v>
      </c>
      <c r="AD312" s="138"/>
      <c r="AE312" s="331" t="s">
        <v>222</v>
      </c>
      <c r="AF312" s="461" t="s">
        <v>936</v>
      </c>
      <c r="AG312" s="331" t="str">
        <f t="shared" si="340"/>
        <v>Probabilidad</v>
      </c>
      <c r="AH312" s="332" t="s">
        <v>12</v>
      </c>
      <c r="AI312" s="332" t="s">
        <v>8</v>
      </c>
      <c r="AJ312" s="333" t="str">
        <f t="shared" si="331"/>
        <v>40%</v>
      </c>
      <c r="AK312" s="332" t="s">
        <v>17</v>
      </c>
      <c r="AL312" s="332" t="s">
        <v>20</v>
      </c>
      <c r="AM312" s="332" t="s">
        <v>111</v>
      </c>
      <c r="AN312" s="309">
        <f>IFERROR(IF(AG312="Probabilidad",(Q312-(+Q312*AJ312)),IF(AG312="Impacto",Q312,"")),"")</f>
        <v>0.12</v>
      </c>
      <c r="AO312" s="410" t="str">
        <f t="shared" si="336"/>
        <v>Muy Baja</v>
      </c>
      <c r="AP312" s="125">
        <f>+AN312</f>
        <v>0.12</v>
      </c>
      <c r="AQ312" s="410" t="str">
        <f t="shared" si="337"/>
        <v>Mayor</v>
      </c>
      <c r="AR312" s="125">
        <f>IFERROR(IF(AG312="Impacto",(Y312-(+Y312*AJ312)),IF(AG312="Probabilidad",Y312,"")),"")</f>
        <v>0.8</v>
      </c>
      <c r="AS312" s="402" t="str">
        <f t="shared" si="339"/>
        <v>Alto</v>
      </c>
      <c r="AT312" s="459">
        <f>+AP312</f>
        <v>0.12</v>
      </c>
      <c r="AU312" s="459">
        <f>+AR312</f>
        <v>0.8</v>
      </c>
      <c r="AV312" s="460" t="s">
        <v>122</v>
      </c>
      <c r="AW312" s="319"/>
      <c r="AX312" s="319"/>
      <c r="AY312" s="335">
        <v>0</v>
      </c>
      <c r="AZ312" s="336">
        <v>0</v>
      </c>
      <c r="BA312" s="336">
        <v>0</v>
      </c>
      <c r="BB312" s="336">
        <v>0</v>
      </c>
      <c r="BC312" s="336">
        <v>0</v>
      </c>
      <c r="BJ312" s="329"/>
      <c r="BK312" s="329"/>
      <c r="BL312" s="329"/>
      <c r="BM312" s="329"/>
      <c r="BN312" s="329"/>
      <c r="BO312" s="329"/>
      <c r="BP312" s="329"/>
      <c r="BQ312" s="329"/>
      <c r="BR312" s="329"/>
      <c r="BS312" s="329"/>
      <c r="BT312" s="329"/>
      <c r="BU312" s="329"/>
      <c r="BV312" s="329"/>
      <c r="BW312" s="329"/>
      <c r="BX312" s="329"/>
      <c r="BY312" s="329"/>
      <c r="BZ312" s="329"/>
      <c r="CA312" s="329"/>
      <c r="CB312" s="329"/>
      <c r="CC312" s="329"/>
      <c r="CD312" s="329"/>
      <c r="CE312" s="329"/>
      <c r="CF312" s="329"/>
      <c r="CG312" s="329"/>
      <c r="CH312" s="329"/>
      <c r="CL312" s="329"/>
    </row>
    <row r="313" spans="1:90" s="1" customFormat="1" hidden="1" x14ac:dyDescent="0.25">
      <c r="A313" s="617"/>
      <c r="B313" s="619" t="s">
        <v>398</v>
      </c>
      <c r="C313" s="620" t="s">
        <v>268</v>
      </c>
      <c r="D313" s="619"/>
      <c r="E313" s="619"/>
      <c r="F313" s="598"/>
      <c r="G313" s="598"/>
      <c r="H313" s="598"/>
      <c r="I313" s="598"/>
      <c r="J313" s="619" t="s">
        <v>397</v>
      </c>
      <c r="K313" s="626" t="s">
        <v>396</v>
      </c>
      <c r="L313" s="627" t="s">
        <v>395</v>
      </c>
      <c r="M313" s="627" t="str">
        <f t="shared" si="389"/>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3" s="619"/>
      <c r="O313" s="618">
        <v>1</v>
      </c>
      <c r="P313" s="624"/>
      <c r="Q313" s="612"/>
      <c r="R313" s="625"/>
      <c r="S313" s="624"/>
      <c r="T313" s="612"/>
      <c r="U313" s="625"/>
      <c r="V313" s="624"/>
      <c r="W313" s="612"/>
      <c r="X313" s="613"/>
      <c r="Y313" s="612"/>
      <c r="Z313" s="613"/>
      <c r="AA313" s="618"/>
      <c r="AB313" s="404"/>
      <c r="AC313" s="416"/>
      <c r="AD313" s="138"/>
      <c r="AE313" s="331"/>
      <c r="AF313" s="330"/>
      <c r="AG313" s="331" t="str">
        <f t="shared" si="340"/>
        <v/>
      </c>
      <c r="AH313" s="332"/>
      <c r="AI313" s="332"/>
      <c r="AJ313" s="333" t="str">
        <f t="shared" si="331"/>
        <v/>
      </c>
      <c r="AK313" s="332"/>
      <c r="AL313" s="332"/>
      <c r="AM313" s="332"/>
      <c r="AN313" s="308" t="str">
        <f>IFERROR(IF(AND(AG312="Probabilidad",AG313="Probabilidad"),(AP312-(+AP312*AJ313)),IF(AG313="Probabilidad",(Q312-(+Q312*AJ313)),IF(AG313="Impacto",AP312,""))),"")</f>
        <v/>
      </c>
      <c r="AO313" s="410" t="str">
        <f t="shared" si="336"/>
        <v/>
      </c>
      <c r="AP313" s="125" t="str">
        <f>+AN313</f>
        <v/>
      </c>
      <c r="AQ313" s="410" t="str">
        <f t="shared" si="337"/>
        <v/>
      </c>
      <c r="AR313" s="125"/>
      <c r="AS313" s="402" t="str">
        <f t="shared" si="339"/>
        <v/>
      </c>
      <c r="AT313" s="459"/>
      <c r="AU313" s="412"/>
      <c r="AV313" s="462"/>
      <c r="AW313" s="319"/>
      <c r="AX313" s="319"/>
      <c r="AY313" s="335"/>
      <c r="AZ313" s="336"/>
      <c r="BA313" s="336"/>
      <c r="BB313" s="336"/>
      <c r="BC313" s="336"/>
      <c r="BJ313" s="329"/>
      <c r="BK313" s="329"/>
      <c r="BL313" s="329"/>
      <c r="BM313" s="329"/>
      <c r="BN313" s="329"/>
      <c r="BO313" s="329"/>
      <c r="BP313" s="329"/>
      <c r="BQ313" s="329"/>
      <c r="BR313" s="329"/>
      <c r="BS313" s="329"/>
      <c r="BT313" s="329"/>
      <c r="BU313" s="329"/>
      <c r="BV313" s="329"/>
      <c r="BW313" s="329"/>
      <c r="BX313" s="329"/>
      <c r="BY313" s="329"/>
      <c r="BZ313" s="329"/>
      <c r="CA313" s="329"/>
      <c r="CB313" s="329"/>
      <c r="CC313" s="329"/>
      <c r="CD313" s="329"/>
      <c r="CE313" s="329"/>
      <c r="CF313" s="329"/>
      <c r="CG313" s="329"/>
      <c r="CH313" s="329"/>
      <c r="CL313" s="329"/>
    </row>
    <row r="314" spans="1:90" s="1" customFormat="1" ht="13.8" hidden="1" customHeight="1" x14ac:dyDescent="0.25">
      <c r="A314" s="617"/>
      <c r="B314" s="619" t="s">
        <v>398</v>
      </c>
      <c r="C314" s="620" t="s">
        <v>268</v>
      </c>
      <c r="D314" s="619"/>
      <c r="E314" s="619"/>
      <c r="F314" s="598"/>
      <c r="G314" s="598"/>
      <c r="H314" s="598"/>
      <c r="I314" s="598"/>
      <c r="J314" s="619" t="s">
        <v>397</v>
      </c>
      <c r="K314" s="626" t="s">
        <v>396</v>
      </c>
      <c r="L314" s="627" t="s">
        <v>395</v>
      </c>
      <c r="M314" s="627" t="str">
        <f t="shared" si="389"/>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4" s="619"/>
      <c r="O314" s="618">
        <v>1</v>
      </c>
      <c r="P314" s="624"/>
      <c r="Q314" s="612"/>
      <c r="R314" s="625"/>
      <c r="S314" s="624"/>
      <c r="T314" s="612"/>
      <c r="U314" s="625"/>
      <c r="V314" s="624"/>
      <c r="W314" s="612"/>
      <c r="X314" s="613"/>
      <c r="Y314" s="612"/>
      <c r="Z314" s="613"/>
      <c r="AA314" s="618"/>
      <c r="AB314" s="404"/>
      <c r="AC314" s="416"/>
      <c r="AD314" s="138"/>
      <c r="AE314" s="331"/>
      <c r="AF314" s="330"/>
      <c r="AG314" s="331" t="str">
        <f t="shared" ref="AG314" si="395">IF(OR(AH314="Preventivo",AH314="Detectivo"),"Probabilidad",IF(AH314="Correctivo","Impacto",""))</f>
        <v/>
      </c>
      <c r="AH314" s="332"/>
      <c r="AI314" s="332"/>
      <c r="AJ314" s="333" t="str">
        <f t="shared" si="331"/>
        <v/>
      </c>
      <c r="AK314" s="332"/>
      <c r="AL314" s="332"/>
      <c r="AM314" s="332"/>
      <c r="AN314" s="124"/>
      <c r="AO314" s="410" t="str">
        <f t="shared" si="336"/>
        <v/>
      </c>
      <c r="AP314" s="125"/>
      <c r="AQ314" s="410" t="str">
        <f t="shared" si="337"/>
        <v/>
      </c>
      <c r="AR314" s="125" t="str">
        <f t="shared" si="338"/>
        <v/>
      </c>
      <c r="AS314" s="402" t="str">
        <f t="shared" si="339"/>
        <v/>
      </c>
      <c r="AT314" s="402"/>
      <c r="AU314" s="402"/>
      <c r="AV314" s="409"/>
      <c r="AW314" s="319"/>
      <c r="AX314" s="319"/>
      <c r="AY314" s="139"/>
      <c r="AZ314" s="136"/>
      <c r="BA314" s="136"/>
      <c r="BB314" s="136"/>
      <c r="BC314" s="136"/>
      <c r="BJ314" s="329"/>
      <c r="BK314" s="329"/>
      <c r="BL314" s="329"/>
      <c r="BM314" s="329"/>
      <c r="BN314" s="329"/>
      <c r="BO314" s="329"/>
      <c r="BP314" s="329"/>
      <c r="BQ314" s="329"/>
      <c r="BR314" s="329"/>
      <c r="BS314" s="329"/>
      <c r="BT314" s="329"/>
      <c r="BU314" s="329"/>
      <c r="BV314" s="329"/>
      <c r="BW314" s="329"/>
      <c r="BX314" s="329"/>
      <c r="BY314" s="329"/>
      <c r="BZ314" s="329"/>
      <c r="CA314" s="329"/>
      <c r="CB314" s="329"/>
      <c r="CC314" s="329"/>
      <c r="CD314" s="329"/>
      <c r="CE314" s="329"/>
      <c r="CF314" s="329"/>
      <c r="CG314" s="329"/>
      <c r="CH314" s="329"/>
      <c r="CL314" s="329"/>
    </row>
    <row r="315" spans="1:90" s="1" customFormat="1" ht="13.8" hidden="1" customHeight="1" x14ac:dyDescent="0.25">
      <c r="A315" s="617"/>
      <c r="B315" s="619" t="s">
        <v>398</v>
      </c>
      <c r="C315" s="620" t="s">
        <v>268</v>
      </c>
      <c r="D315" s="619"/>
      <c r="E315" s="619"/>
      <c r="F315" s="598"/>
      <c r="G315" s="598"/>
      <c r="H315" s="598"/>
      <c r="I315" s="598"/>
      <c r="J315" s="619" t="s">
        <v>397</v>
      </c>
      <c r="K315" s="626" t="s">
        <v>396</v>
      </c>
      <c r="L315" s="627" t="s">
        <v>395</v>
      </c>
      <c r="M315" s="627" t="str">
        <f t="shared" si="389"/>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5" s="619"/>
      <c r="O315" s="618">
        <v>1</v>
      </c>
      <c r="P315" s="624"/>
      <c r="Q315" s="612"/>
      <c r="R315" s="625"/>
      <c r="S315" s="624"/>
      <c r="T315" s="612"/>
      <c r="U315" s="625"/>
      <c r="V315" s="624"/>
      <c r="W315" s="612"/>
      <c r="X315" s="613"/>
      <c r="Y315" s="612"/>
      <c r="Z315" s="613"/>
      <c r="AA315" s="618"/>
      <c r="AB315" s="404"/>
      <c r="AC315" s="416"/>
      <c r="AD315" s="138"/>
      <c r="AE315" s="331"/>
      <c r="AF315" s="330"/>
      <c r="AG315" s="331" t="str">
        <f t="shared" si="340"/>
        <v/>
      </c>
      <c r="AH315" s="332"/>
      <c r="AI315" s="332"/>
      <c r="AJ315" s="333" t="str">
        <f t="shared" si="331"/>
        <v/>
      </c>
      <c r="AK315" s="332"/>
      <c r="AL315" s="332"/>
      <c r="AM315" s="332"/>
      <c r="AN315" s="124"/>
      <c r="AO315" s="410" t="str">
        <f t="shared" si="336"/>
        <v/>
      </c>
      <c r="AP315" s="125"/>
      <c r="AQ315" s="410" t="str">
        <f t="shared" si="337"/>
        <v/>
      </c>
      <c r="AR315" s="125" t="str">
        <f t="shared" si="338"/>
        <v/>
      </c>
      <c r="AS315" s="402" t="str">
        <f t="shared" si="339"/>
        <v/>
      </c>
      <c r="AT315" s="402"/>
      <c r="AU315" s="402"/>
      <c r="AV315" s="409"/>
      <c r="AW315" s="319"/>
      <c r="AX315" s="319"/>
      <c r="AY315" s="139"/>
      <c r="AZ315" s="136"/>
      <c r="BA315" s="136"/>
      <c r="BB315" s="136"/>
      <c r="BC315" s="136"/>
      <c r="BJ315" s="329"/>
      <c r="BK315" s="329"/>
      <c r="BL315" s="329"/>
      <c r="BM315" s="329"/>
      <c r="BN315" s="329"/>
      <c r="BO315" s="329"/>
      <c r="BP315" s="329"/>
      <c r="BQ315" s="329"/>
      <c r="BR315" s="329"/>
      <c r="BS315" s="329"/>
      <c r="BT315" s="329"/>
      <c r="BU315" s="329"/>
      <c r="BV315" s="329"/>
      <c r="BW315" s="329"/>
      <c r="BX315" s="329"/>
      <c r="BY315" s="329"/>
      <c r="BZ315" s="329"/>
      <c r="CA315" s="329"/>
      <c r="CB315" s="329"/>
      <c r="CC315" s="329"/>
      <c r="CD315" s="329"/>
      <c r="CE315" s="329"/>
      <c r="CF315" s="329"/>
      <c r="CG315" s="329"/>
      <c r="CH315" s="329"/>
      <c r="CL315" s="329"/>
    </row>
    <row r="316" spans="1:90" s="1" customFormat="1" ht="13.8" hidden="1" customHeight="1" x14ac:dyDescent="0.25">
      <c r="A316" s="617"/>
      <c r="B316" s="619" t="s">
        <v>398</v>
      </c>
      <c r="C316" s="620" t="s">
        <v>268</v>
      </c>
      <c r="D316" s="619"/>
      <c r="E316" s="619"/>
      <c r="F316" s="598"/>
      <c r="G316" s="598"/>
      <c r="H316" s="598"/>
      <c r="I316" s="598"/>
      <c r="J316" s="619" t="s">
        <v>397</v>
      </c>
      <c r="K316" s="626" t="s">
        <v>396</v>
      </c>
      <c r="L316" s="627" t="s">
        <v>395</v>
      </c>
      <c r="M316" s="627" t="str">
        <f t="shared" si="389"/>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6" s="619"/>
      <c r="O316" s="618">
        <v>1</v>
      </c>
      <c r="P316" s="624"/>
      <c r="Q316" s="612"/>
      <c r="R316" s="625"/>
      <c r="S316" s="624"/>
      <c r="T316" s="612"/>
      <c r="U316" s="625"/>
      <c r="V316" s="624"/>
      <c r="W316" s="612"/>
      <c r="X316" s="613"/>
      <c r="Y316" s="612"/>
      <c r="Z316" s="613"/>
      <c r="AA316" s="618"/>
      <c r="AB316" s="404"/>
      <c r="AC316" s="416"/>
      <c r="AD316" s="138"/>
      <c r="AE316" s="331"/>
      <c r="AF316" s="330"/>
      <c r="AG316" s="331" t="str">
        <f t="shared" si="340"/>
        <v/>
      </c>
      <c r="AH316" s="332"/>
      <c r="AI316" s="332"/>
      <c r="AJ316" s="333" t="str">
        <f t="shared" si="331"/>
        <v/>
      </c>
      <c r="AK316" s="332"/>
      <c r="AL316" s="332"/>
      <c r="AM316" s="332"/>
      <c r="AN316" s="124"/>
      <c r="AO316" s="410" t="str">
        <f t="shared" si="336"/>
        <v/>
      </c>
      <c r="AP316" s="125"/>
      <c r="AQ316" s="410" t="str">
        <f t="shared" si="337"/>
        <v/>
      </c>
      <c r="AR316" s="125" t="str">
        <f t="shared" si="338"/>
        <v/>
      </c>
      <c r="AS316" s="402" t="str">
        <f t="shared" si="339"/>
        <v/>
      </c>
      <c r="AT316" s="402"/>
      <c r="AU316" s="402"/>
      <c r="AV316" s="409"/>
      <c r="AW316" s="319"/>
      <c r="AX316" s="319"/>
      <c r="AY316" s="139"/>
      <c r="AZ316" s="136"/>
      <c r="BA316" s="136"/>
      <c r="BB316" s="136"/>
      <c r="BC316" s="136"/>
      <c r="BJ316" s="329"/>
      <c r="BK316" s="329"/>
      <c r="BL316" s="329"/>
      <c r="BM316" s="329"/>
      <c r="BN316" s="329"/>
      <c r="BO316" s="329"/>
      <c r="BP316" s="329"/>
      <c r="BQ316" s="329"/>
      <c r="BR316" s="329"/>
      <c r="BS316" s="329"/>
      <c r="BT316" s="329"/>
      <c r="BU316" s="329"/>
      <c r="BV316" s="329"/>
      <c r="BW316" s="329"/>
      <c r="BX316" s="329"/>
      <c r="BY316" s="329"/>
      <c r="BZ316" s="329"/>
      <c r="CA316" s="329"/>
      <c r="CB316" s="329"/>
      <c r="CC316" s="329"/>
      <c r="CD316" s="329"/>
      <c r="CE316" s="329"/>
      <c r="CF316" s="329"/>
      <c r="CG316" s="329"/>
      <c r="CH316" s="329"/>
      <c r="CL316" s="329"/>
    </row>
    <row r="317" spans="1:90" s="1" customFormat="1" ht="13.8" hidden="1" customHeight="1" x14ac:dyDescent="0.25">
      <c r="A317" s="617"/>
      <c r="B317" s="619" t="s">
        <v>398</v>
      </c>
      <c r="C317" s="620" t="s">
        <v>268</v>
      </c>
      <c r="D317" s="619"/>
      <c r="E317" s="619"/>
      <c r="F317" s="598"/>
      <c r="G317" s="598"/>
      <c r="H317" s="598"/>
      <c r="I317" s="598"/>
      <c r="J317" s="619" t="s">
        <v>397</v>
      </c>
      <c r="K317" s="626" t="s">
        <v>396</v>
      </c>
      <c r="L317" s="627" t="s">
        <v>395</v>
      </c>
      <c r="M317" s="627" t="str">
        <f t="shared" si="389"/>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7" s="619"/>
      <c r="O317" s="618">
        <v>1</v>
      </c>
      <c r="P317" s="624"/>
      <c r="Q317" s="612"/>
      <c r="R317" s="625"/>
      <c r="S317" s="624"/>
      <c r="T317" s="612"/>
      <c r="U317" s="625"/>
      <c r="V317" s="624"/>
      <c r="W317" s="612"/>
      <c r="X317" s="613"/>
      <c r="Y317" s="612"/>
      <c r="Z317" s="613"/>
      <c r="AA317" s="618"/>
      <c r="AB317" s="404"/>
      <c r="AC317" s="416"/>
      <c r="AD317" s="138"/>
      <c r="AE317" s="331"/>
      <c r="AF317" s="330"/>
      <c r="AG317" s="331" t="str">
        <f t="shared" si="340"/>
        <v/>
      </c>
      <c r="AH317" s="332"/>
      <c r="AI317" s="332"/>
      <c r="AJ317" s="333" t="str">
        <f t="shared" si="331"/>
        <v/>
      </c>
      <c r="AK317" s="332"/>
      <c r="AL317" s="332"/>
      <c r="AM317" s="332"/>
      <c r="AN317" s="124"/>
      <c r="AO317" s="410" t="str">
        <f t="shared" si="336"/>
        <v/>
      </c>
      <c r="AP317" s="125"/>
      <c r="AQ317" s="410" t="str">
        <f t="shared" si="337"/>
        <v/>
      </c>
      <c r="AR317" s="125" t="str">
        <f t="shared" si="338"/>
        <v/>
      </c>
      <c r="AS317" s="402" t="str">
        <f t="shared" si="339"/>
        <v/>
      </c>
      <c r="AT317" s="402"/>
      <c r="AU317" s="402"/>
      <c r="AV317" s="409"/>
      <c r="AW317" s="319"/>
      <c r="AX317" s="319"/>
      <c r="AY317" s="139"/>
      <c r="AZ317" s="136"/>
      <c r="BA317" s="136"/>
      <c r="BB317" s="136"/>
      <c r="BC317" s="136"/>
      <c r="BJ317" s="329"/>
      <c r="BK317" s="329"/>
      <c r="BL317" s="329"/>
      <c r="BM317" s="329"/>
      <c r="BN317" s="329"/>
      <c r="BO317" s="329"/>
      <c r="BP317" s="329"/>
      <c r="BQ317" s="329"/>
      <c r="BR317" s="329"/>
      <c r="BS317" s="329"/>
      <c r="BT317" s="329"/>
      <c r="BU317" s="329"/>
      <c r="BV317" s="329"/>
      <c r="BW317" s="329"/>
      <c r="BX317" s="329"/>
      <c r="BY317" s="329"/>
      <c r="BZ317" s="329"/>
      <c r="CA317" s="329"/>
      <c r="CB317" s="329"/>
      <c r="CC317" s="329"/>
      <c r="CD317" s="329"/>
      <c r="CE317" s="329"/>
      <c r="CF317" s="329"/>
      <c r="CG317" s="329"/>
      <c r="CH317" s="329"/>
      <c r="CL317" s="329"/>
    </row>
    <row r="318" spans="1:90" s="218" customFormat="1" ht="82.8" hidden="1" x14ac:dyDescent="0.25">
      <c r="A318" s="620" t="s">
        <v>394</v>
      </c>
      <c r="B318" s="620"/>
      <c r="C318" s="620" t="s">
        <v>268</v>
      </c>
      <c r="D318" s="620"/>
      <c r="E318" s="620"/>
      <c r="F318" s="633" t="s">
        <v>787</v>
      </c>
      <c r="G318" s="633" t="s">
        <v>775</v>
      </c>
      <c r="H318" s="633" t="s">
        <v>779</v>
      </c>
      <c r="I318" s="633" t="s">
        <v>783</v>
      </c>
      <c r="J318" s="620" t="s">
        <v>353</v>
      </c>
      <c r="K318" s="626" t="s">
        <v>392</v>
      </c>
      <c r="L318" s="627" t="s">
        <v>391</v>
      </c>
      <c r="M318" s="627" t="str">
        <f t="shared" si="389"/>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18" s="629" t="s">
        <v>207</v>
      </c>
      <c r="O318" s="630">
        <v>5000</v>
      </c>
      <c r="P318" s="631" t="str">
        <f t="shared" si="320"/>
        <v>Alta</v>
      </c>
      <c r="Q318" s="628">
        <f t="shared" ref="Q318" si="396">IF(P318="","",IF(P318="Muy Baja",0.2,IF(P318="Baja",0.4,IF(P318="Media",0.6,IF(P318="Alta",0.8,IF(P318="Muy Alta",1,))))))</f>
        <v>0.8</v>
      </c>
      <c r="R318" s="632"/>
      <c r="S318" s="631" t="str">
        <f>IF(OR(R318='Tabla Impacto'!$C$11,R318='Tabla Impacto'!$D$11),"Leve",IF(OR(R318='Tabla Impacto'!$C$12,R318='Tabla Impacto'!$D$12),"Menor",IF(OR(R318='Tabla Impacto'!$C$13,R318='Tabla Impacto'!$D$13),"Moderado",IF(OR(R318='Tabla Impacto'!$C$14,R318='Tabla Impacto'!$D$14),"Mayor",IF(OR(R318='Tabla Impacto'!$C$15,R318='Tabla Impacto'!$D$15),"Catastrófico","")))))</f>
        <v/>
      </c>
      <c r="T318" s="628" t="str">
        <f t="shared" ref="T318" si="397">IF(S318="","",IF(S318="Leve",0.2,IF(S318="Menor",0.4,IF(S318="Moderado",0.6,IF(S318="Mayor",0.8,IF(S318="Catastrófico",1,))))))</f>
        <v/>
      </c>
      <c r="U318" s="632" t="s">
        <v>138</v>
      </c>
      <c r="V318" s="631" t="str">
        <f>IF(OR(U318='Tabla Impacto'!$C$11,U318='Tabla Impacto'!$D$11),"Leve",IF(OR(U318='Tabla Impacto'!$C$12,U318='Tabla Impacto'!$D$12),"Menor",IF(OR(U318='Tabla Impacto'!$C$13,U318='Tabla Impacto'!$D$13),"Moderado",IF(OR(U318='Tabla Impacto'!$C$14,U318='Tabla Impacto'!$D$14),"Mayor",IF(OR(U318='Tabla Impacto'!$C$15,U318='Tabla Impacto'!$D$15),"Catastrófico","")))))</f>
        <v>Catastrófico</v>
      </c>
      <c r="W318" s="628">
        <f t="shared" ref="W318" si="398">IF(V318="","",IF(V318="Leve",0.2,IF(V318="Menor",0.4,IF(V318="Moderado",0.6,IF(V318="Mayor",0.8,IF(V318="Catastrófico",1,))))))</f>
        <v>1</v>
      </c>
      <c r="X318" s="657" t="str">
        <f>IF(Y318="","",IF(Y318='Tabla Impacto'!$G$4,'Tabla Impacto'!$F$4,IF(Y318='Tabla Impacto'!$G$5,'Tabla Impacto'!$F$5,IF(Y318='Tabla Impacto'!$G$6,'Tabla Impacto'!$F$6,IF(Y318='Tabla Impacto'!$G$7,'Tabla Impacto'!$F$7,IF(Y318='Tabla Impacto'!$G$8,'Tabla Impacto'!$F$8))))))</f>
        <v>Catastrófico</v>
      </c>
      <c r="Y318" s="628">
        <f t="shared" ref="Y318" si="399">+IF(T318="",W318,IF(W318="",T318,IF(T318&gt;W318,T318,W318)))</f>
        <v>1</v>
      </c>
      <c r="Z318" s="657" t="str">
        <f t="shared" ref="Z318" si="400">IF(OR(AND(P318="Muy Baja",X318="Leve"),AND(P318="Muy Baja",X318="Menor"),AND(P318="Baja",X318="Leve")),"Bajo",IF(OR(AND(P318="Muy baja",X318="Moderado"),AND(P318="Baja",X318="Menor"),AND(P318="Baja",X318="Moderado"),AND(P318="Media",X318="Leve"),AND(P318="Media",X318="Menor"),AND(P318="Media",X318="Moderado"),AND(P318="Alta",X318="Leve"),AND(P318="Alta",X318="Menor")),"Moderado",IF(OR(AND(P318="Muy Baja",X318="Mayor"),AND(P318="Baja",X318="Mayor"),AND(P318="Media",X318="Mayor"),AND(P318="Alta",X318="Moderado"),AND(P318="Alta",X318="Mayor"),AND(P318="Muy Alta",X318="Leve"),AND(P318="Muy Alta",X318="Menor"),AND(P318="Muy Alta",X318="Moderado"),AND(P318="Muy Alta",X318="Mayor")),"Alto",IF(OR(AND(P318="Muy Baja",X318="Catastrófico"),AND(P318="Baja",X318="Catastrófico"),AND(P318="Media",X318="Catastrófico"),AND(P318="Alta",X318="Catastrófico"),AND(P318="Muy Alta",X318="Catastrófico")),"Extremo",""))))</f>
        <v>Extremo</v>
      </c>
      <c r="AA318" s="630"/>
      <c r="AB318" s="404"/>
      <c r="AC318" s="420" t="s">
        <v>390</v>
      </c>
      <c r="AD318" s="215"/>
      <c r="AE318" s="339"/>
      <c r="AF318" s="340" t="s">
        <v>736</v>
      </c>
      <c r="AG318" s="331" t="str">
        <f t="shared" si="340"/>
        <v>Probabilidad</v>
      </c>
      <c r="AH318" s="341" t="s">
        <v>12</v>
      </c>
      <c r="AI318" s="341" t="s">
        <v>8</v>
      </c>
      <c r="AJ318" s="342" t="str">
        <f t="shared" si="331"/>
        <v>40%</v>
      </c>
      <c r="AK318" s="341" t="s">
        <v>17</v>
      </c>
      <c r="AL318" s="341" t="s">
        <v>20</v>
      </c>
      <c r="AM318" s="341" t="s">
        <v>111</v>
      </c>
      <c r="AN318" s="309">
        <f>IFERROR(IF(AG318="Probabilidad",(Q318-(+Q318*AJ318)),IF(AG318="Impacto",Q318,"")),"")</f>
        <v>0.48</v>
      </c>
      <c r="AO318" s="410" t="str">
        <f t="shared" ref="AO318" si="401">IFERROR(IF(AN318="","",IF(AN318&lt;=0.2,"Muy Baja",IF(AN318&lt;=0.4,"Baja",IF(AN318&lt;=0.6,"Media",IF(AN318&lt;=0.8,"Alta","Muy Alta"))))),"")</f>
        <v>Media</v>
      </c>
      <c r="AP318" s="125">
        <f>+AN318</f>
        <v>0.48</v>
      </c>
      <c r="AQ318" s="410" t="str">
        <f t="shared" ref="AQ318" si="402">IFERROR(IF(AR318="","",IF(AR318&lt;=0.2,"Leve",IF(AR318&lt;=0.4,"Menor",IF(AR318&lt;=0.6,"Moderado",IF(AR318&lt;=0.8,"Mayor","Catastrófico"))))),"")</f>
        <v>Catastrófico</v>
      </c>
      <c r="AR318" s="125">
        <f>IFERROR(IF(AG318="Impacto",(Y318-(+Y318*AJ318)),IF(AG318="Probabilidad",Y318,"")),"")</f>
        <v>1</v>
      </c>
      <c r="AS318" s="402" t="str">
        <f t="shared" ref="AS318" si="403">IFERROR(IF(OR(AND(AO318="Muy Baja",AQ318="Leve"),AND(AO318="Muy Baja",AQ318="Menor"),AND(AO318="Baja",AQ318="Leve")),"Bajo",IF(OR(AND(AO318="Muy baja",AQ318="Moderado"),AND(AO318="Baja",AQ318="Menor"),AND(AO318="Baja",AQ318="Moderado"),AND(AO318="Media",AQ318="Leve"),AND(AO318="Media",AQ318="Menor"),AND(AO318="Media",AQ318="Moderado"),AND(AO318="Alta",AQ318="Leve"),AND(AO318="Alta",AQ318="Menor")),"Moderado",IF(OR(AND(AO318="Muy Baja",AQ318="Mayor"),AND(AO318="Baja",AQ318="Mayor"),AND(AO318="Media",AQ318="Mayor"),AND(AO318="Alta",AQ318="Moderado"),AND(AO318="Alta",AQ318="Mayor"),AND(AO318="Muy Alta",AQ318="Leve"),AND(AO318="Muy Alta",AQ318="Menor"),AND(AO318="Muy Alta",AQ318="Moderado"),AND(AO318="Muy Alta",AQ318="Mayor")),"Alto",IF(OR(AND(AO318="Muy Baja",AQ318="Catastrófico"),AND(AO318="Baja",AQ318="Catastrófico"),AND(AO318="Media",AQ318="Catastrófico"),AND(AO318="Alta",AQ318="Catastrófico"),AND(AO318="Muy Alta",AQ318="Catastrófico")),"Extremo","")))),"")</f>
        <v>Extremo</v>
      </c>
      <c r="AT318" s="407">
        <f>+AN318</f>
        <v>0.48</v>
      </c>
      <c r="AU318" s="407">
        <f>+AR318</f>
        <v>1</v>
      </c>
      <c r="AV318" s="343" t="s">
        <v>122</v>
      </c>
      <c r="AW318" s="320"/>
      <c r="AX318" s="320"/>
      <c r="AY318" s="344">
        <v>12</v>
      </c>
      <c r="AZ318" s="345">
        <v>3</v>
      </c>
      <c r="BA318" s="345">
        <v>3</v>
      </c>
      <c r="BB318" s="345">
        <v>3</v>
      </c>
      <c r="BC318" s="345">
        <v>3</v>
      </c>
      <c r="BJ318" s="346"/>
      <c r="BK318" s="346"/>
      <c r="BL318" s="346"/>
      <c r="BM318" s="346"/>
      <c r="BN318" s="346"/>
      <c r="BO318" s="346"/>
      <c r="BP318" s="346"/>
      <c r="BQ318" s="346"/>
      <c r="BR318" s="346"/>
      <c r="BS318" s="346"/>
      <c r="BT318" s="346"/>
      <c r="BU318" s="346"/>
      <c r="BV318" s="346"/>
      <c r="BW318" s="346"/>
      <c r="BX318" s="346"/>
      <c r="BY318" s="346"/>
      <c r="BZ318" s="346"/>
      <c r="CA318" s="346"/>
      <c r="CB318" s="346"/>
      <c r="CC318" s="346"/>
      <c r="CD318" s="346"/>
      <c r="CE318" s="346"/>
      <c r="CF318" s="346"/>
      <c r="CG318" s="346"/>
      <c r="CH318" s="346"/>
      <c r="CL318" s="346"/>
    </row>
    <row r="319" spans="1:90" s="218" customFormat="1" ht="13.8" hidden="1" customHeight="1" x14ac:dyDescent="0.25">
      <c r="A319" s="620"/>
      <c r="B319" s="620"/>
      <c r="C319" s="620" t="s">
        <v>268</v>
      </c>
      <c r="D319" s="620"/>
      <c r="E319" s="620"/>
      <c r="F319" s="633"/>
      <c r="G319" s="633"/>
      <c r="H319" s="633"/>
      <c r="I319" s="633"/>
      <c r="J319" s="620" t="s">
        <v>353</v>
      </c>
      <c r="K319" s="626" t="s">
        <v>392</v>
      </c>
      <c r="L319" s="627" t="s">
        <v>391</v>
      </c>
      <c r="M319" s="627" t="str">
        <f t="shared" si="389"/>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19" s="629"/>
      <c r="O319" s="630">
        <v>5000</v>
      </c>
      <c r="P319" s="631"/>
      <c r="Q319" s="628"/>
      <c r="R319" s="632"/>
      <c r="S319" s="631"/>
      <c r="T319" s="628"/>
      <c r="U319" s="632"/>
      <c r="V319" s="631"/>
      <c r="W319" s="628"/>
      <c r="X319" s="657"/>
      <c r="Y319" s="628"/>
      <c r="Z319" s="657"/>
      <c r="AA319" s="630"/>
      <c r="AB319" s="404"/>
      <c r="AC319" s="420"/>
      <c r="AD319" s="215"/>
      <c r="AE319" s="339"/>
      <c r="AF319" s="340"/>
      <c r="AG319" s="331" t="str">
        <f t="shared" si="340"/>
        <v/>
      </c>
      <c r="AH319" s="341"/>
      <c r="AI319" s="341"/>
      <c r="AJ319" s="342" t="str">
        <f t="shared" si="331"/>
        <v/>
      </c>
      <c r="AK319" s="341"/>
      <c r="AL319" s="341"/>
      <c r="AM319" s="341"/>
      <c r="AN319" s="216"/>
      <c r="AO319" s="406" t="str">
        <f t="shared" si="336"/>
        <v/>
      </c>
      <c r="AP319" s="217"/>
      <c r="AQ319" s="406" t="str">
        <f t="shared" si="337"/>
        <v/>
      </c>
      <c r="AR319" s="217" t="str">
        <f t="shared" si="338"/>
        <v/>
      </c>
      <c r="AS319" s="403" t="str">
        <f t="shared" si="339"/>
        <v/>
      </c>
      <c r="AT319" s="403"/>
      <c r="AU319" s="403"/>
      <c r="AV319" s="343"/>
      <c r="AW319" s="320"/>
      <c r="AX319" s="320"/>
      <c r="AY319" s="219"/>
      <c r="AZ319" s="220"/>
      <c r="BA319" s="220"/>
      <c r="BB319" s="220"/>
      <c r="BC319" s="220"/>
      <c r="BJ319" s="346"/>
      <c r="BK319" s="346"/>
      <c r="BL319" s="346"/>
      <c r="BM319" s="346"/>
      <c r="BN319" s="346"/>
      <c r="BO319" s="346"/>
      <c r="BP319" s="346"/>
      <c r="BQ319" s="346"/>
      <c r="BR319" s="346"/>
      <c r="BS319" s="346"/>
      <c r="BT319" s="346"/>
      <c r="BU319" s="346"/>
      <c r="BV319" s="346"/>
      <c r="BW319" s="346"/>
      <c r="BX319" s="346"/>
      <c r="BY319" s="346"/>
      <c r="BZ319" s="346"/>
      <c r="CA319" s="346"/>
      <c r="CB319" s="346"/>
      <c r="CC319" s="346"/>
      <c r="CD319" s="346"/>
      <c r="CE319" s="346"/>
      <c r="CF319" s="346"/>
      <c r="CG319" s="346"/>
      <c r="CH319" s="346"/>
      <c r="CL319" s="346"/>
    </row>
    <row r="320" spans="1:90" s="218" customFormat="1" ht="13.8" hidden="1" customHeight="1" x14ac:dyDescent="0.25">
      <c r="A320" s="620"/>
      <c r="B320" s="620"/>
      <c r="C320" s="620" t="s">
        <v>268</v>
      </c>
      <c r="D320" s="620"/>
      <c r="E320" s="620"/>
      <c r="F320" s="633"/>
      <c r="G320" s="633"/>
      <c r="H320" s="633"/>
      <c r="I320" s="633"/>
      <c r="J320" s="620" t="s">
        <v>353</v>
      </c>
      <c r="K320" s="626" t="s">
        <v>392</v>
      </c>
      <c r="L320" s="627" t="s">
        <v>391</v>
      </c>
      <c r="M320" s="627" t="str">
        <f t="shared" si="389"/>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20" s="629"/>
      <c r="O320" s="630">
        <v>5000</v>
      </c>
      <c r="P320" s="631"/>
      <c r="Q320" s="628"/>
      <c r="R320" s="632"/>
      <c r="S320" s="631"/>
      <c r="T320" s="628"/>
      <c r="U320" s="632"/>
      <c r="V320" s="631"/>
      <c r="W320" s="628"/>
      <c r="X320" s="657"/>
      <c r="Y320" s="628"/>
      <c r="Z320" s="657"/>
      <c r="AA320" s="630"/>
      <c r="AB320" s="404"/>
      <c r="AC320" s="420"/>
      <c r="AD320" s="215"/>
      <c r="AE320" s="339"/>
      <c r="AF320" s="340"/>
      <c r="AG320" s="331" t="str">
        <f t="shared" si="340"/>
        <v/>
      </c>
      <c r="AH320" s="341"/>
      <c r="AI320" s="341"/>
      <c r="AJ320" s="342" t="str">
        <f t="shared" si="331"/>
        <v/>
      </c>
      <c r="AK320" s="341"/>
      <c r="AL320" s="341"/>
      <c r="AM320" s="341"/>
      <c r="AN320" s="216"/>
      <c r="AO320" s="406" t="str">
        <f t="shared" si="336"/>
        <v/>
      </c>
      <c r="AP320" s="217"/>
      <c r="AQ320" s="406" t="str">
        <f t="shared" si="337"/>
        <v/>
      </c>
      <c r="AR320" s="217" t="str">
        <f t="shared" si="338"/>
        <v/>
      </c>
      <c r="AS320" s="403" t="str">
        <f t="shared" si="339"/>
        <v/>
      </c>
      <c r="AT320" s="403"/>
      <c r="AU320" s="403"/>
      <c r="AV320" s="343"/>
      <c r="AW320" s="320"/>
      <c r="AX320" s="320"/>
      <c r="AY320" s="219"/>
      <c r="AZ320" s="220"/>
      <c r="BA320" s="220"/>
      <c r="BB320" s="220"/>
      <c r="BC320" s="220"/>
      <c r="BJ320" s="346"/>
      <c r="BK320" s="346"/>
      <c r="BL320" s="346"/>
      <c r="BM320" s="346"/>
      <c r="BN320" s="346"/>
      <c r="BO320" s="346"/>
      <c r="BP320" s="346"/>
      <c r="BQ320" s="346"/>
      <c r="BR320" s="346"/>
      <c r="BS320" s="346"/>
      <c r="BT320" s="346"/>
      <c r="BU320" s="346"/>
      <c r="BV320" s="346"/>
      <c r="BW320" s="346"/>
      <c r="BX320" s="346"/>
      <c r="BY320" s="346"/>
      <c r="BZ320" s="346"/>
      <c r="CA320" s="346"/>
      <c r="CB320" s="346"/>
      <c r="CC320" s="346"/>
      <c r="CD320" s="346"/>
      <c r="CE320" s="346"/>
      <c r="CF320" s="346"/>
      <c r="CG320" s="346"/>
      <c r="CH320" s="346"/>
      <c r="CL320" s="346"/>
    </row>
    <row r="321" spans="1:90" s="218" customFormat="1" ht="13.8" hidden="1" customHeight="1" x14ac:dyDescent="0.25">
      <c r="A321" s="620"/>
      <c r="B321" s="620"/>
      <c r="C321" s="620" t="s">
        <v>268</v>
      </c>
      <c r="D321" s="620"/>
      <c r="E321" s="620"/>
      <c r="F321" s="633"/>
      <c r="G321" s="633"/>
      <c r="H321" s="633"/>
      <c r="I321" s="633"/>
      <c r="J321" s="620" t="s">
        <v>353</v>
      </c>
      <c r="K321" s="626" t="s">
        <v>392</v>
      </c>
      <c r="L321" s="627" t="s">
        <v>391</v>
      </c>
      <c r="M321" s="627" t="str">
        <f t="shared" si="389"/>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21" s="629"/>
      <c r="O321" s="630">
        <v>5000</v>
      </c>
      <c r="P321" s="631"/>
      <c r="Q321" s="628"/>
      <c r="R321" s="632"/>
      <c r="S321" s="631"/>
      <c r="T321" s="628"/>
      <c r="U321" s="632"/>
      <c r="V321" s="631"/>
      <c r="W321" s="628"/>
      <c r="X321" s="657"/>
      <c r="Y321" s="628"/>
      <c r="Z321" s="657"/>
      <c r="AA321" s="630"/>
      <c r="AB321" s="404"/>
      <c r="AC321" s="420"/>
      <c r="AD321" s="215"/>
      <c r="AE321" s="339"/>
      <c r="AF321" s="340"/>
      <c r="AG321" s="331" t="str">
        <f t="shared" si="340"/>
        <v/>
      </c>
      <c r="AH321" s="341"/>
      <c r="AI321" s="341"/>
      <c r="AJ321" s="342" t="str">
        <f t="shared" si="331"/>
        <v/>
      </c>
      <c r="AK321" s="341"/>
      <c r="AL321" s="341"/>
      <c r="AM321" s="341"/>
      <c r="AN321" s="216"/>
      <c r="AO321" s="406" t="str">
        <f t="shared" si="336"/>
        <v/>
      </c>
      <c r="AP321" s="217"/>
      <c r="AQ321" s="406" t="str">
        <f t="shared" si="337"/>
        <v/>
      </c>
      <c r="AR321" s="217" t="str">
        <f t="shared" si="338"/>
        <v/>
      </c>
      <c r="AS321" s="403" t="str">
        <f t="shared" si="339"/>
        <v/>
      </c>
      <c r="AT321" s="403"/>
      <c r="AU321" s="403"/>
      <c r="AV321" s="343"/>
      <c r="AW321" s="320"/>
      <c r="AX321" s="320"/>
      <c r="AY321" s="219"/>
      <c r="AZ321" s="220"/>
      <c r="BA321" s="220"/>
      <c r="BB321" s="220"/>
      <c r="BC321" s="220"/>
      <c r="BJ321" s="346"/>
      <c r="BK321" s="346"/>
      <c r="BL321" s="346"/>
      <c r="BM321" s="346"/>
      <c r="BN321" s="346"/>
      <c r="BO321" s="346"/>
      <c r="BP321" s="346"/>
      <c r="BQ321" s="346"/>
      <c r="BR321" s="346"/>
      <c r="BS321" s="346"/>
      <c r="BT321" s="346"/>
      <c r="BU321" s="346"/>
      <c r="BV321" s="346"/>
      <c r="BW321" s="346"/>
      <c r="BX321" s="346"/>
      <c r="BY321" s="346"/>
      <c r="BZ321" s="346"/>
      <c r="CA321" s="346"/>
      <c r="CB321" s="346"/>
      <c r="CC321" s="346"/>
      <c r="CD321" s="346"/>
      <c r="CE321" s="346"/>
      <c r="CF321" s="346"/>
      <c r="CG321" s="346"/>
      <c r="CH321" s="346"/>
      <c r="CL321" s="346"/>
    </row>
    <row r="322" spans="1:90" s="218" customFormat="1" ht="13.8" hidden="1" customHeight="1" x14ac:dyDescent="0.25">
      <c r="A322" s="620"/>
      <c r="B322" s="620"/>
      <c r="C322" s="620" t="s">
        <v>268</v>
      </c>
      <c r="D322" s="620"/>
      <c r="E322" s="620"/>
      <c r="F322" s="633"/>
      <c r="G322" s="633"/>
      <c r="H322" s="633"/>
      <c r="I322" s="633"/>
      <c r="J322" s="620" t="s">
        <v>353</v>
      </c>
      <c r="K322" s="626" t="s">
        <v>392</v>
      </c>
      <c r="L322" s="627" t="s">
        <v>391</v>
      </c>
      <c r="M322" s="627" t="str">
        <f t="shared" si="389"/>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22" s="629"/>
      <c r="O322" s="630">
        <v>5000</v>
      </c>
      <c r="P322" s="631"/>
      <c r="Q322" s="628"/>
      <c r="R322" s="632"/>
      <c r="S322" s="631"/>
      <c r="T322" s="628"/>
      <c r="U322" s="632"/>
      <c r="V322" s="631"/>
      <c r="W322" s="628"/>
      <c r="X322" s="657"/>
      <c r="Y322" s="628"/>
      <c r="Z322" s="657"/>
      <c r="AA322" s="630"/>
      <c r="AB322" s="404"/>
      <c r="AC322" s="420"/>
      <c r="AD322" s="215"/>
      <c r="AE322" s="339"/>
      <c r="AF322" s="340"/>
      <c r="AG322" s="331" t="str">
        <f t="shared" si="340"/>
        <v/>
      </c>
      <c r="AH322" s="341"/>
      <c r="AI322" s="341"/>
      <c r="AJ322" s="342" t="str">
        <f t="shared" si="331"/>
        <v/>
      </c>
      <c r="AK322" s="341"/>
      <c r="AL322" s="341"/>
      <c r="AM322" s="341"/>
      <c r="AN322" s="216"/>
      <c r="AO322" s="406" t="str">
        <f t="shared" si="336"/>
        <v/>
      </c>
      <c r="AP322" s="217"/>
      <c r="AQ322" s="406" t="str">
        <f t="shared" si="337"/>
        <v/>
      </c>
      <c r="AR322" s="217" t="str">
        <f t="shared" si="338"/>
        <v/>
      </c>
      <c r="AS322" s="403" t="str">
        <f t="shared" si="339"/>
        <v/>
      </c>
      <c r="AT322" s="403"/>
      <c r="AU322" s="403"/>
      <c r="AV322" s="343"/>
      <c r="AW322" s="320"/>
      <c r="AX322" s="320"/>
      <c r="AY322" s="219"/>
      <c r="AZ322" s="220"/>
      <c r="BA322" s="220"/>
      <c r="BB322" s="220"/>
      <c r="BC322" s="220"/>
      <c r="BJ322" s="346"/>
      <c r="BK322" s="346"/>
      <c r="BL322" s="346"/>
      <c r="BM322" s="346"/>
      <c r="BN322" s="346"/>
      <c r="BO322" s="346"/>
      <c r="BP322" s="346"/>
      <c r="BQ322" s="346"/>
      <c r="BR322" s="346"/>
      <c r="BS322" s="346"/>
      <c r="BT322" s="346"/>
      <c r="BU322" s="346"/>
      <c r="BV322" s="346"/>
      <c r="BW322" s="346"/>
      <c r="BX322" s="346"/>
      <c r="BY322" s="346"/>
      <c r="BZ322" s="346"/>
      <c r="CA322" s="346"/>
      <c r="CB322" s="346"/>
      <c r="CC322" s="346"/>
      <c r="CD322" s="346"/>
      <c r="CE322" s="346"/>
      <c r="CF322" s="346"/>
      <c r="CG322" s="346"/>
      <c r="CH322" s="346"/>
      <c r="CL322" s="346"/>
    </row>
    <row r="323" spans="1:90" s="218" customFormat="1" ht="13.8" hidden="1" customHeight="1" x14ac:dyDescent="0.25">
      <c r="A323" s="620"/>
      <c r="B323" s="620"/>
      <c r="C323" s="620" t="s">
        <v>268</v>
      </c>
      <c r="D323" s="620"/>
      <c r="E323" s="620"/>
      <c r="F323" s="633"/>
      <c r="G323" s="633"/>
      <c r="H323" s="633"/>
      <c r="I323" s="633"/>
      <c r="J323" s="620" t="s">
        <v>353</v>
      </c>
      <c r="K323" s="626" t="s">
        <v>392</v>
      </c>
      <c r="L323" s="627" t="s">
        <v>391</v>
      </c>
      <c r="M323" s="627" t="str">
        <f t="shared" si="389"/>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23" s="629"/>
      <c r="O323" s="630">
        <v>5000</v>
      </c>
      <c r="P323" s="631"/>
      <c r="Q323" s="628"/>
      <c r="R323" s="632"/>
      <c r="S323" s="631"/>
      <c r="T323" s="628"/>
      <c r="U323" s="632"/>
      <c r="V323" s="631"/>
      <c r="W323" s="628"/>
      <c r="X323" s="657"/>
      <c r="Y323" s="628"/>
      <c r="Z323" s="657"/>
      <c r="AA323" s="630"/>
      <c r="AB323" s="404"/>
      <c r="AC323" s="420"/>
      <c r="AD323" s="215"/>
      <c r="AE323" s="339"/>
      <c r="AF323" s="340"/>
      <c r="AG323" s="331" t="str">
        <f t="shared" si="340"/>
        <v/>
      </c>
      <c r="AH323" s="341"/>
      <c r="AI323" s="341"/>
      <c r="AJ323" s="342" t="str">
        <f t="shared" si="331"/>
        <v/>
      </c>
      <c r="AK323" s="341"/>
      <c r="AL323" s="341"/>
      <c r="AM323" s="341"/>
      <c r="AN323" s="216"/>
      <c r="AO323" s="406" t="str">
        <f t="shared" si="336"/>
        <v/>
      </c>
      <c r="AP323" s="217"/>
      <c r="AQ323" s="406" t="str">
        <f t="shared" si="337"/>
        <v/>
      </c>
      <c r="AR323" s="217" t="str">
        <f t="shared" si="338"/>
        <v/>
      </c>
      <c r="AS323" s="403" t="str">
        <f t="shared" si="339"/>
        <v/>
      </c>
      <c r="AT323" s="403"/>
      <c r="AU323" s="403"/>
      <c r="AV323" s="343"/>
      <c r="AW323" s="320"/>
      <c r="AX323" s="320"/>
      <c r="AY323" s="219"/>
      <c r="AZ323" s="220"/>
      <c r="BA323" s="220"/>
      <c r="BB323" s="220"/>
      <c r="BC323" s="220"/>
      <c r="BJ323" s="346"/>
      <c r="BK323" s="346"/>
      <c r="BL323" s="346"/>
      <c r="BM323" s="346"/>
      <c r="BN323" s="346"/>
      <c r="BO323" s="346"/>
      <c r="BP323" s="346"/>
      <c r="BQ323" s="346"/>
      <c r="BR323" s="346"/>
      <c r="BS323" s="346"/>
      <c r="BT323" s="346"/>
      <c r="BU323" s="346"/>
      <c r="BV323" s="346"/>
      <c r="BW323" s="346"/>
      <c r="BX323" s="346"/>
      <c r="BY323" s="346"/>
      <c r="BZ323" s="346"/>
      <c r="CA323" s="346"/>
      <c r="CB323" s="346"/>
      <c r="CC323" s="346"/>
      <c r="CD323" s="346"/>
      <c r="CE323" s="346"/>
      <c r="CF323" s="346"/>
      <c r="CG323" s="346"/>
      <c r="CH323" s="346"/>
      <c r="CL323" s="346"/>
    </row>
    <row r="324" spans="1:90" s="1" customFormat="1" ht="138" x14ac:dyDescent="0.25">
      <c r="A324" s="617" t="s">
        <v>389</v>
      </c>
      <c r="B324" s="619" t="s">
        <v>871</v>
      </c>
      <c r="C324" s="620" t="s">
        <v>268</v>
      </c>
      <c r="D324" s="619" t="s">
        <v>885</v>
      </c>
      <c r="E324" s="619" t="s">
        <v>270</v>
      </c>
      <c r="F324" s="598" t="s">
        <v>761</v>
      </c>
      <c r="G324" s="598" t="s">
        <v>775</v>
      </c>
      <c r="H324" s="598" t="s">
        <v>754</v>
      </c>
      <c r="I324" s="598" t="s">
        <v>772</v>
      </c>
      <c r="J324" s="619" t="s">
        <v>353</v>
      </c>
      <c r="K324" s="626" t="s">
        <v>387</v>
      </c>
      <c r="L324" s="627" t="s">
        <v>386</v>
      </c>
      <c r="M324" s="627" t="str">
        <f t="shared" si="389"/>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N324" s="619" t="s">
        <v>207</v>
      </c>
      <c r="O324" s="618">
        <v>2</v>
      </c>
      <c r="P324" s="624" t="str">
        <f t="shared" ref="P324:P383" si="404">IF(O324&lt;=0,"",IF(O324&lt;=2,"Muy Baja",IF(O324&lt;=24,"Baja",IF(O324&lt;=500,"Media",IF(O324&lt;=5000,"Alta","Muy Alta")))))</f>
        <v>Muy Baja</v>
      </c>
      <c r="Q324" s="612">
        <f t="shared" ref="Q324" si="405">IF(P324="","",IF(P324="Muy Baja",0.2,IF(P324="Baja",0.4,IF(P324="Media",0.6,IF(P324="Alta",0.8,IF(P324="Muy Alta",1,))))))</f>
        <v>0.2</v>
      </c>
      <c r="R324" s="625"/>
      <c r="S324" s="624" t="str">
        <f>IF(OR(R324='Tabla Impacto'!$C$11,R324='Tabla Impacto'!$D$11),"Leve",IF(OR(R324='Tabla Impacto'!$C$12,R324='Tabla Impacto'!$D$12),"Menor",IF(OR(R324='Tabla Impacto'!$C$13,R324='Tabla Impacto'!$D$13),"Moderado",IF(OR(R324='Tabla Impacto'!$C$14,R324='Tabla Impacto'!$D$14),"Mayor",IF(OR(R324='Tabla Impacto'!$C$15,R324='Tabla Impacto'!$D$15),"Catastrófico","")))))</f>
        <v/>
      </c>
      <c r="T324" s="612" t="str">
        <f t="shared" ref="T324" si="406">IF(S324="","",IF(S324="Leve",0.2,IF(S324="Menor",0.4,IF(S324="Moderado",0.6,IF(S324="Mayor",0.8,IF(S324="Catastrófico",1,))))))</f>
        <v/>
      </c>
      <c r="U324" s="625" t="s">
        <v>137</v>
      </c>
      <c r="V324" s="624" t="str">
        <f>IF(OR(U324='Tabla Impacto'!$C$11,U324='Tabla Impacto'!$D$11),"Leve",IF(OR(U324='Tabla Impacto'!$C$12,U324='Tabla Impacto'!$D$12),"Menor",IF(OR(U324='Tabla Impacto'!$C$13,U324='Tabla Impacto'!$D$13),"Moderado",IF(OR(U324='Tabla Impacto'!$C$14,U324='Tabla Impacto'!$D$14),"Mayor",IF(OR(U324='Tabla Impacto'!$C$15,U324='Tabla Impacto'!$D$15),"Catastrófico","")))))</f>
        <v>Mayor</v>
      </c>
      <c r="W324" s="612">
        <f t="shared" ref="W324" si="407">IF(V324="","",IF(V324="Leve",0.2,IF(V324="Menor",0.4,IF(V324="Moderado",0.6,IF(V324="Mayor",0.8,IF(V324="Catastrófico",1,))))))</f>
        <v>0.8</v>
      </c>
      <c r="X324" s="613" t="str">
        <f>IF(Y324="","",IF(Y324='Tabla Impacto'!$G$4,'Tabla Impacto'!$F$4,IF(Y324='Tabla Impacto'!$G$5,'Tabla Impacto'!$F$5,IF(Y324='Tabla Impacto'!$G$6,'Tabla Impacto'!$F$6,IF(Y324='Tabla Impacto'!$G$7,'Tabla Impacto'!$F$7,IF(Y324='Tabla Impacto'!$G$8,'Tabla Impacto'!$F$8))))))</f>
        <v>Mayor</v>
      </c>
      <c r="Y324" s="612">
        <f t="shared" ref="Y324" si="408">+IF(T324="",W324,IF(W324="",T324,IF(T324&gt;W324,T324,W324)))</f>
        <v>0.8</v>
      </c>
      <c r="Z324" s="613" t="str">
        <f t="shared" ref="Z324" si="409">IF(OR(AND(P324="Muy Baja",X324="Leve"),AND(P324="Muy Baja",X324="Menor"),AND(P324="Baja",X324="Leve")),"Bajo",IF(OR(AND(P324="Muy baja",X324="Moderado"),AND(P324="Baja",X324="Menor"),AND(P324="Baja",X324="Moderado"),AND(P324="Media",X324="Leve"),AND(P324="Media",X324="Menor"),AND(P324="Media",X324="Moderado"),AND(P324="Alta",X324="Leve"),AND(P324="Alta",X324="Menor")),"Moderado",IF(OR(AND(P324="Muy Baja",X324="Mayor"),AND(P324="Baja",X324="Mayor"),AND(P324="Media",X324="Mayor"),AND(P324="Alta",X324="Moderado"),AND(P324="Alta",X324="Mayor"),AND(P324="Muy Alta",X324="Leve"),AND(P324="Muy Alta",X324="Menor"),AND(P324="Muy Alta",X324="Moderado"),AND(P324="Muy Alta",X324="Mayor")),"Alto",IF(OR(AND(P324="Muy Baja",X324="Catastrófico"),AND(P324="Baja",X324="Catastrófico"),AND(P324="Media",X324="Catastrófico"),AND(P324="Alta",X324="Catastrófico"),AND(P324="Muy Alta",X324="Catastrófico")),"Extremo",""))))</f>
        <v>Alto</v>
      </c>
      <c r="AA324" s="618"/>
      <c r="AB324" s="404">
        <v>1</v>
      </c>
      <c r="AC324" s="416" t="s">
        <v>937</v>
      </c>
      <c r="AD324" s="138"/>
      <c r="AE324" s="331" t="s">
        <v>223</v>
      </c>
      <c r="AF324" s="330" t="s">
        <v>737</v>
      </c>
      <c r="AG324" s="331" t="str">
        <f t="shared" si="340"/>
        <v>Probabilidad</v>
      </c>
      <c r="AH324" s="332" t="s">
        <v>12</v>
      </c>
      <c r="AI324" s="332" t="s">
        <v>8</v>
      </c>
      <c r="AJ324" s="333" t="str">
        <f t="shared" si="331"/>
        <v>40%</v>
      </c>
      <c r="AK324" s="332" t="s">
        <v>17</v>
      </c>
      <c r="AL324" s="332" t="s">
        <v>20</v>
      </c>
      <c r="AM324" s="332" t="s">
        <v>111</v>
      </c>
      <c r="AN324" s="309">
        <f>IFERROR(IF(AG324="Probabilidad",(Q324-(+Q324*AJ324)),IF(AG324="Impacto",Q324,"")),"")</f>
        <v>0.12</v>
      </c>
      <c r="AO324" s="410" t="str">
        <f t="shared" si="336"/>
        <v>Muy Baja</v>
      </c>
      <c r="AP324" s="125">
        <f>+AN324</f>
        <v>0.12</v>
      </c>
      <c r="AQ324" s="410" t="str">
        <f t="shared" si="337"/>
        <v>Mayor</v>
      </c>
      <c r="AR324" s="125">
        <f>IFERROR(IF(AG324="Impacto",(Y324-(+Y324*AJ324)),IF(AG324="Probabilidad",Y324,"")),"")</f>
        <v>0.8</v>
      </c>
      <c r="AS324" s="402" t="str">
        <f t="shared" si="339"/>
        <v>Alto</v>
      </c>
      <c r="AT324" s="601">
        <f>+AP325</f>
        <v>7.1999999999999995E-2</v>
      </c>
      <c r="AU324" s="601">
        <f>+AR325</f>
        <v>0.8</v>
      </c>
      <c r="AV324" s="602" t="s">
        <v>122</v>
      </c>
      <c r="AW324" s="319"/>
      <c r="AX324" s="319"/>
      <c r="AY324" s="335">
        <v>0</v>
      </c>
      <c r="AZ324" s="336">
        <v>0</v>
      </c>
      <c r="BA324" s="336">
        <v>0</v>
      </c>
      <c r="BB324" s="336">
        <v>0</v>
      </c>
      <c r="BC324" s="336">
        <v>0</v>
      </c>
      <c r="BJ324" s="329"/>
      <c r="BK324" s="329"/>
      <c r="BL324" s="329"/>
      <c r="BM324" s="329"/>
      <c r="BN324" s="329"/>
      <c r="BO324" s="329"/>
      <c r="BP324" s="329"/>
      <c r="BQ324" s="329"/>
      <c r="BR324" s="329"/>
      <c r="BS324" s="329"/>
      <c r="BT324" s="329"/>
      <c r="BU324" s="329"/>
      <c r="BV324" s="329"/>
      <c r="BW324" s="329"/>
      <c r="BX324" s="329"/>
      <c r="BY324" s="329"/>
      <c r="BZ324" s="329"/>
      <c r="CA324" s="329"/>
      <c r="CB324" s="329"/>
      <c r="CC324" s="329"/>
      <c r="CD324" s="329"/>
      <c r="CE324" s="329"/>
      <c r="CF324" s="329"/>
      <c r="CG324" s="329"/>
      <c r="CH324" s="329"/>
      <c r="CL324" s="329"/>
    </row>
    <row r="325" spans="1:90" s="1" customFormat="1" ht="96.6" x14ac:dyDescent="0.25">
      <c r="A325" s="617"/>
      <c r="B325" s="619"/>
      <c r="C325" s="620"/>
      <c r="D325" s="619"/>
      <c r="E325" s="618"/>
      <c r="F325" s="598"/>
      <c r="G325" s="598"/>
      <c r="H325" s="598"/>
      <c r="I325" s="598"/>
      <c r="J325" s="619"/>
      <c r="K325" s="627"/>
      <c r="L325" s="627"/>
      <c r="M325" s="627"/>
      <c r="N325" s="619"/>
      <c r="O325" s="618"/>
      <c r="P325" s="624"/>
      <c r="Q325" s="612"/>
      <c r="R325" s="625"/>
      <c r="S325" s="624"/>
      <c r="T325" s="612"/>
      <c r="U325" s="625"/>
      <c r="V325" s="624"/>
      <c r="W325" s="612"/>
      <c r="X325" s="613"/>
      <c r="Y325" s="612"/>
      <c r="Z325" s="613"/>
      <c r="AA325" s="618"/>
      <c r="AB325" s="404">
        <v>2</v>
      </c>
      <c r="AC325" s="416" t="s">
        <v>938</v>
      </c>
      <c r="AD325" s="138"/>
      <c r="AE325" s="331" t="s">
        <v>223</v>
      </c>
      <c r="AF325" s="461" t="s">
        <v>939</v>
      </c>
      <c r="AG325" s="331" t="str">
        <f t="shared" si="340"/>
        <v>Probabilidad</v>
      </c>
      <c r="AH325" s="332" t="s">
        <v>12</v>
      </c>
      <c r="AI325" s="332" t="s">
        <v>8</v>
      </c>
      <c r="AJ325" s="333" t="str">
        <f t="shared" si="331"/>
        <v>40%</v>
      </c>
      <c r="AK325" s="332" t="s">
        <v>17</v>
      </c>
      <c r="AL325" s="332" t="s">
        <v>20</v>
      </c>
      <c r="AM325" s="332" t="s">
        <v>111</v>
      </c>
      <c r="AN325" s="308">
        <f>IFERROR(IF(AND(AG324="Probabilidad",AG325="Probabilidad"),(AP324-(+AP324*AJ325)),IF(AG325="Probabilidad",(Q324-(+Q324*AJ325)),IF(AG325="Impacto",AP324,""))),"")</f>
        <v>7.1999999999999995E-2</v>
      </c>
      <c r="AO325" s="410" t="str">
        <f t="shared" ref="AO325" si="410">IFERROR(IF(AN325="","",IF(AN325&lt;=0.2,"Muy Baja",IF(AN325&lt;=0.4,"Baja",IF(AN325&lt;=0.6,"Media",IF(AN325&lt;=0.8,"Alta","Muy Alta"))))),"")</f>
        <v>Muy Baja</v>
      </c>
      <c r="AP325" s="125">
        <f>+AN325</f>
        <v>7.1999999999999995E-2</v>
      </c>
      <c r="AQ325" s="410" t="str">
        <f t="shared" ref="AQ325" si="411">IFERROR(IF(AR325="","",IF(AR325&lt;=0.2,"Leve",IF(AR325&lt;=0.4,"Menor",IF(AR325&lt;=0.6,"Moderado",IF(AR325&lt;=0.8,"Mayor","Catastrófico"))))),"")</f>
        <v>Mayor</v>
      </c>
      <c r="AR325" s="125">
        <f>IFERROR(IF(AND(AG324="Impacto",AG325="Impacto"),(AR324-(+AR324*AJ325)),IF(AG325="Impacto",(Y324-(+Y324*AJ325)),IF(AG325="Probabilidad",AR324,""))),"")</f>
        <v>0.8</v>
      </c>
      <c r="AS325" s="402" t="str">
        <f t="shared" ref="AS325" si="412">IFERROR(IF(OR(AND(AO325="Muy Baja",AQ325="Leve"),AND(AO325="Muy Baja",AQ325="Menor"),AND(AO325="Baja",AQ325="Leve")),"Bajo",IF(OR(AND(AO325="Muy baja",AQ325="Moderado"),AND(AO325="Baja",AQ325="Menor"),AND(AO325="Baja",AQ325="Moderado"),AND(AO325="Media",AQ325="Leve"),AND(AO325="Media",AQ325="Menor"),AND(AO325="Media",AQ325="Moderado"),AND(AO325="Alta",AQ325="Leve"),AND(AO325="Alta",AQ325="Menor")),"Moderado",IF(OR(AND(AO325="Muy Baja",AQ325="Mayor"),AND(AO325="Baja",AQ325="Mayor"),AND(AO325="Media",AQ325="Mayor"),AND(AO325="Alta",AQ325="Moderado"),AND(AO325="Alta",AQ325="Mayor"),AND(AO325="Muy Alta",AQ325="Leve"),AND(AO325="Muy Alta",AQ325="Menor"),AND(AO325="Muy Alta",AQ325="Moderado"),AND(AO325="Muy Alta",AQ325="Mayor")),"Alto",IF(OR(AND(AO325="Muy Baja",AQ325="Catastrófico"),AND(AO325="Baja",AQ325="Catastrófico"),AND(AO325="Media",AQ325="Catastrófico"),AND(AO325="Alta",AQ325="Catastrófico"),AND(AO325="Muy Alta",AQ325="Catastrófico")),"Extremo","")))),"")</f>
        <v>Alto</v>
      </c>
      <c r="AT325" s="601"/>
      <c r="AU325" s="601"/>
      <c r="AV325" s="602"/>
      <c r="AW325" s="319"/>
      <c r="AX325" s="319"/>
      <c r="AY325" s="335">
        <v>12</v>
      </c>
      <c r="AZ325" s="336">
        <v>3</v>
      </c>
      <c r="BA325" s="336">
        <v>3</v>
      </c>
      <c r="BB325" s="336">
        <v>3</v>
      </c>
      <c r="BC325" s="336">
        <v>3</v>
      </c>
      <c r="BJ325" s="329"/>
      <c r="BK325" s="329"/>
      <c r="BL325" s="329"/>
      <c r="BM325" s="329"/>
      <c r="BN325" s="329"/>
      <c r="BO325" s="329"/>
      <c r="BP325" s="329"/>
      <c r="BQ325" s="329"/>
      <c r="BR325" s="329"/>
      <c r="BS325" s="329"/>
      <c r="BT325" s="329"/>
      <c r="BU325" s="329"/>
      <c r="BV325" s="329"/>
      <c r="BW325" s="329"/>
      <c r="BX325" s="329"/>
      <c r="BY325" s="329"/>
      <c r="BZ325" s="329"/>
      <c r="CA325" s="329"/>
      <c r="CB325" s="329"/>
      <c r="CC325" s="329"/>
      <c r="CD325" s="329"/>
      <c r="CE325" s="329"/>
      <c r="CF325" s="329"/>
      <c r="CG325" s="329"/>
      <c r="CH325" s="329"/>
      <c r="CL325" s="329"/>
    </row>
    <row r="326" spans="1:90" s="1" customFormat="1" ht="13.8" hidden="1" customHeight="1" x14ac:dyDescent="0.25">
      <c r="A326" s="617"/>
      <c r="B326" s="619" t="s">
        <v>388</v>
      </c>
      <c r="C326" s="620" t="s">
        <v>268</v>
      </c>
      <c r="D326" s="619"/>
      <c r="E326" s="619"/>
      <c r="F326" s="598"/>
      <c r="G326" s="598"/>
      <c r="H326" s="598"/>
      <c r="I326" s="598"/>
      <c r="J326" s="619" t="s">
        <v>353</v>
      </c>
      <c r="K326" s="626" t="s">
        <v>387</v>
      </c>
      <c r="L326" s="627" t="s">
        <v>386</v>
      </c>
      <c r="M326" s="627" t="str">
        <f>+CONCATENATE(J326," ",K326," ",L326)</f>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N326" s="619"/>
      <c r="O326" s="618">
        <v>2</v>
      </c>
      <c r="P326" s="624"/>
      <c r="Q326" s="612"/>
      <c r="R326" s="625"/>
      <c r="S326" s="624"/>
      <c r="T326" s="612"/>
      <c r="U326" s="625"/>
      <c r="V326" s="624"/>
      <c r="W326" s="612"/>
      <c r="X326" s="613"/>
      <c r="Y326" s="612"/>
      <c r="Z326" s="613"/>
      <c r="AA326" s="618"/>
      <c r="AB326" s="404"/>
      <c r="AC326" s="416"/>
      <c r="AD326" s="138"/>
      <c r="AE326" s="331"/>
      <c r="AF326" s="330"/>
      <c r="AG326" s="331" t="str">
        <f t="shared" si="340"/>
        <v/>
      </c>
      <c r="AH326" s="332"/>
      <c r="AI326" s="332"/>
      <c r="AJ326" s="333" t="str">
        <f t="shared" si="331"/>
        <v/>
      </c>
      <c r="AK326" s="332"/>
      <c r="AL326" s="332"/>
      <c r="AM326" s="332"/>
      <c r="AN326" s="124"/>
      <c r="AO326" s="410" t="str">
        <f t="shared" si="336"/>
        <v/>
      </c>
      <c r="AP326" s="125"/>
      <c r="AQ326" s="410" t="str">
        <f t="shared" si="337"/>
        <v/>
      </c>
      <c r="AR326" s="125" t="str">
        <f t="shared" si="338"/>
        <v/>
      </c>
      <c r="AS326" s="402" t="str">
        <f t="shared" si="339"/>
        <v/>
      </c>
      <c r="AT326" s="402"/>
      <c r="AU326" s="402"/>
      <c r="AV326" s="409"/>
      <c r="AW326" s="319"/>
      <c r="AX326" s="319"/>
      <c r="AY326" s="139"/>
      <c r="AZ326" s="136"/>
      <c r="BA326" s="136"/>
      <c r="BB326" s="136"/>
      <c r="BC326" s="136"/>
      <c r="BJ326" s="329"/>
      <c r="BK326" s="329"/>
      <c r="BL326" s="329"/>
      <c r="BM326" s="329"/>
      <c r="BN326" s="329"/>
      <c r="BO326" s="329"/>
      <c r="BP326" s="329"/>
      <c r="BQ326" s="329"/>
      <c r="BR326" s="329"/>
      <c r="BS326" s="329"/>
      <c r="BT326" s="329"/>
      <c r="BU326" s="329"/>
      <c r="BV326" s="329"/>
      <c r="BW326" s="329"/>
      <c r="BX326" s="329"/>
      <c r="BY326" s="329"/>
      <c r="BZ326" s="329"/>
      <c r="CA326" s="329"/>
      <c r="CB326" s="329"/>
      <c r="CC326" s="329"/>
      <c r="CD326" s="329"/>
      <c r="CE326" s="329"/>
      <c r="CF326" s="329"/>
      <c r="CG326" s="329"/>
      <c r="CH326" s="329"/>
      <c r="CL326" s="329"/>
    </row>
    <row r="327" spans="1:90" s="1" customFormat="1" ht="13.8" hidden="1" customHeight="1" x14ac:dyDescent="0.25">
      <c r="A327" s="617"/>
      <c r="B327" s="619"/>
      <c r="C327" s="620"/>
      <c r="D327" s="619"/>
      <c r="E327" s="618"/>
      <c r="F327" s="598"/>
      <c r="G327" s="598"/>
      <c r="H327" s="598"/>
      <c r="I327" s="598"/>
      <c r="J327" s="619"/>
      <c r="K327" s="627"/>
      <c r="L327" s="627"/>
      <c r="M327" s="627"/>
      <c r="N327" s="619"/>
      <c r="O327" s="618"/>
      <c r="P327" s="624"/>
      <c r="Q327" s="612"/>
      <c r="R327" s="625"/>
      <c r="S327" s="624"/>
      <c r="T327" s="612"/>
      <c r="U327" s="625"/>
      <c r="V327" s="624"/>
      <c r="W327" s="612"/>
      <c r="X327" s="613"/>
      <c r="Y327" s="612"/>
      <c r="Z327" s="613"/>
      <c r="AA327" s="618"/>
      <c r="AB327" s="404"/>
      <c r="AC327" s="416"/>
      <c r="AD327" s="138"/>
      <c r="AE327" s="331"/>
      <c r="AF327" s="330"/>
      <c r="AG327" s="331" t="str">
        <f t="shared" si="340"/>
        <v/>
      </c>
      <c r="AH327" s="332"/>
      <c r="AI327" s="332"/>
      <c r="AJ327" s="333" t="str">
        <f t="shared" si="331"/>
        <v/>
      </c>
      <c r="AK327" s="332"/>
      <c r="AL327" s="332"/>
      <c r="AM327" s="332"/>
      <c r="AN327" s="124"/>
      <c r="AO327" s="410" t="str">
        <f t="shared" si="336"/>
        <v/>
      </c>
      <c r="AP327" s="125"/>
      <c r="AQ327" s="410" t="str">
        <f t="shared" si="337"/>
        <v/>
      </c>
      <c r="AR327" s="125" t="str">
        <f t="shared" si="338"/>
        <v/>
      </c>
      <c r="AS327" s="402" t="str">
        <f t="shared" si="339"/>
        <v/>
      </c>
      <c r="AT327" s="402"/>
      <c r="AU327" s="402"/>
      <c r="AV327" s="409"/>
      <c r="AW327" s="319"/>
      <c r="AX327" s="319"/>
      <c r="AY327" s="139"/>
      <c r="AZ327" s="136"/>
      <c r="BA327" s="136"/>
      <c r="BB327" s="136"/>
      <c r="BC327" s="136"/>
      <c r="BJ327" s="329"/>
      <c r="BK327" s="329"/>
      <c r="BL327" s="329"/>
      <c r="BM327" s="329"/>
      <c r="BN327" s="329"/>
      <c r="BO327" s="329"/>
      <c r="BP327" s="329"/>
      <c r="BQ327" s="329"/>
      <c r="BR327" s="329"/>
      <c r="BS327" s="329"/>
      <c r="BT327" s="329"/>
      <c r="BU327" s="329"/>
      <c r="BV327" s="329"/>
      <c r="BW327" s="329"/>
      <c r="BX327" s="329"/>
      <c r="BY327" s="329"/>
      <c r="BZ327" s="329"/>
      <c r="CA327" s="329"/>
      <c r="CB327" s="329"/>
      <c r="CC327" s="329"/>
      <c r="CD327" s="329"/>
      <c r="CE327" s="329"/>
      <c r="CF327" s="329"/>
      <c r="CG327" s="329"/>
      <c r="CH327" s="329"/>
      <c r="CL327" s="329"/>
    </row>
    <row r="328" spans="1:90" s="1" customFormat="1" ht="13.8" hidden="1" customHeight="1" x14ac:dyDescent="0.25">
      <c r="A328" s="617"/>
      <c r="B328" s="619" t="s">
        <v>388</v>
      </c>
      <c r="C328" s="620" t="s">
        <v>268</v>
      </c>
      <c r="D328" s="619"/>
      <c r="E328" s="619"/>
      <c r="F328" s="598"/>
      <c r="G328" s="598"/>
      <c r="H328" s="598"/>
      <c r="I328" s="598"/>
      <c r="J328" s="619" t="s">
        <v>353</v>
      </c>
      <c r="K328" s="626" t="s">
        <v>387</v>
      </c>
      <c r="L328" s="627" t="s">
        <v>386</v>
      </c>
      <c r="M328" s="627" t="str">
        <f>+CONCATENATE(J328," ",K328," ",L328)</f>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N328" s="619"/>
      <c r="O328" s="618">
        <v>2</v>
      </c>
      <c r="P328" s="624"/>
      <c r="Q328" s="612"/>
      <c r="R328" s="625"/>
      <c r="S328" s="624"/>
      <c r="T328" s="612"/>
      <c r="U328" s="625"/>
      <c r="V328" s="624"/>
      <c r="W328" s="612"/>
      <c r="X328" s="613"/>
      <c r="Y328" s="612"/>
      <c r="Z328" s="613"/>
      <c r="AA328" s="618"/>
      <c r="AB328" s="404"/>
      <c r="AC328" s="416"/>
      <c r="AD328" s="138"/>
      <c r="AE328" s="331"/>
      <c r="AF328" s="330"/>
      <c r="AG328" s="331" t="str">
        <f t="shared" si="340"/>
        <v/>
      </c>
      <c r="AH328" s="332"/>
      <c r="AI328" s="332"/>
      <c r="AJ328" s="333" t="str">
        <f t="shared" ref="AJ328:AJ372" si="413">IF(AND(AH328="Preventivo",AI328="Automático"),"50%",IF(AND(AH328="Preventivo",AI328="Manual"),"40%",IF(AND(AH328="Detectivo",AI328="Automático"),"40%",IF(AND(AH328="Detectivo",AI328="Manual"),"30%",IF(AND(AH328="Correctivo",AI328="Automático"),"35%",IF(AND(AH328="Correctivo",AI328="Manual"),"25%",""))))))</f>
        <v/>
      </c>
      <c r="AK328" s="332"/>
      <c r="AL328" s="332"/>
      <c r="AM328" s="332"/>
      <c r="AN328" s="124"/>
      <c r="AO328" s="410" t="str">
        <f t="shared" ref="AO328:AO390" si="414">IFERROR(IF(AN328="","",IF(AN328&lt;=0.2,"Muy Baja",IF(AN328&lt;=0.4,"Baja",IF(AN328&lt;=0.6,"Media",IF(AN328&lt;=0.8,"Alta","Muy Alta"))))),"")</f>
        <v/>
      </c>
      <c r="AP328" s="125"/>
      <c r="AQ328" s="410" t="str">
        <f t="shared" ref="AQ328:AQ390" si="415">IFERROR(IF(AR328="","",IF(AR328&lt;=0.2,"Leve",IF(AR328&lt;=0.4,"Menor",IF(AR328&lt;=0.6,"Moderado",IF(AR328&lt;=0.8,"Mayor","Catastrófico"))))),"")</f>
        <v/>
      </c>
      <c r="AR328" s="125" t="str">
        <f t="shared" ref="AR328:AR390" si="416">IFERROR(IF(AND(AG327="Impacto",AG328="Impacto"),(AR327-(+AR327*AJ328)),IF(AG328="Impacto",(Y327-(+Y327*AJ328)),IF(AG328="Probabilidad",AR327,""))),"")</f>
        <v/>
      </c>
      <c r="AS328" s="402" t="str">
        <f t="shared" ref="AS328:AS390" si="417">IFERROR(IF(OR(AND(AO328="Muy Baja",AQ328="Leve"),AND(AO328="Muy Baja",AQ328="Menor"),AND(AO328="Baja",AQ328="Leve")),"Bajo",IF(OR(AND(AO328="Muy baja",AQ328="Moderado"),AND(AO328="Baja",AQ328="Menor"),AND(AO328="Baja",AQ328="Moderado"),AND(AO328="Media",AQ328="Leve"),AND(AO328="Media",AQ328="Menor"),AND(AO328="Media",AQ328="Moderado"),AND(AO328="Alta",AQ328="Leve"),AND(AO328="Alta",AQ328="Menor")),"Moderado",IF(OR(AND(AO328="Muy Baja",AQ328="Mayor"),AND(AO328="Baja",AQ328="Mayor"),AND(AO328="Media",AQ328="Mayor"),AND(AO328="Alta",AQ328="Moderado"),AND(AO328="Alta",AQ328="Mayor"),AND(AO328="Muy Alta",AQ328="Leve"),AND(AO328="Muy Alta",AQ328="Menor"),AND(AO328="Muy Alta",AQ328="Moderado"),AND(AO328="Muy Alta",AQ328="Mayor")),"Alto",IF(OR(AND(AO328="Muy Baja",AQ328="Catastrófico"),AND(AO328="Baja",AQ328="Catastrófico"),AND(AO328="Media",AQ328="Catastrófico"),AND(AO328="Alta",AQ328="Catastrófico"),AND(AO328="Muy Alta",AQ328="Catastrófico")),"Extremo","")))),"")</f>
        <v/>
      </c>
      <c r="AT328" s="402"/>
      <c r="AU328" s="402"/>
      <c r="AV328" s="409"/>
      <c r="AW328" s="319"/>
      <c r="AX328" s="319"/>
      <c r="AY328" s="139"/>
      <c r="AZ328" s="136"/>
      <c r="BA328" s="136"/>
      <c r="BB328" s="136"/>
      <c r="BC328" s="136"/>
      <c r="BJ328" s="329"/>
      <c r="BK328" s="329"/>
      <c r="BL328" s="329"/>
      <c r="BM328" s="329"/>
      <c r="BN328" s="329"/>
      <c r="BO328" s="329"/>
      <c r="BP328" s="329"/>
      <c r="BQ328" s="329"/>
      <c r="BR328" s="329"/>
      <c r="BS328" s="329"/>
      <c r="BT328" s="329"/>
      <c r="BU328" s="329"/>
      <c r="BV328" s="329"/>
      <c r="BW328" s="329"/>
      <c r="BX328" s="329"/>
      <c r="BY328" s="329"/>
      <c r="BZ328" s="329"/>
      <c r="CA328" s="329"/>
      <c r="CB328" s="329"/>
      <c r="CC328" s="329"/>
      <c r="CD328" s="329"/>
      <c r="CE328" s="329"/>
      <c r="CF328" s="329"/>
      <c r="CG328" s="329"/>
      <c r="CH328" s="329"/>
      <c r="CL328" s="329"/>
    </row>
    <row r="329" spans="1:90" s="1" customFormat="1" ht="13.8" hidden="1" customHeight="1" x14ac:dyDescent="0.25">
      <c r="A329" s="617"/>
      <c r="B329" s="619"/>
      <c r="C329" s="620"/>
      <c r="D329" s="619"/>
      <c r="E329" s="618"/>
      <c r="F329" s="598"/>
      <c r="G329" s="598"/>
      <c r="H329" s="598"/>
      <c r="I329" s="598"/>
      <c r="J329" s="619"/>
      <c r="K329" s="627"/>
      <c r="L329" s="627"/>
      <c r="M329" s="627"/>
      <c r="N329" s="619"/>
      <c r="O329" s="618"/>
      <c r="P329" s="624"/>
      <c r="Q329" s="612"/>
      <c r="R329" s="625"/>
      <c r="S329" s="624"/>
      <c r="T329" s="612"/>
      <c r="U329" s="625"/>
      <c r="V329" s="624"/>
      <c r="W329" s="612"/>
      <c r="X329" s="613"/>
      <c r="Y329" s="612"/>
      <c r="Z329" s="613"/>
      <c r="AA329" s="618"/>
      <c r="AB329" s="404"/>
      <c r="AC329" s="416"/>
      <c r="AD329" s="138"/>
      <c r="AE329" s="331"/>
      <c r="AF329" s="330"/>
      <c r="AG329" s="331" t="str">
        <f t="shared" si="340"/>
        <v/>
      </c>
      <c r="AH329" s="332"/>
      <c r="AI329" s="332"/>
      <c r="AJ329" s="333" t="str">
        <f t="shared" si="413"/>
        <v/>
      </c>
      <c r="AK329" s="332"/>
      <c r="AL329" s="332"/>
      <c r="AM329" s="332"/>
      <c r="AN329" s="124"/>
      <c r="AO329" s="410" t="str">
        <f t="shared" si="414"/>
        <v/>
      </c>
      <c r="AP329" s="125"/>
      <c r="AQ329" s="410" t="str">
        <f t="shared" si="415"/>
        <v/>
      </c>
      <c r="AR329" s="125" t="str">
        <f t="shared" si="416"/>
        <v/>
      </c>
      <c r="AS329" s="402" t="str">
        <f t="shared" si="417"/>
        <v/>
      </c>
      <c r="AT329" s="402"/>
      <c r="AU329" s="402"/>
      <c r="AV329" s="409"/>
      <c r="AW329" s="319"/>
      <c r="AX329" s="319"/>
      <c r="AY329" s="139"/>
      <c r="AZ329" s="136"/>
      <c r="BA329" s="136"/>
      <c r="BB329" s="136"/>
      <c r="BC329" s="136"/>
      <c r="BJ329" s="329"/>
      <c r="BK329" s="329"/>
      <c r="BL329" s="329"/>
      <c r="BM329" s="329"/>
      <c r="BN329" s="329"/>
      <c r="BO329" s="329"/>
      <c r="BP329" s="329"/>
      <c r="BQ329" s="329"/>
      <c r="BR329" s="329"/>
      <c r="BS329" s="329"/>
      <c r="BT329" s="329"/>
      <c r="BU329" s="329"/>
      <c r="BV329" s="329"/>
      <c r="BW329" s="329"/>
      <c r="BX329" s="329"/>
      <c r="BY329" s="329"/>
      <c r="BZ329" s="329"/>
      <c r="CA329" s="329"/>
      <c r="CB329" s="329"/>
      <c r="CC329" s="329"/>
      <c r="CD329" s="329"/>
      <c r="CE329" s="329"/>
      <c r="CF329" s="329"/>
      <c r="CG329" s="329"/>
      <c r="CH329" s="329"/>
      <c r="CL329" s="329"/>
    </row>
    <row r="330" spans="1:90" s="218" customFormat="1" ht="96.6" hidden="1" x14ac:dyDescent="0.25">
      <c r="A330" s="629" t="s">
        <v>385</v>
      </c>
      <c r="B330" s="629"/>
      <c r="C330" s="620" t="s">
        <v>268</v>
      </c>
      <c r="D330" s="629"/>
      <c r="E330" s="629"/>
      <c r="F330" s="598" t="s">
        <v>761</v>
      </c>
      <c r="G330" s="598" t="s">
        <v>774</v>
      </c>
      <c r="H330" s="598" t="s">
        <v>754</v>
      </c>
      <c r="I330" s="598" t="s">
        <v>782</v>
      </c>
      <c r="J330" s="629" t="s">
        <v>353</v>
      </c>
      <c r="K330" s="626" t="s">
        <v>384</v>
      </c>
      <c r="L330" s="627" t="s">
        <v>383</v>
      </c>
      <c r="M330" s="627" t="str">
        <f t="shared" ref="M330:M372" si="418">+CONCATENATE(J330," ",K330," ",L330)</f>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0" s="629"/>
      <c r="O330" s="630">
        <v>500</v>
      </c>
      <c r="P330" s="631" t="str">
        <f t="shared" ref="P330:P389" si="419">IF(O330&lt;=0,"",IF(O330&lt;=2,"Muy Baja",IF(O330&lt;=24,"Baja",IF(O330&lt;=500,"Media",IF(O330&lt;=5000,"Alta","Muy Alta")))))</f>
        <v>Media</v>
      </c>
      <c r="Q330" s="628">
        <f t="shared" ref="Q330" si="420">IF(P330="","",IF(P330="Muy Baja",0.2,IF(P330="Baja",0.4,IF(P330="Media",0.6,IF(P330="Alta",0.8,IF(P330="Muy Alta",1,))))))</f>
        <v>0.6</v>
      </c>
      <c r="R330" s="632"/>
      <c r="S330" s="631" t="str">
        <f>IF(OR(R330='Tabla Impacto'!$C$11,R330='Tabla Impacto'!$D$11),"Leve",IF(OR(R330='Tabla Impacto'!$C$12,R330='Tabla Impacto'!$D$12),"Menor",IF(OR(R330='Tabla Impacto'!$C$13,R330='Tabla Impacto'!$D$13),"Moderado",IF(OR(R330='Tabla Impacto'!$C$14,R330='Tabla Impacto'!$D$14),"Mayor",IF(OR(R330='Tabla Impacto'!$C$15,R330='Tabla Impacto'!$D$15),"Catastrófico","")))))</f>
        <v/>
      </c>
      <c r="T330" s="628" t="str">
        <f t="shared" ref="T330" si="421">IF(S330="","",IF(S330="Leve",0.2,IF(S330="Menor",0.4,IF(S330="Moderado",0.6,IF(S330="Mayor",0.8,IF(S330="Catastrófico",1,))))))</f>
        <v/>
      </c>
      <c r="U330" s="632" t="s">
        <v>136</v>
      </c>
      <c r="V330" s="631" t="str">
        <f>IF(OR(U330='Tabla Impacto'!$C$11,U330='Tabla Impacto'!$D$11),"Leve",IF(OR(U330='Tabla Impacto'!$C$12,U330='Tabla Impacto'!$D$12),"Menor",IF(OR(U330='Tabla Impacto'!$C$13,U330='Tabla Impacto'!$D$13),"Moderado",IF(OR(U330='Tabla Impacto'!$C$14,U330='Tabla Impacto'!$D$14),"Mayor",IF(OR(U330='Tabla Impacto'!$C$15,U330='Tabla Impacto'!$D$15),"Catastrófico","")))))</f>
        <v>Moderado</v>
      </c>
      <c r="W330" s="628">
        <f t="shared" ref="W330" si="422">IF(V330="","",IF(V330="Leve",0.2,IF(V330="Menor",0.4,IF(V330="Moderado",0.6,IF(V330="Mayor",0.8,IF(V330="Catastrófico",1,))))))</f>
        <v>0.6</v>
      </c>
      <c r="X330" s="657" t="str">
        <f>IF(Y330="","",IF(Y330='Tabla Impacto'!$G$4,'Tabla Impacto'!$F$4,IF(Y330='Tabla Impacto'!$G$5,'Tabla Impacto'!$F$5,IF(Y330='Tabla Impacto'!$G$6,'Tabla Impacto'!$F$6,IF(Y330='Tabla Impacto'!$G$7,'Tabla Impacto'!$F$7,IF(Y330='Tabla Impacto'!$G$8,'Tabla Impacto'!$F$8))))))</f>
        <v>Moderado</v>
      </c>
      <c r="Y330" s="628">
        <f t="shared" ref="Y330" si="423">+IF(T330="",W330,IF(W330="",T330,IF(T330&gt;W330,T330,W330)))</f>
        <v>0.6</v>
      </c>
      <c r="Z330" s="657" t="str">
        <f t="shared" ref="Z330" si="424">IF(OR(AND(P330="Muy Baja",X330="Leve"),AND(P330="Muy Baja",X330="Menor"),AND(P330="Baja",X330="Leve")),"Bajo",IF(OR(AND(P330="Muy baja",X330="Moderado"),AND(P330="Baja",X330="Menor"),AND(P330="Baja",X330="Moderado"),AND(P330="Media",X330="Leve"),AND(P330="Media",X330="Menor"),AND(P330="Media",X330="Moderado"),AND(P330="Alta",X330="Leve"),AND(P330="Alta",X330="Menor")),"Moderado",IF(OR(AND(P330="Muy Baja",X330="Mayor"),AND(P330="Baja",X330="Mayor"),AND(P330="Media",X330="Mayor"),AND(P330="Alta",X330="Moderado"),AND(P330="Alta",X330="Mayor"),AND(P330="Muy Alta",X330="Leve"),AND(P330="Muy Alta",X330="Menor"),AND(P330="Muy Alta",X330="Moderado"),AND(P330="Muy Alta",X330="Mayor")),"Alto",IF(OR(AND(P330="Muy Baja",X330="Catastrófico"),AND(P330="Baja",X330="Catastrófico"),AND(P330="Media",X330="Catastrófico"),AND(P330="Alta",X330="Catastrófico"),AND(P330="Muy Alta",X330="Catastrófico")),"Extremo",""))))</f>
        <v>Moderado</v>
      </c>
      <c r="AA330" s="630"/>
      <c r="AB330" s="404"/>
      <c r="AC330" s="420" t="s">
        <v>382</v>
      </c>
      <c r="AD330" s="215"/>
      <c r="AE330" s="339"/>
      <c r="AF330" s="340" t="s">
        <v>738</v>
      </c>
      <c r="AG330" s="331" t="str">
        <f t="shared" si="340"/>
        <v>Probabilidad</v>
      </c>
      <c r="AH330" s="341" t="s">
        <v>12</v>
      </c>
      <c r="AI330" s="341" t="s">
        <v>8</v>
      </c>
      <c r="AJ330" s="342" t="str">
        <f t="shared" si="413"/>
        <v>40%</v>
      </c>
      <c r="AK330" s="341" t="s">
        <v>17</v>
      </c>
      <c r="AL330" s="341" t="s">
        <v>20</v>
      </c>
      <c r="AM330" s="341" t="s">
        <v>111</v>
      </c>
      <c r="AN330" s="309">
        <f>IFERROR(IF(AG330="Probabilidad",(Q330-(+Q330*AJ330)),IF(AG330="Impacto",Q330,"")),"")</f>
        <v>0.36</v>
      </c>
      <c r="AO330" s="410" t="str">
        <f t="shared" si="414"/>
        <v>Baja</v>
      </c>
      <c r="AP330" s="125">
        <f>+AN330</f>
        <v>0.36</v>
      </c>
      <c r="AQ330" s="410" t="str">
        <f t="shared" si="415"/>
        <v>Moderado</v>
      </c>
      <c r="AR330" s="125">
        <f>IFERROR(IF(AG330="Impacto",(Y330-(+Y330*AJ330)),IF(AG330="Probabilidad",Y330,"")),"")</f>
        <v>0.6</v>
      </c>
      <c r="AS330" s="402" t="str">
        <f t="shared" si="417"/>
        <v>Moderado</v>
      </c>
      <c r="AT330" s="407">
        <f>+AP330</f>
        <v>0.36</v>
      </c>
      <c r="AU330" s="407">
        <f>+AR330</f>
        <v>0.6</v>
      </c>
      <c r="AV330" s="343" t="s">
        <v>122</v>
      </c>
      <c r="AW330" s="320"/>
      <c r="AX330" s="320"/>
      <c r="AY330" s="344">
        <v>1</v>
      </c>
      <c r="AZ330" s="345">
        <v>0</v>
      </c>
      <c r="BA330" s="345">
        <v>0</v>
      </c>
      <c r="BB330" s="345">
        <v>1</v>
      </c>
      <c r="BC330" s="345">
        <v>0</v>
      </c>
      <c r="BJ330" s="346"/>
      <c r="BK330" s="346"/>
      <c r="BL330" s="346"/>
      <c r="BM330" s="346"/>
      <c r="BN330" s="346"/>
      <c r="BO330" s="346"/>
      <c r="BP330" s="346"/>
      <c r="BQ330" s="346"/>
      <c r="BR330" s="346"/>
      <c r="BS330" s="346"/>
      <c r="BT330" s="346"/>
      <c r="BU330" s="346"/>
      <c r="BV330" s="346"/>
      <c r="BW330" s="346"/>
      <c r="BX330" s="346"/>
      <c r="BY330" s="346"/>
      <c r="BZ330" s="346"/>
      <c r="CA330" s="346"/>
      <c r="CB330" s="346"/>
      <c r="CC330" s="346"/>
      <c r="CD330" s="346"/>
      <c r="CE330" s="346"/>
      <c r="CF330" s="346"/>
      <c r="CG330" s="346"/>
      <c r="CH330" s="346"/>
      <c r="CL330" s="346"/>
    </row>
    <row r="331" spans="1:90" s="218" customFormat="1" ht="65.25" hidden="1" customHeight="1" x14ac:dyDescent="0.25">
      <c r="A331" s="629"/>
      <c r="B331" s="629"/>
      <c r="C331" s="620" t="s">
        <v>268</v>
      </c>
      <c r="D331" s="629"/>
      <c r="E331" s="629"/>
      <c r="F331" s="598"/>
      <c r="G331" s="598"/>
      <c r="H331" s="598"/>
      <c r="I331" s="598"/>
      <c r="J331" s="629" t="s">
        <v>353</v>
      </c>
      <c r="K331" s="626" t="s">
        <v>384</v>
      </c>
      <c r="L331" s="627" t="s">
        <v>383</v>
      </c>
      <c r="M331" s="627" t="str">
        <f t="shared" si="418"/>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1" s="629"/>
      <c r="O331" s="630">
        <v>500</v>
      </c>
      <c r="P331" s="631"/>
      <c r="Q331" s="628"/>
      <c r="R331" s="632"/>
      <c r="S331" s="631"/>
      <c r="T331" s="628"/>
      <c r="U331" s="632"/>
      <c r="V331" s="631"/>
      <c r="W331" s="628"/>
      <c r="X331" s="657"/>
      <c r="Y331" s="628"/>
      <c r="Z331" s="657"/>
      <c r="AA331" s="630"/>
      <c r="AB331" s="404"/>
      <c r="AC331" s="420"/>
      <c r="AD331" s="215"/>
      <c r="AE331" s="339"/>
      <c r="AF331" s="340"/>
      <c r="AG331" s="331" t="str">
        <f t="shared" si="340"/>
        <v/>
      </c>
      <c r="AH331" s="341"/>
      <c r="AI331" s="341"/>
      <c r="AJ331" s="342" t="str">
        <f t="shared" si="413"/>
        <v/>
      </c>
      <c r="AK331" s="341"/>
      <c r="AL331" s="341"/>
      <c r="AM331" s="341"/>
      <c r="AN331" s="216"/>
      <c r="AO331" s="406" t="str">
        <f t="shared" si="414"/>
        <v/>
      </c>
      <c r="AP331" s="217"/>
      <c r="AQ331" s="406" t="str">
        <f t="shared" si="415"/>
        <v/>
      </c>
      <c r="AR331" s="217" t="str">
        <f t="shared" si="416"/>
        <v/>
      </c>
      <c r="AS331" s="403" t="str">
        <f t="shared" si="417"/>
        <v/>
      </c>
      <c r="AT331" s="403"/>
      <c r="AU331" s="403"/>
      <c r="AV331" s="343"/>
      <c r="AW331" s="320"/>
      <c r="AX331" s="320"/>
      <c r="AY331" s="219"/>
      <c r="AZ331" s="220"/>
      <c r="BA331" s="220"/>
      <c r="BB331" s="220"/>
      <c r="BC331" s="220"/>
      <c r="BJ331" s="346"/>
      <c r="BK331" s="346"/>
      <c r="BL331" s="346"/>
      <c r="BM331" s="346"/>
      <c r="BN331" s="346"/>
      <c r="BO331" s="346"/>
      <c r="BP331" s="346"/>
      <c r="BQ331" s="346"/>
      <c r="BR331" s="346"/>
      <c r="BS331" s="346"/>
      <c r="BT331" s="346"/>
      <c r="BU331" s="346"/>
      <c r="BV331" s="346"/>
      <c r="BW331" s="346"/>
      <c r="BX331" s="346"/>
      <c r="BY331" s="346"/>
      <c r="BZ331" s="346"/>
      <c r="CA331" s="346"/>
      <c r="CB331" s="346"/>
      <c r="CC331" s="346"/>
      <c r="CD331" s="346"/>
      <c r="CE331" s="346"/>
      <c r="CF331" s="346"/>
      <c r="CG331" s="346"/>
      <c r="CH331" s="346"/>
      <c r="CL331" s="346"/>
    </row>
    <row r="332" spans="1:90" s="218" customFormat="1" ht="16.5" hidden="1" customHeight="1" x14ac:dyDescent="0.25">
      <c r="A332" s="629"/>
      <c r="B332" s="629"/>
      <c r="C332" s="620" t="s">
        <v>268</v>
      </c>
      <c r="D332" s="629"/>
      <c r="E332" s="629"/>
      <c r="F332" s="598"/>
      <c r="G332" s="598"/>
      <c r="H332" s="598"/>
      <c r="I332" s="598"/>
      <c r="J332" s="629" t="s">
        <v>353</v>
      </c>
      <c r="K332" s="626" t="s">
        <v>384</v>
      </c>
      <c r="L332" s="627" t="s">
        <v>383</v>
      </c>
      <c r="M332" s="627" t="str">
        <f t="shared" si="418"/>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2" s="629"/>
      <c r="O332" s="630">
        <v>500</v>
      </c>
      <c r="P332" s="631"/>
      <c r="Q332" s="628"/>
      <c r="R332" s="632"/>
      <c r="S332" s="631"/>
      <c r="T332" s="628"/>
      <c r="U332" s="632"/>
      <c r="V332" s="631"/>
      <c r="W332" s="628"/>
      <c r="X332" s="657"/>
      <c r="Y332" s="628"/>
      <c r="Z332" s="657"/>
      <c r="AA332" s="630"/>
      <c r="AB332" s="404"/>
      <c r="AC332" s="420"/>
      <c r="AD332" s="215"/>
      <c r="AE332" s="339"/>
      <c r="AF332" s="340"/>
      <c r="AG332" s="331" t="str">
        <f t="shared" ref="AG332:AG372" si="425">IF(OR(AH332="Preventivo",AH332="Detectivo"),"Probabilidad",IF(AH332="Correctivo","Impacto",""))</f>
        <v/>
      </c>
      <c r="AH332" s="341"/>
      <c r="AI332" s="341"/>
      <c r="AJ332" s="342" t="str">
        <f t="shared" si="413"/>
        <v/>
      </c>
      <c r="AK332" s="341"/>
      <c r="AL332" s="341"/>
      <c r="AM332" s="341"/>
      <c r="AN332" s="216"/>
      <c r="AO332" s="406" t="str">
        <f t="shared" si="414"/>
        <v/>
      </c>
      <c r="AP332" s="217"/>
      <c r="AQ332" s="406" t="str">
        <f t="shared" si="415"/>
        <v/>
      </c>
      <c r="AR332" s="217" t="str">
        <f t="shared" si="416"/>
        <v/>
      </c>
      <c r="AS332" s="403" t="str">
        <f t="shared" si="417"/>
        <v/>
      </c>
      <c r="AT332" s="403"/>
      <c r="AU332" s="403"/>
      <c r="AV332" s="343"/>
      <c r="AW332" s="320"/>
      <c r="AX332" s="320"/>
      <c r="AY332" s="219"/>
      <c r="AZ332" s="220"/>
      <c r="BA332" s="220"/>
      <c r="BB332" s="220"/>
      <c r="BC332" s="220"/>
      <c r="BJ332" s="346"/>
      <c r="BK332" s="346"/>
      <c r="BL332" s="346"/>
      <c r="BM332" s="346"/>
      <c r="BN332" s="346"/>
      <c r="BO332" s="346"/>
      <c r="BP332" s="346"/>
      <c r="BQ332" s="346"/>
      <c r="BR332" s="346"/>
      <c r="BS332" s="346"/>
      <c r="BT332" s="346"/>
      <c r="BU332" s="346"/>
      <c r="BV332" s="346"/>
      <c r="BW332" s="346"/>
      <c r="BX332" s="346"/>
      <c r="BY332" s="346"/>
      <c r="BZ332" s="346"/>
      <c r="CA332" s="346"/>
      <c r="CB332" s="346"/>
      <c r="CC332" s="346"/>
      <c r="CD332" s="346"/>
      <c r="CE332" s="346"/>
      <c r="CF332" s="346"/>
      <c r="CG332" s="346"/>
      <c r="CH332" s="346"/>
      <c r="CL332" s="346"/>
    </row>
    <row r="333" spans="1:90" s="218" customFormat="1" ht="16.5" hidden="1" customHeight="1" x14ac:dyDescent="0.25">
      <c r="A333" s="629"/>
      <c r="B333" s="629"/>
      <c r="C333" s="620" t="s">
        <v>268</v>
      </c>
      <c r="D333" s="629"/>
      <c r="E333" s="629"/>
      <c r="F333" s="598"/>
      <c r="G333" s="598"/>
      <c r="H333" s="598"/>
      <c r="I333" s="598"/>
      <c r="J333" s="629" t="s">
        <v>353</v>
      </c>
      <c r="K333" s="626" t="s">
        <v>384</v>
      </c>
      <c r="L333" s="627" t="s">
        <v>383</v>
      </c>
      <c r="M333" s="627" t="str">
        <f t="shared" si="418"/>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3" s="629"/>
      <c r="O333" s="630">
        <v>500</v>
      </c>
      <c r="P333" s="631"/>
      <c r="Q333" s="628"/>
      <c r="R333" s="632"/>
      <c r="S333" s="631"/>
      <c r="T333" s="628"/>
      <c r="U333" s="632"/>
      <c r="V333" s="631"/>
      <c r="W333" s="628"/>
      <c r="X333" s="657"/>
      <c r="Y333" s="628"/>
      <c r="Z333" s="657"/>
      <c r="AA333" s="630"/>
      <c r="AB333" s="404"/>
      <c r="AC333" s="420"/>
      <c r="AD333" s="215"/>
      <c r="AE333" s="339"/>
      <c r="AF333" s="340"/>
      <c r="AG333" s="331" t="str">
        <f t="shared" si="425"/>
        <v/>
      </c>
      <c r="AH333" s="341"/>
      <c r="AI333" s="341"/>
      <c r="AJ333" s="342" t="str">
        <f t="shared" si="413"/>
        <v/>
      </c>
      <c r="AK333" s="341"/>
      <c r="AL333" s="341"/>
      <c r="AM333" s="341"/>
      <c r="AN333" s="216"/>
      <c r="AO333" s="406" t="str">
        <f t="shared" si="414"/>
        <v/>
      </c>
      <c r="AP333" s="217"/>
      <c r="AQ333" s="406" t="str">
        <f t="shared" si="415"/>
        <v/>
      </c>
      <c r="AR333" s="217" t="str">
        <f t="shared" si="416"/>
        <v/>
      </c>
      <c r="AS333" s="403" t="str">
        <f t="shared" si="417"/>
        <v/>
      </c>
      <c r="AT333" s="403"/>
      <c r="AU333" s="403"/>
      <c r="AV333" s="343"/>
      <c r="AW333" s="320"/>
      <c r="AX333" s="320"/>
      <c r="AY333" s="219"/>
      <c r="AZ333" s="220"/>
      <c r="BA333" s="220"/>
      <c r="BB333" s="220"/>
      <c r="BC333" s="220"/>
      <c r="BJ333" s="346"/>
      <c r="BK333" s="346"/>
      <c r="BL333" s="346"/>
      <c r="BM333" s="346"/>
      <c r="BN333" s="346"/>
      <c r="BO333" s="346"/>
      <c r="BP333" s="346"/>
      <c r="BQ333" s="346"/>
      <c r="BR333" s="346"/>
      <c r="BS333" s="346"/>
      <c r="BT333" s="346"/>
      <c r="BU333" s="346"/>
      <c r="BV333" s="346"/>
      <c r="BW333" s="346"/>
      <c r="BX333" s="346"/>
      <c r="BY333" s="346"/>
      <c r="BZ333" s="346"/>
      <c r="CA333" s="346"/>
      <c r="CB333" s="346"/>
      <c r="CC333" s="346"/>
      <c r="CD333" s="346"/>
      <c r="CE333" s="346"/>
      <c r="CF333" s="346"/>
      <c r="CG333" s="346"/>
      <c r="CH333" s="346"/>
      <c r="CL333" s="346"/>
    </row>
    <row r="334" spans="1:90" s="218" customFormat="1" ht="16.5" hidden="1" customHeight="1" x14ac:dyDescent="0.25">
      <c r="A334" s="629"/>
      <c r="B334" s="629"/>
      <c r="C334" s="620" t="s">
        <v>268</v>
      </c>
      <c r="D334" s="629"/>
      <c r="E334" s="629"/>
      <c r="F334" s="598"/>
      <c r="G334" s="598"/>
      <c r="H334" s="598"/>
      <c r="I334" s="598"/>
      <c r="J334" s="629" t="s">
        <v>353</v>
      </c>
      <c r="K334" s="626" t="s">
        <v>384</v>
      </c>
      <c r="L334" s="627" t="s">
        <v>383</v>
      </c>
      <c r="M334" s="627" t="str">
        <f t="shared" si="418"/>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4" s="629"/>
      <c r="O334" s="630">
        <v>500</v>
      </c>
      <c r="P334" s="631"/>
      <c r="Q334" s="628"/>
      <c r="R334" s="632"/>
      <c r="S334" s="631"/>
      <c r="T334" s="628"/>
      <c r="U334" s="632"/>
      <c r="V334" s="631"/>
      <c r="W334" s="628"/>
      <c r="X334" s="657"/>
      <c r="Y334" s="628"/>
      <c r="Z334" s="657"/>
      <c r="AA334" s="630"/>
      <c r="AB334" s="404"/>
      <c r="AC334" s="420"/>
      <c r="AD334" s="215"/>
      <c r="AE334" s="339"/>
      <c r="AF334" s="340"/>
      <c r="AG334" s="331" t="str">
        <f t="shared" si="425"/>
        <v/>
      </c>
      <c r="AH334" s="341"/>
      <c r="AI334" s="341"/>
      <c r="AJ334" s="342" t="str">
        <f t="shared" si="413"/>
        <v/>
      </c>
      <c r="AK334" s="341"/>
      <c r="AL334" s="341"/>
      <c r="AM334" s="341"/>
      <c r="AN334" s="216"/>
      <c r="AO334" s="406" t="str">
        <f t="shared" si="414"/>
        <v/>
      </c>
      <c r="AP334" s="217"/>
      <c r="AQ334" s="406" t="str">
        <f t="shared" si="415"/>
        <v/>
      </c>
      <c r="AR334" s="217" t="str">
        <f t="shared" si="416"/>
        <v/>
      </c>
      <c r="AS334" s="403" t="str">
        <f t="shared" si="417"/>
        <v/>
      </c>
      <c r="AT334" s="403"/>
      <c r="AU334" s="403"/>
      <c r="AV334" s="343"/>
      <c r="AW334" s="320"/>
      <c r="AX334" s="320"/>
      <c r="AY334" s="219"/>
      <c r="AZ334" s="220"/>
      <c r="BA334" s="220"/>
      <c r="BB334" s="220"/>
      <c r="BC334" s="220"/>
      <c r="BJ334" s="346"/>
      <c r="BK334" s="346"/>
      <c r="BL334" s="346"/>
      <c r="BM334" s="346"/>
      <c r="BN334" s="346"/>
      <c r="BO334" s="346"/>
      <c r="BP334" s="346"/>
      <c r="BQ334" s="346"/>
      <c r="BR334" s="346"/>
      <c r="BS334" s="346"/>
      <c r="BT334" s="346"/>
      <c r="BU334" s="346"/>
      <c r="BV334" s="346"/>
      <c r="BW334" s="346"/>
      <c r="BX334" s="346"/>
      <c r="BY334" s="346"/>
      <c r="BZ334" s="346"/>
      <c r="CA334" s="346"/>
      <c r="CB334" s="346"/>
      <c r="CC334" s="346"/>
      <c r="CD334" s="346"/>
      <c r="CE334" s="346"/>
      <c r="CF334" s="346"/>
      <c r="CG334" s="346"/>
      <c r="CH334" s="346"/>
      <c r="CL334" s="346"/>
    </row>
    <row r="335" spans="1:90" s="218" customFormat="1" ht="16.5" hidden="1" customHeight="1" x14ac:dyDescent="0.25">
      <c r="A335" s="629"/>
      <c r="B335" s="629"/>
      <c r="C335" s="620" t="s">
        <v>268</v>
      </c>
      <c r="D335" s="629"/>
      <c r="E335" s="629"/>
      <c r="F335" s="598"/>
      <c r="G335" s="598"/>
      <c r="H335" s="598"/>
      <c r="I335" s="598"/>
      <c r="J335" s="629" t="s">
        <v>353</v>
      </c>
      <c r="K335" s="626" t="s">
        <v>384</v>
      </c>
      <c r="L335" s="627" t="s">
        <v>383</v>
      </c>
      <c r="M335" s="627" t="str">
        <f t="shared" si="418"/>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5" s="629"/>
      <c r="O335" s="630">
        <v>500</v>
      </c>
      <c r="P335" s="631"/>
      <c r="Q335" s="628"/>
      <c r="R335" s="632"/>
      <c r="S335" s="631"/>
      <c r="T335" s="628"/>
      <c r="U335" s="632"/>
      <c r="V335" s="631"/>
      <c r="W335" s="628"/>
      <c r="X335" s="657"/>
      <c r="Y335" s="628"/>
      <c r="Z335" s="657"/>
      <c r="AA335" s="630"/>
      <c r="AB335" s="404"/>
      <c r="AC335" s="420"/>
      <c r="AD335" s="215"/>
      <c r="AE335" s="339"/>
      <c r="AF335" s="340"/>
      <c r="AG335" s="331" t="str">
        <f t="shared" si="425"/>
        <v/>
      </c>
      <c r="AH335" s="341"/>
      <c r="AI335" s="341"/>
      <c r="AJ335" s="342" t="str">
        <f t="shared" si="413"/>
        <v/>
      </c>
      <c r="AK335" s="341"/>
      <c r="AL335" s="341"/>
      <c r="AM335" s="341"/>
      <c r="AN335" s="216"/>
      <c r="AO335" s="406" t="str">
        <f t="shared" si="414"/>
        <v/>
      </c>
      <c r="AP335" s="217"/>
      <c r="AQ335" s="406" t="str">
        <f t="shared" si="415"/>
        <v/>
      </c>
      <c r="AR335" s="217" t="str">
        <f t="shared" si="416"/>
        <v/>
      </c>
      <c r="AS335" s="403" t="str">
        <f t="shared" si="417"/>
        <v/>
      </c>
      <c r="AT335" s="403"/>
      <c r="AU335" s="403"/>
      <c r="AV335" s="343"/>
      <c r="AW335" s="320"/>
      <c r="AX335" s="320"/>
      <c r="AY335" s="219"/>
      <c r="AZ335" s="220"/>
      <c r="BA335" s="220"/>
      <c r="BB335" s="220"/>
      <c r="BC335" s="220"/>
      <c r="BJ335" s="346"/>
      <c r="BK335" s="346"/>
      <c r="BL335" s="346"/>
      <c r="BM335" s="346"/>
      <c r="BN335" s="346"/>
      <c r="BO335" s="346"/>
      <c r="BP335" s="346"/>
      <c r="BQ335" s="346"/>
      <c r="BR335" s="346"/>
      <c r="BS335" s="346"/>
      <c r="BT335" s="346"/>
      <c r="BU335" s="346"/>
      <c r="BV335" s="346"/>
      <c r="BW335" s="346"/>
      <c r="BX335" s="346"/>
      <c r="BY335" s="346"/>
      <c r="BZ335" s="346"/>
      <c r="CA335" s="346"/>
      <c r="CB335" s="346"/>
      <c r="CC335" s="346"/>
      <c r="CD335" s="346"/>
      <c r="CE335" s="346"/>
      <c r="CF335" s="346"/>
      <c r="CG335" s="346"/>
      <c r="CH335" s="346"/>
      <c r="CL335" s="346"/>
    </row>
    <row r="336" spans="1:90" s="1" customFormat="1" ht="220.8" x14ac:dyDescent="0.25">
      <c r="A336" s="617" t="s">
        <v>381</v>
      </c>
      <c r="B336" s="619" t="s">
        <v>892</v>
      </c>
      <c r="C336" s="620" t="s">
        <v>272</v>
      </c>
      <c r="D336" s="619" t="s">
        <v>892</v>
      </c>
      <c r="E336" s="619" t="s">
        <v>272</v>
      </c>
      <c r="F336" s="598" t="s">
        <v>766</v>
      </c>
      <c r="G336" s="598" t="s">
        <v>777</v>
      </c>
      <c r="H336" s="598" t="s">
        <v>779</v>
      </c>
      <c r="I336" s="598" t="s">
        <v>772</v>
      </c>
      <c r="J336" s="619" t="s">
        <v>353</v>
      </c>
      <c r="K336" s="626" t="s">
        <v>900</v>
      </c>
      <c r="L336" s="627" t="s">
        <v>911</v>
      </c>
      <c r="M336" s="627" t="str">
        <f t="shared" si="418"/>
        <v>Posibilidad de pérdida Reputacional por incumplimiento de términos preclusivos en los procesos Disciplinarios debido a:
1. el exceso de procesos
2. Falta de recursos tecnológicos
3 Carencia de personal en la Oficina
4. Falta  de apoyo técnico estable y/o continuo.
5. Falta de   respuesta por parte de las dependencias  requeridas por la oficina de Control Interno disciplinario</v>
      </c>
      <c r="N336" s="619" t="s">
        <v>213</v>
      </c>
      <c r="O336" s="618">
        <v>46</v>
      </c>
      <c r="P336" s="624" t="str">
        <f t="shared" si="404"/>
        <v>Media</v>
      </c>
      <c r="Q336" s="612">
        <f t="shared" ref="Q336" si="426">IF(P336="","",IF(P336="Muy Baja",0.2,IF(P336="Baja",0.4,IF(P336="Media",0.6,IF(P336="Alta",0.8,IF(P336="Muy Alta",1,))))))</f>
        <v>0.6</v>
      </c>
      <c r="R336" s="625"/>
      <c r="S336" s="624" t="str">
        <f>IF(OR(R336='Tabla Impacto'!$C$11,R336='Tabla Impacto'!$D$11),"Leve",IF(OR(R336='Tabla Impacto'!$C$12,R336='Tabla Impacto'!$D$12),"Menor",IF(OR(R336='Tabla Impacto'!$C$13,R336='Tabla Impacto'!$D$13),"Moderado",IF(OR(R336='Tabla Impacto'!$C$14,R336='Tabla Impacto'!$D$14),"Mayor",IF(OR(R336='Tabla Impacto'!$C$15,R336='Tabla Impacto'!$D$15),"Catastrófico","")))))</f>
        <v/>
      </c>
      <c r="T336" s="612" t="str">
        <f t="shared" ref="T336" si="427">IF(S336="","",IF(S336="Leve",0.2,IF(S336="Menor",0.4,IF(S336="Moderado",0.6,IF(S336="Mayor",0.8,IF(S336="Catastrófico",1,))))))</f>
        <v/>
      </c>
      <c r="U336" s="625" t="s">
        <v>136</v>
      </c>
      <c r="V336" s="624" t="str">
        <f>IF(OR(U336='Tabla Impacto'!$C$11,U336='Tabla Impacto'!$D$11),"Leve",IF(OR(U336='Tabla Impacto'!$C$12,U336='Tabla Impacto'!$D$12),"Menor",IF(OR(U336='Tabla Impacto'!$C$13,U336='Tabla Impacto'!$D$13),"Moderado",IF(OR(U336='Tabla Impacto'!$C$14,U336='Tabla Impacto'!$D$14),"Mayor",IF(OR(U336='Tabla Impacto'!$C$15,U336='Tabla Impacto'!$D$15),"Catastrófico","")))))</f>
        <v>Moderado</v>
      </c>
      <c r="W336" s="612">
        <f t="shared" ref="W336" si="428">IF(V336="","",IF(V336="Leve",0.2,IF(V336="Menor",0.4,IF(V336="Moderado",0.6,IF(V336="Mayor",0.8,IF(V336="Catastrófico",1,))))))</f>
        <v>0.6</v>
      </c>
      <c r="X336" s="613" t="str">
        <f>IF(Y336="","",IF(Y336='Tabla Impacto'!$G$4,'Tabla Impacto'!$F$4,IF(Y336='Tabla Impacto'!$G$5,'Tabla Impacto'!$F$5,IF(Y336='Tabla Impacto'!$G$6,'Tabla Impacto'!$F$6,IF(Y336='Tabla Impacto'!$G$7,'Tabla Impacto'!$F$7,IF(Y336='Tabla Impacto'!$G$8,'Tabla Impacto'!$F$8))))))</f>
        <v>Moderado</v>
      </c>
      <c r="Y336" s="612">
        <f t="shared" ref="Y336" si="429">+IF(T336="",W336,IF(W336="",T336,IF(T336&gt;W336,T336,W336)))</f>
        <v>0.6</v>
      </c>
      <c r="Z336" s="613" t="str">
        <f t="shared" ref="Z336" si="430">IF(OR(AND(P336="Muy Baja",X336="Leve"),AND(P336="Muy Baja",X336="Menor"),AND(P336="Baja",X336="Leve")),"Bajo",IF(OR(AND(P336="Muy baja",X336="Moderado"),AND(P336="Baja",X336="Menor"),AND(P336="Baja",X336="Moderado"),AND(P336="Media",X336="Leve"),AND(P336="Media",X336="Menor"),AND(P336="Media",X336="Moderado"),AND(P336="Alta",X336="Leve"),AND(P336="Alta",X336="Menor")),"Moderado",IF(OR(AND(P336="Muy Baja",X336="Mayor"),AND(P336="Baja",X336="Mayor"),AND(P336="Media",X336="Mayor"),AND(P336="Alta",X336="Moderado"),AND(P336="Alta",X336="Mayor"),AND(P336="Muy Alta",X336="Leve"),AND(P336="Muy Alta",X336="Menor"),AND(P336="Muy Alta",X336="Moderado"),AND(P336="Muy Alta",X336="Mayor")),"Alto",IF(OR(AND(P336="Muy Baja",X336="Catastrófico"),AND(P336="Baja",X336="Catastrófico"),AND(P336="Media",X336="Catastrófico"),AND(P336="Alta",X336="Catastrófico"),AND(P336="Muy Alta",X336="Catastrófico")),"Extremo",""))))</f>
        <v>Moderado</v>
      </c>
      <c r="AA336" s="618"/>
      <c r="AB336" s="404">
        <v>1</v>
      </c>
      <c r="AC336" s="416" t="s">
        <v>912</v>
      </c>
      <c r="AD336" s="138"/>
      <c r="AE336" s="331" t="s">
        <v>223</v>
      </c>
      <c r="AF336" s="413" t="s">
        <v>901</v>
      </c>
      <c r="AG336" s="331" t="str">
        <f t="shared" si="425"/>
        <v>Probabilidad</v>
      </c>
      <c r="AH336" s="332" t="s">
        <v>12</v>
      </c>
      <c r="AI336" s="332" t="s">
        <v>8</v>
      </c>
      <c r="AJ336" s="333" t="str">
        <f t="shared" si="413"/>
        <v>40%</v>
      </c>
      <c r="AK336" s="332" t="s">
        <v>17</v>
      </c>
      <c r="AL336" s="332" t="s">
        <v>20</v>
      </c>
      <c r="AM336" s="332" t="s">
        <v>111</v>
      </c>
      <c r="AN336" s="309">
        <f>IFERROR(IF(AG336="Probabilidad",(Q336-(+Q336*AJ336)),IF(AG336="Impacto",Q336,"")),"")</f>
        <v>0.36</v>
      </c>
      <c r="AO336" s="410" t="str">
        <f t="shared" ref="AO336" si="431">IFERROR(IF(AN336="","",IF(AN336&lt;=0.2,"Muy Baja",IF(AN336&lt;=0.4,"Baja",IF(AN336&lt;=0.6,"Media",IF(AN336&lt;=0.8,"Alta","Muy Alta"))))),"")</f>
        <v>Baja</v>
      </c>
      <c r="AP336" s="125">
        <f>+AN336</f>
        <v>0.36</v>
      </c>
      <c r="AQ336" s="410" t="str">
        <f t="shared" ref="AQ336" si="432">IFERROR(IF(AR336="","",IF(AR336&lt;=0.2,"Leve",IF(AR336&lt;=0.4,"Menor",IF(AR336&lt;=0.6,"Moderado",IF(AR336&lt;=0.8,"Mayor","Catastrófico"))))),"")</f>
        <v>Moderado</v>
      </c>
      <c r="AR336" s="125">
        <f>IFERROR(IF(AG336="Impacto",(Y336-(+Y336*AJ336)),IF(AG336="Probabilidad",Y336,"")),"")</f>
        <v>0.6</v>
      </c>
      <c r="AS336" s="402" t="str">
        <f t="shared" ref="AS336" si="433">IFERROR(IF(OR(AND(AO336="Muy Baja",AQ336="Leve"),AND(AO336="Muy Baja",AQ336="Menor"),AND(AO336="Baja",AQ336="Leve")),"Bajo",IF(OR(AND(AO336="Muy baja",AQ336="Moderado"),AND(AO336="Baja",AQ336="Menor"),AND(AO336="Baja",AQ336="Moderado"),AND(AO336="Media",AQ336="Leve"),AND(AO336="Media",AQ336="Menor"),AND(AO336="Media",AQ336="Moderado"),AND(AO336="Alta",AQ336="Leve"),AND(AO336="Alta",AQ336="Menor")),"Moderado",IF(OR(AND(AO336="Muy Baja",AQ336="Mayor"),AND(AO336="Baja",AQ336="Mayor"),AND(AO336="Media",AQ336="Mayor"),AND(AO336="Alta",AQ336="Moderado"),AND(AO336="Alta",AQ336="Mayor"),AND(AO336="Muy Alta",AQ336="Leve"),AND(AO336="Muy Alta",AQ336="Menor"),AND(AO336="Muy Alta",AQ336="Moderado"),AND(AO336="Muy Alta",AQ336="Mayor")),"Alto",IF(OR(AND(AO336="Muy Baja",AQ336="Catastrófico"),AND(AO336="Baja",AQ336="Catastrófico"),AND(AO336="Media",AQ336="Catastrófico"),AND(AO336="Alta",AQ336="Catastrófico"),AND(AO336="Muy Alta",AQ336="Catastrófico")),"Extremo","")))),"")</f>
        <v>Moderado</v>
      </c>
      <c r="AT336" s="407">
        <f>+AP336</f>
        <v>0.36</v>
      </c>
      <c r="AU336" s="407">
        <f>+AR336</f>
        <v>0.6</v>
      </c>
      <c r="AV336" s="409" t="s">
        <v>122</v>
      </c>
      <c r="AW336" s="319"/>
      <c r="AX336" s="319"/>
      <c r="AY336" s="335">
        <v>2</v>
      </c>
      <c r="AZ336" s="336">
        <v>0</v>
      </c>
      <c r="BA336" s="336">
        <v>1</v>
      </c>
      <c r="BB336" s="336">
        <v>0</v>
      </c>
      <c r="BC336" s="336">
        <v>1</v>
      </c>
      <c r="BJ336" s="329"/>
      <c r="BK336" s="329"/>
      <c r="BL336" s="329"/>
      <c r="BM336" s="329"/>
      <c r="BN336" s="329"/>
      <c r="BO336" s="329"/>
      <c r="BP336" s="329"/>
      <c r="BQ336" s="329"/>
      <c r="BR336" s="329"/>
      <c r="BS336" s="329"/>
      <c r="BT336" s="329"/>
      <c r="BU336" s="329"/>
      <c r="BV336" s="329"/>
      <c r="BW336" s="329"/>
      <c r="BX336" s="329"/>
      <c r="BY336" s="329"/>
      <c r="BZ336" s="329"/>
      <c r="CA336" s="329"/>
      <c r="CB336" s="329"/>
      <c r="CC336" s="329"/>
      <c r="CD336" s="329"/>
      <c r="CE336" s="329"/>
      <c r="CF336" s="329"/>
      <c r="CG336" s="329"/>
      <c r="CH336" s="329"/>
      <c r="CL336" s="329"/>
    </row>
    <row r="337" spans="1:90" s="1" customFormat="1" ht="13.8" hidden="1" customHeight="1" x14ac:dyDescent="0.25">
      <c r="A337" s="617"/>
      <c r="B337" s="619" t="s">
        <v>380</v>
      </c>
      <c r="C337" s="620" t="s">
        <v>377</v>
      </c>
      <c r="D337" s="619" t="s">
        <v>380</v>
      </c>
      <c r="E337" s="619" t="s">
        <v>377</v>
      </c>
      <c r="F337" s="598"/>
      <c r="G337" s="598"/>
      <c r="H337" s="598"/>
      <c r="I337" s="598"/>
      <c r="J337" s="619" t="s">
        <v>353</v>
      </c>
      <c r="K337" s="626"/>
      <c r="L337" s="627" t="s">
        <v>357</v>
      </c>
      <c r="M337" s="627" t="str">
        <f t="shared" si="418"/>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37" s="619"/>
      <c r="O337" s="618">
        <v>48</v>
      </c>
      <c r="P337" s="624"/>
      <c r="Q337" s="612"/>
      <c r="R337" s="625"/>
      <c r="S337" s="624"/>
      <c r="T337" s="612"/>
      <c r="U337" s="625"/>
      <c r="V337" s="624"/>
      <c r="W337" s="612"/>
      <c r="X337" s="613"/>
      <c r="Y337" s="612"/>
      <c r="Z337" s="613"/>
      <c r="AA337" s="618"/>
      <c r="AB337" s="404"/>
      <c r="AC337" s="416"/>
      <c r="AD337" s="138"/>
      <c r="AE337" s="331"/>
      <c r="AF337" s="413"/>
      <c r="AG337" s="331" t="str">
        <f t="shared" si="425"/>
        <v/>
      </c>
      <c r="AH337" s="332"/>
      <c r="AI337" s="332"/>
      <c r="AJ337" s="333" t="str">
        <f t="shared" si="413"/>
        <v/>
      </c>
      <c r="AK337" s="332"/>
      <c r="AL337" s="332"/>
      <c r="AM337" s="332"/>
      <c r="AN337" s="124"/>
      <c r="AO337" s="410" t="str">
        <f t="shared" si="414"/>
        <v/>
      </c>
      <c r="AP337" s="125"/>
      <c r="AQ337" s="410" t="str">
        <f t="shared" si="415"/>
        <v/>
      </c>
      <c r="AR337" s="125" t="str">
        <f t="shared" si="416"/>
        <v/>
      </c>
      <c r="AS337" s="402" t="str">
        <f t="shared" si="417"/>
        <v/>
      </c>
      <c r="AT337" s="402"/>
      <c r="AU337" s="402"/>
      <c r="AV337" s="409"/>
      <c r="AW337" s="319"/>
      <c r="AX337" s="319"/>
      <c r="AY337" s="321"/>
      <c r="AZ337" s="321"/>
      <c r="BA337" s="321"/>
      <c r="BB337" s="321"/>
      <c r="BC337" s="321"/>
      <c r="BJ337" s="329"/>
      <c r="BK337" s="329"/>
      <c r="BL337" s="329"/>
      <c r="BM337" s="329"/>
      <c r="BN337" s="329"/>
      <c r="BO337" s="329"/>
      <c r="BP337" s="329"/>
      <c r="BQ337" s="329"/>
      <c r="BR337" s="329"/>
      <c r="BS337" s="329"/>
      <c r="BT337" s="329"/>
      <c r="BU337" s="329"/>
      <c r="BV337" s="329"/>
      <c r="BW337" s="329"/>
      <c r="BX337" s="329"/>
      <c r="BY337" s="329"/>
      <c r="BZ337" s="329"/>
      <c r="CA337" s="329"/>
      <c r="CB337" s="329"/>
      <c r="CC337" s="329"/>
      <c r="CD337" s="329"/>
      <c r="CE337" s="329"/>
      <c r="CF337" s="329"/>
      <c r="CG337" s="329"/>
      <c r="CH337" s="329"/>
      <c r="CL337" s="329"/>
    </row>
    <row r="338" spans="1:90" s="1" customFormat="1" ht="13.8" hidden="1" customHeight="1" x14ac:dyDescent="0.25">
      <c r="A338" s="617"/>
      <c r="B338" s="619" t="s">
        <v>380</v>
      </c>
      <c r="C338" s="620" t="s">
        <v>377</v>
      </c>
      <c r="D338" s="619" t="s">
        <v>380</v>
      </c>
      <c r="E338" s="619" t="s">
        <v>377</v>
      </c>
      <c r="F338" s="598"/>
      <c r="G338" s="598"/>
      <c r="H338" s="598"/>
      <c r="I338" s="598"/>
      <c r="J338" s="619" t="s">
        <v>353</v>
      </c>
      <c r="K338" s="626"/>
      <c r="L338" s="627" t="s">
        <v>357</v>
      </c>
      <c r="M338" s="627" t="str">
        <f t="shared" si="418"/>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38" s="619"/>
      <c r="O338" s="618">
        <v>48</v>
      </c>
      <c r="P338" s="624"/>
      <c r="Q338" s="612"/>
      <c r="R338" s="625"/>
      <c r="S338" s="624"/>
      <c r="T338" s="612"/>
      <c r="U338" s="625"/>
      <c r="V338" s="624"/>
      <c r="W338" s="612"/>
      <c r="X338" s="613"/>
      <c r="Y338" s="612"/>
      <c r="Z338" s="613"/>
      <c r="AA338" s="618"/>
      <c r="AB338" s="404"/>
      <c r="AC338" s="416"/>
      <c r="AD338" s="138"/>
      <c r="AE338" s="331"/>
      <c r="AF338" s="413"/>
      <c r="AG338" s="331" t="str">
        <f t="shared" si="425"/>
        <v/>
      </c>
      <c r="AH338" s="332"/>
      <c r="AI338" s="332"/>
      <c r="AJ338" s="333" t="str">
        <f t="shared" si="413"/>
        <v/>
      </c>
      <c r="AK338" s="332"/>
      <c r="AL338" s="332"/>
      <c r="AM338" s="332"/>
      <c r="AN338" s="124"/>
      <c r="AO338" s="410" t="str">
        <f t="shared" si="414"/>
        <v/>
      </c>
      <c r="AP338" s="125"/>
      <c r="AQ338" s="410" t="str">
        <f t="shared" si="415"/>
        <v/>
      </c>
      <c r="AR338" s="125" t="str">
        <f t="shared" si="416"/>
        <v/>
      </c>
      <c r="AS338" s="402" t="str">
        <f t="shared" si="417"/>
        <v/>
      </c>
      <c r="AT338" s="402"/>
      <c r="AU338" s="402"/>
      <c r="AV338" s="409"/>
      <c r="AW338" s="319"/>
      <c r="AX338" s="319"/>
      <c r="AY338" s="139"/>
      <c r="AZ338" s="136"/>
      <c r="BA338" s="136"/>
      <c r="BB338" s="136"/>
      <c r="BC338" s="136"/>
      <c r="BJ338" s="329"/>
      <c r="BK338" s="329"/>
      <c r="BL338" s="329"/>
      <c r="BM338" s="329"/>
      <c r="BN338" s="329"/>
      <c r="BO338" s="329"/>
      <c r="BP338" s="329"/>
      <c r="BQ338" s="329"/>
      <c r="BR338" s="329"/>
      <c r="BS338" s="329"/>
      <c r="BT338" s="329"/>
      <c r="BU338" s="329"/>
      <c r="BV338" s="329"/>
      <c r="BW338" s="329"/>
      <c r="BX338" s="329"/>
      <c r="BY338" s="329"/>
      <c r="BZ338" s="329"/>
      <c r="CA338" s="329"/>
      <c r="CB338" s="329"/>
      <c r="CC338" s="329"/>
      <c r="CD338" s="329"/>
      <c r="CE338" s="329"/>
      <c r="CF338" s="329"/>
      <c r="CG338" s="329"/>
      <c r="CH338" s="329"/>
      <c r="CL338" s="329"/>
    </row>
    <row r="339" spans="1:90" s="1" customFormat="1" ht="13.8" hidden="1" customHeight="1" x14ac:dyDescent="0.25">
      <c r="A339" s="617"/>
      <c r="B339" s="619" t="s">
        <v>380</v>
      </c>
      <c r="C339" s="620" t="s">
        <v>377</v>
      </c>
      <c r="D339" s="619" t="s">
        <v>380</v>
      </c>
      <c r="E339" s="619" t="s">
        <v>377</v>
      </c>
      <c r="F339" s="598"/>
      <c r="G339" s="598"/>
      <c r="H339" s="598"/>
      <c r="I339" s="598"/>
      <c r="J339" s="619" t="s">
        <v>353</v>
      </c>
      <c r="K339" s="626"/>
      <c r="L339" s="627" t="s">
        <v>357</v>
      </c>
      <c r="M339" s="627" t="str">
        <f t="shared" si="418"/>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39" s="619"/>
      <c r="O339" s="618">
        <v>48</v>
      </c>
      <c r="P339" s="624"/>
      <c r="Q339" s="612"/>
      <c r="R339" s="625"/>
      <c r="S339" s="624"/>
      <c r="T339" s="612"/>
      <c r="U339" s="625"/>
      <c r="V339" s="624"/>
      <c r="W339" s="612"/>
      <c r="X339" s="613"/>
      <c r="Y339" s="612"/>
      <c r="Z339" s="613"/>
      <c r="AA339" s="618"/>
      <c r="AB339" s="404"/>
      <c r="AC339" s="416"/>
      <c r="AD339" s="138"/>
      <c r="AE339" s="331"/>
      <c r="AF339" s="413"/>
      <c r="AG339" s="331" t="str">
        <f t="shared" si="425"/>
        <v/>
      </c>
      <c r="AH339" s="332"/>
      <c r="AI339" s="332"/>
      <c r="AJ339" s="333" t="str">
        <f t="shared" si="413"/>
        <v/>
      </c>
      <c r="AK339" s="332"/>
      <c r="AL339" s="332"/>
      <c r="AM339" s="332"/>
      <c r="AN339" s="124"/>
      <c r="AO339" s="410" t="str">
        <f t="shared" si="414"/>
        <v/>
      </c>
      <c r="AP339" s="125"/>
      <c r="AQ339" s="410" t="str">
        <f t="shared" si="415"/>
        <v/>
      </c>
      <c r="AR339" s="125" t="str">
        <f t="shared" si="416"/>
        <v/>
      </c>
      <c r="AS339" s="402" t="str">
        <f t="shared" si="417"/>
        <v/>
      </c>
      <c r="AT339" s="402"/>
      <c r="AU339" s="402"/>
      <c r="AV339" s="409"/>
      <c r="AW339" s="319"/>
      <c r="AX339" s="319"/>
      <c r="AY339" s="139"/>
      <c r="AZ339" s="136"/>
      <c r="BA339" s="136"/>
      <c r="BB339" s="136"/>
      <c r="BC339" s="136"/>
      <c r="BJ339" s="329"/>
      <c r="BK339" s="329"/>
      <c r="BL339" s="329"/>
      <c r="BM339" s="329"/>
      <c r="BN339" s="329"/>
      <c r="BO339" s="329"/>
      <c r="BP339" s="329"/>
      <c r="BQ339" s="329"/>
      <c r="BR339" s="329"/>
      <c r="BS339" s="329"/>
      <c r="BT339" s="329"/>
      <c r="BU339" s="329"/>
      <c r="BV339" s="329"/>
      <c r="BW339" s="329"/>
      <c r="BX339" s="329"/>
      <c r="BY339" s="329"/>
      <c r="BZ339" s="329"/>
      <c r="CA339" s="329"/>
      <c r="CB339" s="329"/>
      <c r="CC339" s="329"/>
      <c r="CD339" s="329"/>
      <c r="CE339" s="329"/>
      <c r="CF339" s="329"/>
      <c r="CG339" s="329"/>
      <c r="CH339" s="329"/>
      <c r="CL339" s="329"/>
    </row>
    <row r="340" spans="1:90" s="1" customFormat="1" ht="13.8" hidden="1" customHeight="1" x14ac:dyDescent="0.25">
      <c r="A340" s="617"/>
      <c r="B340" s="619" t="s">
        <v>380</v>
      </c>
      <c r="C340" s="620" t="s">
        <v>377</v>
      </c>
      <c r="D340" s="619" t="s">
        <v>380</v>
      </c>
      <c r="E340" s="619" t="s">
        <v>377</v>
      </c>
      <c r="F340" s="598"/>
      <c r="G340" s="598"/>
      <c r="H340" s="598"/>
      <c r="I340" s="598"/>
      <c r="J340" s="619" t="s">
        <v>353</v>
      </c>
      <c r="K340" s="626"/>
      <c r="L340" s="627" t="s">
        <v>357</v>
      </c>
      <c r="M340" s="627" t="str">
        <f t="shared" si="418"/>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40" s="619"/>
      <c r="O340" s="618">
        <v>48</v>
      </c>
      <c r="P340" s="624"/>
      <c r="Q340" s="612"/>
      <c r="R340" s="625"/>
      <c r="S340" s="624"/>
      <c r="T340" s="612"/>
      <c r="U340" s="625"/>
      <c r="V340" s="624"/>
      <c r="W340" s="612"/>
      <c r="X340" s="613"/>
      <c r="Y340" s="612"/>
      <c r="Z340" s="613"/>
      <c r="AA340" s="618"/>
      <c r="AB340" s="404"/>
      <c r="AC340" s="416"/>
      <c r="AD340" s="138"/>
      <c r="AE340" s="331"/>
      <c r="AF340" s="413"/>
      <c r="AG340" s="331" t="str">
        <f t="shared" si="425"/>
        <v/>
      </c>
      <c r="AH340" s="332"/>
      <c r="AI340" s="332"/>
      <c r="AJ340" s="333" t="str">
        <f t="shared" si="413"/>
        <v/>
      </c>
      <c r="AK340" s="332"/>
      <c r="AL340" s="332"/>
      <c r="AM340" s="332"/>
      <c r="AN340" s="124"/>
      <c r="AO340" s="410" t="str">
        <f t="shared" si="414"/>
        <v/>
      </c>
      <c r="AP340" s="125"/>
      <c r="AQ340" s="410" t="str">
        <f t="shared" si="415"/>
        <v/>
      </c>
      <c r="AR340" s="125" t="str">
        <f t="shared" si="416"/>
        <v/>
      </c>
      <c r="AS340" s="402" t="str">
        <f t="shared" si="417"/>
        <v/>
      </c>
      <c r="AT340" s="402"/>
      <c r="AU340" s="402"/>
      <c r="AV340" s="409"/>
      <c r="AW340" s="319"/>
      <c r="AX340" s="319"/>
      <c r="AY340" s="139"/>
      <c r="AZ340" s="136"/>
      <c r="BA340" s="136"/>
      <c r="BB340" s="136"/>
      <c r="BC340" s="136"/>
      <c r="BJ340" s="329"/>
      <c r="BK340" s="329"/>
      <c r="BL340" s="329"/>
      <c r="BM340" s="329"/>
      <c r="BN340" s="329"/>
      <c r="BO340" s="329"/>
      <c r="BP340" s="329"/>
      <c r="BQ340" s="329"/>
      <c r="BR340" s="329"/>
      <c r="BS340" s="329"/>
      <c r="BT340" s="329"/>
      <c r="BU340" s="329"/>
      <c r="BV340" s="329"/>
      <c r="BW340" s="329"/>
      <c r="BX340" s="329"/>
      <c r="BY340" s="329"/>
      <c r="BZ340" s="329"/>
      <c r="CA340" s="329"/>
      <c r="CB340" s="329"/>
      <c r="CC340" s="329"/>
      <c r="CD340" s="329"/>
      <c r="CE340" s="329"/>
      <c r="CF340" s="329"/>
      <c r="CG340" s="329"/>
      <c r="CH340" s="329"/>
      <c r="CL340" s="329"/>
    </row>
    <row r="341" spans="1:90" s="1" customFormat="1" ht="13.8" hidden="1" customHeight="1" x14ac:dyDescent="0.25">
      <c r="A341" s="617"/>
      <c r="B341" s="619" t="s">
        <v>380</v>
      </c>
      <c r="C341" s="620" t="s">
        <v>377</v>
      </c>
      <c r="D341" s="619" t="s">
        <v>380</v>
      </c>
      <c r="E341" s="619" t="s">
        <v>377</v>
      </c>
      <c r="F341" s="598"/>
      <c r="G341" s="598"/>
      <c r="H341" s="598"/>
      <c r="I341" s="598"/>
      <c r="J341" s="619" t="s">
        <v>353</v>
      </c>
      <c r="K341" s="626"/>
      <c r="L341" s="627" t="s">
        <v>357</v>
      </c>
      <c r="M341" s="627" t="str">
        <f t="shared" si="418"/>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41" s="619"/>
      <c r="O341" s="618">
        <v>48</v>
      </c>
      <c r="P341" s="624"/>
      <c r="Q341" s="612"/>
      <c r="R341" s="625"/>
      <c r="S341" s="624"/>
      <c r="T341" s="612"/>
      <c r="U341" s="625"/>
      <c r="V341" s="624"/>
      <c r="W341" s="612"/>
      <c r="X341" s="613"/>
      <c r="Y341" s="612"/>
      <c r="Z341" s="613"/>
      <c r="AA341" s="618"/>
      <c r="AB341" s="404"/>
      <c r="AC341" s="416"/>
      <c r="AD341" s="138"/>
      <c r="AE341" s="331"/>
      <c r="AF341" s="413"/>
      <c r="AG341" s="331" t="str">
        <f t="shared" si="425"/>
        <v/>
      </c>
      <c r="AH341" s="332"/>
      <c r="AI341" s="332"/>
      <c r="AJ341" s="333" t="str">
        <f t="shared" si="413"/>
        <v/>
      </c>
      <c r="AK341" s="332"/>
      <c r="AL341" s="332"/>
      <c r="AM341" s="332"/>
      <c r="AN341" s="124"/>
      <c r="AO341" s="410" t="str">
        <f t="shared" si="414"/>
        <v/>
      </c>
      <c r="AP341" s="125"/>
      <c r="AQ341" s="410" t="str">
        <f t="shared" si="415"/>
        <v/>
      </c>
      <c r="AR341" s="125" t="str">
        <f t="shared" si="416"/>
        <v/>
      </c>
      <c r="AS341" s="402" t="str">
        <f t="shared" si="417"/>
        <v/>
      </c>
      <c r="AT341" s="402"/>
      <c r="AU341" s="402"/>
      <c r="AV341" s="409"/>
      <c r="AW341" s="319"/>
      <c r="AX341" s="319"/>
      <c r="AY341" s="139"/>
      <c r="AZ341" s="136"/>
      <c r="BA341" s="136"/>
      <c r="BB341" s="136"/>
      <c r="BC341" s="136"/>
      <c r="BJ341" s="329"/>
      <c r="BK341" s="329"/>
      <c r="BL341" s="329"/>
      <c r="BM341" s="329"/>
      <c r="BN341" s="329"/>
      <c r="BO341" s="329"/>
      <c r="BP341" s="329"/>
      <c r="BQ341" s="329"/>
      <c r="BR341" s="329"/>
      <c r="BS341" s="329"/>
      <c r="BT341" s="329"/>
      <c r="BU341" s="329"/>
      <c r="BV341" s="329"/>
      <c r="BW341" s="329"/>
      <c r="BX341" s="329"/>
      <c r="BY341" s="329"/>
      <c r="BZ341" s="329"/>
      <c r="CA341" s="329"/>
      <c r="CB341" s="329"/>
      <c r="CC341" s="329"/>
      <c r="CD341" s="329"/>
      <c r="CE341" s="329"/>
      <c r="CF341" s="329"/>
      <c r="CG341" s="329"/>
      <c r="CH341" s="329"/>
      <c r="CL341" s="329"/>
    </row>
    <row r="342" spans="1:90" s="1" customFormat="1" ht="220.8" x14ac:dyDescent="0.25">
      <c r="A342" s="617" t="s">
        <v>379</v>
      </c>
      <c r="B342" s="619" t="s">
        <v>893</v>
      </c>
      <c r="C342" s="620" t="s">
        <v>272</v>
      </c>
      <c r="D342" s="619" t="s">
        <v>893</v>
      </c>
      <c r="E342" s="619" t="s">
        <v>272</v>
      </c>
      <c r="F342" s="598" t="s">
        <v>761</v>
      </c>
      <c r="G342" s="598" t="s">
        <v>777</v>
      </c>
      <c r="H342" s="598" t="s">
        <v>778</v>
      </c>
      <c r="I342" s="598" t="s">
        <v>783</v>
      </c>
      <c r="J342" s="619" t="s">
        <v>353</v>
      </c>
      <c r="K342" s="626" t="s">
        <v>810</v>
      </c>
      <c r="L342" s="627" t="s">
        <v>811</v>
      </c>
      <c r="M342" s="627" t="str">
        <f t="shared" si="418"/>
        <v xml:space="preserve">Posibilidad de pérdida Reputacional por actos indebidos por acción u omisión para favorecer a Funcionarios o exfuncionarios en el desarrollo del proceso disciplinario debido a:
1.  deficiente o inadecuado control y seguimiento de las actuaciones llevadas a cabo en curso de los procesos disciplinarios.
2. Incumplimiento de la obligaciones de los funcionarios  comisionados por la Oficina de control Interno Disciplinario. </v>
      </c>
      <c r="N342" s="619" t="s">
        <v>116</v>
      </c>
      <c r="O342" s="618">
        <v>525</v>
      </c>
      <c r="P342" s="624" t="str">
        <f t="shared" si="419"/>
        <v>Alta</v>
      </c>
      <c r="Q342" s="612">
        <f t="shared" ref="Q342" si="434">IF(P342="","",IF(P342="Muy Baja",0.2,IF(P342="Baja",0.4,IF(P342="Media",0.6,IF(P342="Alta",0.8,IF(P342="Muy Alta",1,))))))</f>
        <v>0.8</v>
      </c>
      <c r="R342" s="625"/>
      <c r="S342" s="624" t="str">
        <f>IF(OR(R342='Tabla Impacto'!$C$11,R342='Tabla Impacto'!$D$11),"Leve",IF(OR(R342='Tabla Impacto'!$C$12,R342='Tabla Impacto'!$D$12),"Menor",IF(OR(R342='Tabla Impacto'!$C$13,R342='Tabla Impacto'!$D$13),"Moderado",IF(OR(R342='Tabla Impacto'!$C$14,R342='Tabla Impacto'!$D$14),"Mayor",IF(OR(R342='Tabla Impacto'!$C$15,R342='Tabla Impacto'!$D$15),"Catastrófico","")))))</f>
        <v/>
      </c>
      <c r="T342" s="612" t="str">
        <f t="shared" ref="T342" si="435">IF(S342="","",IF(S342="Leve",0.2,IF(S342="Menor",0.4,IF(S342="Moderado",0.6,IF(S342="Mayor",0.8,IF(S342="Catastrófico",1,))))))</f>
        <v/>
      </c>
      <c r="U342" s="625" t="s">
        <v>137</v>
      </c>
      <c r="V342" s="624" t="str">
        <f>IF(OR(U342='Tabla Impacto'!$C$11,U342='Tabla Impacto'!$D$11),"Leve",IF(OR(U342='Tabla Impacto'!$C$12,U342='Tabla Impacto'!$D$12),"Menor",IF(OR(U342='Tabla Impacto'!$C$13,U342='Tabla Impacto'!$D$13),"Moderado",IF(OR(U342='Tabla Impacto'!$C$14,U342='Tabla Impacto'!$D$14),"Mayor",IF(OR(U342='Tabla Impacto'!$C$15,U342='Tabla Impacto'!$D$15),"Catastrófico","")))))</f>
        <v>Mayor</v>
      </c>
      <c r="W342" s="612">
        <f t="shared" ref="W342" si="436">IF(V342="","",IF(V342="Leve",0.2,IF(V342="Menor",0.4,IF(V342="Moderado",0.6,IF(V342="Mayor",0.8,IF(V342="Catastrófico",1,))))))</f>
        <v>0.8</v>
      </c>
      <c r="X342" s="613" t="str">
        <f>IF(Y342="","",IF(Y342='Tabla Impacto'!$G$4,'Tabla Impacto'!$F$4,IF(Y342='Tabla Impacto'!$G$5,'Tabla Impacto'!$F$5,IF(Y342='Tabla Impacto'!$G$6,'Tabla Impacto'!$F$6,IF(Y342='Tabla Impacto'!$G$7,'Tabla Impacto'!$F$7,IF(Y342='Tabla Impacto'!$G$8,'Tabla Impacto'!$F$8))))))</f>
        <v>Mayor</v>
      </c>
      <c r="Y342" s="612">
        <f t="shared" ref="Y342" si="437">+IF(T342="",W342,IF(W342="",T342,IF(T342&gt;W342,T342,W342)))</f>
        <v>0.8</v>
      </c>
      <c r="Z342" s="613" t="str">
        <f t="shared" ref="Z342" si="438">IF(OR(AND(P342="Muy Baja",X342="Leve"),AND(P342="Muy Baja",X342="Menor"),AND(P342="Baja",X342="Leve")),"Bajo",IF(OR(AND(P342="Muy baja",X342="Moderado"),AND(P342="Baja",X342="Menor"),AND(P342="Baja",X342="Moderado"),AND(P342="Media",X342="Leve"),AND(P342="Media",X342="Menor"),AND(P342="Media",X342="Moderado"),AND(P342="Alta",X342="Leve"),AND(P342="Alta",X342="Menor")),"Moderado",IF(OR(AND(P342="Muy Baja",X342="Mayor"),AND(P342="Baja",X342="Mayor"),AND(P342="Media",X342="Mayor"),AND(P342="Alta",X342="Moderado"),AND(P342="Alta",X342="Mayor"),AND(P342="Muy Alta",X342="Leve"),AND(P342="Muy Alta",X342="Menor"),AND(P342="Muy Alta",X342="Moderado"),AND(P342="Muy Alta",X342="Mayor")),"Alto",IF(OR(AND(P342="Muy Baja",X342="Catastrófico"),AND(P342="Baja",X342="Catastrófico"),AND(P342="Media",X342="Catastrófico"),AND(P342="Alta",X342="Catastrófico"),AND(P342="Muy Alta",X342="Catastrófico")),"Extremo",""))))</f>
        <v>Alto</v>
      </c>
      <c r="AA342" s="618"/>
      <c r="AB342" s="404">
        <v>1</v>
      </c>
      <c r="AC342" s="416" t="s">
        <v>376</v>
      </c>
      <c r="AD342" s="138"/>
      <c r="AE342" s="331" t="s">
        <v>223</v>
      </c>
      <c r="AF342" s="413" t="s">
        <v>901</v>
      </c>
      <c r="AG342" s="331" t="str">
        <f t="shared" si="425"/>
        <v>Probabilidad</v>
      </c>
      <c r="AH342" s="332" t="s">
        <v>12</v>
      </c>
      <c r="AI342" s="332" t="s">
        <v>8</v>
      </c>
      <c r="AJ342" s="333" t="str">
        <f t="shared" si="413"/>
        <v>40%</v>
      </c>
      <c r="AK342" s="332" t="s">
        <v>17</v>
      </c>
      <c r="AL342" s="332" t="s">
        <v>20</v>
      </c>
      <c r="AM342" s="332" t="s">
        <v>111</v>
      </c>
      <c r="AN342" s="309">
        <f>IFERROR(IF(AG342="Probabilidad",(Q342-(+Q342*AJ342)),IF(AG342="Impacto",Q342,"")),"")</f>
        <v>0.48</v>
      </c>
      <c r="AO342" s="410" t="str">
        <f t="shared" si="414"/>
        <v>Media</v>
      </c>
      <c r="AP342" s="125">
        <f>+AN342</f>
        <v>0.48</v>
      </c>
      <c r="AQ342" s="410" t="str">
        <f t="shared" si="415"/>
        <v>Mayor</v>
      </c>
      <c r="AR342" s="125">
        <f>IFERROR(IF(AG342="Impacto",(Y342-(+Y342*AJ342)),IF(AG342="Probabilidad",Y342,"")),"")</f>
        <v>0.8</v>
      </c>
      <c r="AS342" s="402" t="str">
        <f t="shared" si="417"/>
        <v>Alto</v>
      </c>
      <c r="AT342" s="407">
        <f>+AP342</f>
        <v>0.48</v>
      </c>
      <c r="AU342" s="407">
        <f>+AR342</f>
        <v>0.8</v>
      </c>
      <c r="AV342" s="409" t="s">
        <v>122</v>
      </c>
      <c r="AW342" s="319"/>
      <c r="AX342" s="319"/>
      <c r="AY342" s="335">
        <v>2</v>
      </c>
      <c r="AZ342" s="336">
        <v>0</v>
      </c>
      <c r="BA342" s="336">
        <v>1</v>
      </c>
      <c r="BB342" s="336">
        <v>0</v>
      </c>
      <c r="BC342" s="336">
        <v>1</v>
      </c>
      <c r="BJ342" s="329"/>
      <c r="BK342" s="329"/>
      <c r="BL342" s="329"/>
      <c r="BM342" s="329"/>
      <c r="BN342" s="329"/>
      <c r="BO342" s="329"/>
      <c r="BP342" s="329"/>
      <c r="BQ342" s="329"/>
      <c r="BR342" s="329"/>
      <c r="BS342" s="329"/>
      <c r="BT342" s="329"/>
      <c r="BU342" s="329"/>
      <c r="BV342" s="329"/>
      <c r="BW342" s="329"/>
      <c r="BX342" s="329"/>
      <c r="BY342" s="329"/>
      <c r="BZ342" s="329"/>
      <c r="CA342" s="329"/>
      <c r="CB342" s="329"/>
      <c r="CC342" s="329"/>
      <c r="CD342" s="329"/>
      <c r="CE342" s="329"/>
      <c r="CF342" s="329"/>
      <c r="CG342" s="329"/>
      <c r="CH342" s="329"/>
      <c r="CL342" s="329"/>
    </row>
    <row r="343" spans="1:90" s="1" customFormat="1" ht="13.8" hidden="1" customHeight="1" x14ac:dyDescent="0.25">
      <c r="A343" s="617"/>
      <c r="B343" s="619" t="s">
        <v>378</v>
      </c>
      <c r="C343" s="620" t="s">
        <v>377</v>
      </c>
      <c r="D343" s="619" t="s">
        <v>380</v>
      </c>
      <c r="E343" s="619" t="s">
        <v>377</v>
      </c>
      <c r="F343" s="598"/>
      <c r="G343" s="598"/>
      <c r="H343" s="598"/>
      <c r="I343" s="598"/>
      <c r="J343" s="619" t="s">
        <v>353</v>
      </c>
      <c r="K343" s="626"/>
      <c r="L343" s="627" t="s">
        <v>811</v>
      </c>
      <c r="M343" s="627" t="str">
        <f t="shared" si="418"/>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3" s="619"/>
      <c r="O343" s="618">
        <v>525</v>
      </c>
      <c r="P343" s="624"/>
      <c r="Q343" s="612"/>
      <c r="R343" s="625"/>
      <c r="S343" s="624"/>
      <c r="T343" s="612"/>
      <c r="U343" s="625"/>
      <c r="V343" s="624"/>
      <c r="W343" s="612"/>
      <c r="X343" s="613"/>
      <c r="Y343" s="612"/>
      <c r="Z343" s="613"/>
      <c r="AA343" s="618"/>
      <c r="AB343" s="404"/>
      <c r="AC343" s="416"/>
      <c r="AD343" s="138"/>
      <c r="AE343" s="331"/>
      <c r="AF343" s="330"/>
      <c r="AG343" s="331" t="str">
        <f t="shared" si="425"/>
        <v/>
      </c>
      <c r="AH343" s="332"/>
      <c r="AI343" s="332"/>
      <c r="AJ343" s="333" t="str">
        <f t="shared" si="413"/>
        <v/>
      </c>
      <c r="AK343" s="332"/>
      <c r="AL343" s="332"/>
      <c r="AM343" s="332"/>
      <c r="AN343" s="124"/>
      <c r="AO343" s="410" t="str">
        <f t="shared" si="414"/>
        <v/>
      </c>
      <c r="AP343" s="125"/>
      <c r="AQ343" s="410" t="str">
        <f t="shared" si="415"/>
        <v/>
      </c>
      <c r="AR343" s="125" t="str">
        <f t="shared" si="416"/>
        <v/>
      </c>
      <c r="AS343" s="402" t="str">
        <f t="shared" si="417"/>
        <v/>
      </c>
      <c r="AT343" s="402"/>
      <c r="AU343" s="402"/>
      <c r="AV343" s="409"/>
      <c r="AW343" s="319"/>
      <c r="AX343" s="319"/>
      <c r="AY343" s="139"/>
      <c r="AZ343" s="136"/>
      <c r="BA343" s="136"/>
      <c r="BB343" s="136"/>
      <c r="BC343" s="136"/>
      <c r="BJ343" s="329"/>
      <c r="BK343" s="329"/>
      <c r="BL343" s="329"/>
      <c r="BM343" s="329"/>
      <c r="BN343" s="329"/>
      <c r="BO343" s="329"/>
      <c r="BP343" s="329"/>
      <c r="BQ343" s="329"/>
      <c r="BR343" s="329"/>
      <c r="BS343" s="329"/>
      <c r="BT343" s="329"/>
      <c r="BU343" s="329"/>
      <c r="BV343" s="329"/>
      <c r="BW343" s="329"/>
      <c r="BX343" s="329"/>
      <c r="BY343" s="329"/>
      <c r="BZ343" s="329"/>
      <c r="CA343" s="329"/>
      <c r="CB343" s="329"/>
      <c r="CC343" s="329"/>
      <c r="CD343" s="329"/>
      <c r="CE343" s="329"/>
      <c r="CF343" s="329"/>
      <c r="CG343" s="329"/>
      <c r="CH343" s="329"/>
      <c r="CL343" s="329"/>
    </row>
    <row r="344" spans="1:90" s="1" customFormat="1" ht="13.8" hidden="1" customHeight="1" x14ac:dyDescent="0.25">
      <c r="A344" s="617"/>
      <c r="B344" s="619" t="s">
        <v>378</v>
      </c>
      <c r="C344" s="620" t="s">
        <v>377</v>
      </c>
      <c r="D344" s="619" t="s">
        <v>380</v>
      </c>
      <c r="E344" s="619" t="s">
        <v>377</v>
      </c>
      <c r="F344" s="598"/>
      <c r="G344" s="598"/>
      <c r="H344" s="598"/>
      <c r="I344" s="598"/>
      <c r="J344" s="619" t="s">
        <v>353</v>
      </c>
      <c r="K344" s="626"/>
      <c r="L344" s="627" t="s">
        <v>811</v>
      </c>
      <c r="M344" s="627" t="str">
        <f t="shared" si="418"/>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4" s="619"/>
      <c r="O344" s="618">
        <v>525</v>
      </c>
      <c r="P344" s="624"/>
      <c r="Q344" s="612"/>
      <c r="R344" s="625"/>
      <c r="S344" s="624"/>
      <c r="T344" s="612"/>
      <c r="U344" s="625"/>
      <c r="V344" s="624"/>
      <c r="W344" s="612"/>
      <c r="X344" s="613"/>
      <c r="Y344" s="612"/>
      <c r="Z344" s="613"/>
      <c r="AA344" s="618"/>
      <c r="AB344" s="404"/>
      <c r="AC344" s="416"/>
      <c r="AD344" s="138"/>
      <c r="AE344" s="331"/>
      <c r="AF344" s="330"/>
      <c r="AG344" s="331" t="str">
        <f t="shared" si="425"/>
        <v/>
      </c>
      <c r="AH344" s="332"/>
      <c r="AI344" s="332"/>
      <c r="AJ344" s="333" t="str">
        <f t="shared" si="413"/>
        <v/>
      </c>
      <c r="AK344" s="332"/>
      <c r="AL344" s="332"/>
      <c r="AM344" s="332"/>
      <c r="AN344" s="124"/>
      <c r="AO344" s="410" t="str">
        <f t="shared" si="414"/>
        <v/>
      </c>
      <c r="AP344" s="125"/>
      <c r="AQ344" s="410" t="str">
        <f t="shared" si="415"/>
        <v/>
      </c>
      <c r="AR344" s="125" t="str">
        <f t="shared" si="416"/>
        <v/>
      </c>
      <c r="AS344" s="402" t="str">
        <f t="shared" si="417"/>
        <v/>
      </c>
      <c r="AT344" s="402"/>
      <c r="AU344" s="402"/>
      <c r="AV344" s="409"/>
      <c r="AW344" s="319"/>
      <c r="AX344" s="319"/>
      <c r="AY344" s="139"/>
      <c r="AZ344" s="136"/>
      <c r="BA344" s="136"/>
      <c r="BB344" s="136"/>
      <c r="BC344" s="136"/>
      <c r="BJ344" s="329"/>
      <c r="BK344" s="329"/>
      <c r="BL344" s="329"/>
      <c r="BM344" s="329"/>
      <c r="BN344" s="329"/>
      <c r="BO344" s="329"/>
      <c r="BP344" s="329"/>
      <c r="BQ344" s="329"/>
      <c r="BR344" s="329"/>
      <c r="BS344" s="329"/>
      <c r="BT344" s="329"/>
      <c r="BU344" s="329"/>
      <c r="BV344" s="329"/>
      <c r="BW344" s="329"/>
      <c r="BX344" s="329"/>
      <c r="BY344" s="329"/>
      <c r="BZ344" s="329"/>
      <c r="CA344" s="329"/>
      <c r="CB344" s="329"/>
      <c r="CC344" s="329"/>
      <c r="CD344" s="329"/>
      <c r="CE344" s="329"/>
      <c r="CF344" s="329"/>
      <c r="CG344" s="329"/>
      <c r="CH344" s="329"/>
      <c r="CL344" s="329"/>
    </row>
    <row r="345" spans="1:90" s="1" customFormat="1" ht="13.8" hidden="1" customHeight="1" x14ac:dyDescent="0.25">
      <c r="A345" s="617"/>
      <c r="B345" s="619" t="s">
        <v>378</v>
      </c>
      <c r="C345" s="620" t="s">
        <v>377</v>
      </c>
      <c r="D345" s="619" t="s">
        <v>380</v>
      </c>
      <c r="E345" s="619" t="s">
        <v>377</v>
      </c>
      <c r="F345" s="598"/>
      <c r="G345" s="598"/>
      <c r="H345" s="598"/>
      <c r="I345" s="598"/>
      <c r="J345" s="619" t="s">
        <v>353</v>
      </c>
      <c r="K345" s="626"/>
      <c r="L345" s="627" t="s">
        <v>811</v>
      </c>
      <c r="M345" s="627" t="str">
        <f t="shared" si="418"/>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5" s="619"/>
      <c r="O345" s="618">
        <v>525</v>
      </c>
      <c r="P345" s="624"/>
      <c r="Q345" s="612"/>
      <c r="R345" s="625"/>
      <c r="S345" s="624"/>
      <c r="T345" s="612"/>
      <c r="U345" s="625"/>
      <c r="V345" s="624"/>
      <c r="W345" s="612"/>
      <c r="X345" s="613"/>
      <c r="Y345" s="612"/>
      <c r="Z345" s="613"/>
      <c r="AA345" s="618"/>
      <c r="AB345" s="404"/>
      <c r="AC345" s="416"/>
      <c r="AD345" s="138"/>
      <c r="AE345" s="331"/>
      <c r="AF345" s="330"/>
      <c r="AG345" s="331" t="str">
        <f t="shared" si="425"/>
        <v/>
      </c>
      <c r="AH345" s="332"/>
      <c r="AI345" s="332"/>
      <c r="AJ345" s="333" t="str">
        <f t="shared" si="413"/>
        <v/>
      </c>
      <c r="AK345" s="332"/>
      <c r="AL345" s="332"/>
      <c r="AM345" s="332"/>
      <c r="AN345" s="124"/>
      <c r="AO345" s="410" t="str">
        <f t="shared" si="414"/>
        <v/>
      </c>
      <c r="AP345" s="125"/>
      <c r="AQ345" s="410" t="str">
        <f t="shared" si="415"/>
        <v/>
      </c>
      <c r="AR345" s="125" t="str">
        <f t="shared" si="416"/>
        <v/>
      </c>
      <c r="AS345" s="402" t="str">
        <f t="shared" si="417"/>
        <v/>
      </c>
      <c r="AT345" s="402"/>
      <c r="AU345" s="402"/>
      <c r="AV345" s="409"/>
      <c r="AW345" s="319"/>
      <c r="AX345" s="319"/>
      <c r="AY345" s="139"/>
      <c r="AZ345" s="136"/>
      <c r="BA345" s="136"/>
      <c r="BB345" s="136"/>
      <c r="BC345" s="136"/>
      <c r="BJ345" s="329"/>
      <c r="BK345" s="329"/>
      <c r="BL345" s="329"/>
      <c r="BM345" s="329"/>
      <c r="BN345" s="329"/>
      <c r="BO345" s="329"/>
      <c r="BP345" s="329"/>
      <c r="BQ345" s="329"/>
      <c r="BR345" s="329"/>
      <c r="BS345" s="329"/>
      <c r="BT345" s="329"/>
      <c r="BU345" s="329"/>
      <c r="BV345" s="329"/>
      <c r="BW345" s="329"/>
      <c r="BX345" s="329"/>
      <c r="BY345" s="329"/>
      <c r="BZ345" s="329"/>
      <c r="CA345" s="329"/>
      <c r="CB345" s="329"/>
      <c r="CC345" s="329"/>
      <c r="CD345" s="329"/>
      <c r="CE345" s="329"/>
      <c r="CF345" s="329"/>
      <c r="CG345" s="329"/>
      <c r="CH345" s="329"/>
      <c r="CL345" s="329"/>
    </row>
    <row r="346" spans="1:90" s="1" customFormat="1" ht="13.8" hidden="1" customHeight="1" x14ac:dyDescent="0.25">
      <c r="A346" s="617"/>
      <c r="B346" s="619" t="s">
        <v>378</v>
      </c>
      <c r="C346" s="620" t="s">
        <v>377</v>
      </c>
      <c r="D346" s="619" t="s">
        <v>380</v>
      </c>
      <c r="E346" s="619" t="s">
        <v>377</v>
      </c>
      <c r="F346" s="598"/>
      <c r="G346" s="598"/>
      <c r="H346" s="598"/>
      <c r="I346" s="598"/>
      <c r="J346" s="619" t="s">
        <v>353</v>
      </c>
      <c r="K346" s="626"/>
      <c r="L346" s="627" t="s">
        <v>811</v>
      </c>
      <c r="M346" s="627" t="str">
        <f t="shared" si="418"/>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6" s="619"/>
      <c r="O346" s="618">
        <v>525</v>
      </c>
      <c r="P346" s="624"/>
      <c r="Q346" s="612"/>
      <c r="R346" s="625"/>
      <c r="S346" s="624"/>
      <c r="T346" s="612"/>
      <c r="U346" s="625"/>
      <c r="V346" s="624"/>
      <c r="W346" s="612"/>
      <c r="X346" s="613"/>
      <c r="Y346" s="612"/>
      <c r="Z346" s="613"/>
      <c r="AA346" s="618"/>
      <c r="AB346" s="404"/>
      <c r="AC346" s="416"/>
      <c r="AD346" s="138"/>
      <c r="AE346" s="331"/>
      <c r="AF346" s="330"/>
      <c r="AG346" s="331" t="str">
        <f t="shared" si="425"/>
        <v/>
      </c>
      <c r="AH346" s="332"/>
      <c r="AI346" s="332"/>
      <c r="AJ346" s="333" t="str">
        <f t="shared" si="413"/>
        <v/>
      </c>
      <c r="AK346" s="332"/>
      <c r="AL346" s="332"/>
      <c r="AM346" s="332"/>
      <c r="AN346" s="124"/>
      <c r="AO346" s="410" t="str">
        <f t="shared" si="414"/>
        <v/>
      </c>
      <c r="AP346" s="125"/>
      <c r="AQ346" s="410" t="str">
        <f t="shared" si="415"/>
        <v/>
      </c>
      <c r="AR346" s="125" t="str">
        <f t="shared" si="416"/>
        <v/>
      </c>
      <c r="AS346" s="402" t="str">
        <f t="shared" si="417"/>
        <v/>
      </c>
      <c r="AT346" s="402"/>
      <c r="AU346" s="402"/>
      <c r="AV346" s="409"/>
      <c r="AW346" s="319"/>
      <c r="AX346" s="319"/>
      <c r="AY346" s="139"/>
      <c r="AZ346" s="136"/>
      <c r="BA346" s="136"/>
      <c r="BB346" s="136"/>
      <c r="BC346" s="136"/>
      <c r="BJ346" s="329"/>
      <c r="BK346" s="329"/>
      <c r="BL346" s="329"/>
      <c r="BM346" s="329"/>
      <c r="BN346" s="329"/>
      <c r="BO346" s="329"/>
      <c r="BP346" s="329"/>
      <c r="BQ346" s="329"/>
      <c r="BR346" s="329"/>
      <c r="BS346" s="329"/>
      <c r="BT346" s="329"/>
      <c r="BU346" s="329"/>
      <c r="BV346" s="329"/>
      <c r="BW346" s="329"/>
      <c r="BX346" s="329"/>
      <c r="BY346" s="329"/>
      <c r="BZ346" s="329"/>
      <c r="CA346" s="329"/>
      <c r="CB346" s="329"/>
      <c r="CC346" s="329"/>
      <c r="CD346" s="329"/>
      <c r="CE346" s="329"/>
      <c r="CF346" s="329"/>
      <c r="CG346" s="329"/>
      <c r="CH346" s="329"/>
      <c r="CL346" s="329"/>
    </row>
    <row r="347" spans="1:90" s="1" customFormat="1" ht="13.8" hidden="1" customHeight="1" x14ac:dyDescent="0.25">
      <c r="A347" s="617"/>
      <c r="B347" s="619" t="s">
        <v>378</v>
      </c>
      <c r="C347" s="620" t="s">
        <v>377</v>
      </c>
      <c r="D347" s="619" t="s">
        <v>380</v>
      </c>
      <c r="E347" s="619" t="s">
        <v>377</v>
      </c>
      <c r="F347" s="598"/>
      <c r="G347" s="598"/>
      <c r="H347" s="598"/>
      <c r="I347" s="598"/>
      <c r="J347" s="619" t="s">
        <v>353</v>
      </c>
      <c r="K347" s="626"/>
      <c r="L347" s="627" t="s">
        <v>811</v>
      </c>
      <c r="M347" s="627" t="str">
        <f t="shared" si="418"/>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7" s="619"/>
      <c r="O347" s="618">
        <v>525</v>
      </c>
      <c r="P347" s="624"/>
      <c r="Q347" s="612"/>
      <c r="R347" s="625"/>
      <c r="S347" s="624"/>
      <c r="T347" s="612"/>
      <c r="U347" s="625"/>
      <c r="V347" s="624"/>
      <c r="W347" s="612"/>
      <c r="X347" s="613"/>
      <c r="Y347" s="612"/>
      <c r="Z347" s="613"/>
      <c r="AA347" s="618"/>
      <c r="AB347" s="404"/>
      <c r="AC347" s="416"/>
      <c r="AD347" s="138"/>
      <c r="AE347" s="331"/>
      <c r="AF347" s="330"/>
      <c r="AG347" s="331" t="str">
        <f t="shared" si="425"/>
        <v/>
      </c>
      <c r="AH347" s="332"/>
      <c r="AI347" s="332"/>
      <c r="AJ347" s="333" t="str">
        <f t="shared" si="413"/>
        <v/>
      </c>
      <c r="AK347" s="332"/>
      <c r="AL347" s="332"/>
      <c r="AM347" s="332"/>
      <c r="AN347" s="124"/>
      <c r="AO347" s="410" t="str">
        <f t="shared" si="414"/>
        <v/>
      </c>
      <c r="AP347" s="125"/>
      <c r="AQ347" s="410" t="str">
        <f t="shared" si="415"/>
        <v/>
      </c>
      <c r="AR347" s="125" t="str">
        <f t="shared" si="416"/>
        <v/>
      </c>
      <c r="AS347" s="402" t="str">
        <f t="shared" si="417"/>
        <v/>
      </c>
      <c r="AT347" s="402"/>
      <c r="AU347" s="402"/>
      <c r="AV347" s="409"/>
      <c r="AW347" s="319"/>
      <c r="AX347" s="319"/>
      <c r="AY347" s="139"/>
      <c r="AZ347" s="136"/>
      <c r="BA347" s="136"/>
      <c r="BB347" s="136"/>
      <c r="BC347" s="136"/>
      <c r="BJ347" s="329"/>
      <c r="BK347" s="329"/>
      <c r="BL347" s="329"/>
      <c r="BM347" s="329"/>
      <c r="BN347" s="329"/>
      <c r="BO347" s="329"/>
      <c r="BP347" s="329"/>
      <c r="BQ347" s="329"/>
      <c r="BR347" s="329"/>
      <c r="BS347" s="329"/>
      <c r="BT347" s="329"/>
      <c r="BU347" s="329"/>
      <c r="BV347" s="329"/>
      <c r="BW347" s="329"/>
      <c r="BX347" s="329"/>
      <c r="BY347" s="329"/>
      <c r="BZ347" s="329"/>
      <c r="CA347" s="329"/>
      <c r="CB347" s="329"/>
      <c r="CC347" s="329"/>
      <c r="CD347" s="329"/>
      <c r="CE347" s="329"/>
      <c r="CF347" s="329"/>
      <c r="CG347" s="329"/>
      <c r="CH347" s="329"/>
      <c r="CL347" s="329"/>
    </row>
    <row r="348" spans="1:90" s="1" customFormat="1" ht="101.4" customHeight="1" x14ac:dyDescent="0.25">
      <c r="A348" s="617" t="s">
        <v>375</v>
      </c>
      <c r="B348" s="619" t="s">
        <v>370</v>
      </c>
      <c r="C348" s="620" t="s">
        <v>273</v>
      </c>
      <c r="D348" s="619" t="s">
        <v>370</v>
      </c>
      <c r="E348" s="619" t="s">
        <v>273</v>
      </c>
      <c r="F348" s="598" t="s">
        <v>762</v>
      </c>
      <c r="G348" s="598" t="s">
        <v>773</v>
      </c>
      <c r="H348" s="598" t="s">
        <v>779</v>
      </c>
      <c r="I348" s="598" t="s">
        <v>783</v>
      </c>
      <c r="J348" s="619" t="s">
        <v>353</v>
      </c>
      <c r="K348" s="626" t="s">
        <v>373</v>
      </c>
      <c r="L348" s="627" t="s">
        <v>372</v>
      </c>
      <c r="M348" s="627" t="str">
        <f t="shared" si="418"/>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48" s="619" t="s">
        <v>213</v>
      </c>
      <c r="O348" s="618">
        <v>500</v>
      </c>
      <c r="P348" s="624" t="str">
        <f t="shared" si="404"/>
        <v>Media</v>
      </c>
      <c r="Q348" s="612">
        <f t="shared" ref="Q348" si="439">IF(P348="","",IF(P348="Muy Baja",0.2,IF(P348="Baja",0.4,IF(P348="Media",0.6,IF(P348="Alta",0.8,IF(P348="Muy Alta",1,))))))</f>
        <v>0.6</v>
      </c>
      <c r="R348" s="625"/>
      <c r="S348" s="624" t="str">
        <f>IF(OR(R348='Tabla Impacto'!$C$11,R348='Tabla Impacto'!$D$11),"Leve",IF(OR(R348='Tabla Impacto'!$C$12,R348='Tabla Impacto'!$D$12),"Menor",IF(OR(R348='Tabla Impacto'!$C$13,R348='Tabla Impacto'!$D$13),"Moderado",IF(OR(R348='Tabla Impacto'!$C$14,R348='Tabla Impacto'!$D$14),"Mayor",IF(OR(R348='Tabla Impacto'!$C$15,R348='Tabla Impacto'!$D$15),"Catastrófico","")))))</f>
        <v/>
      </c>
      <c r="T348" s="612" t="str">
        <f t="shared" ref="T348" si="440">IF(S348="","",IF(S348="Leve",0.2,IF(S348="Menor",0.4,IF(S348="Moderado",0.6,IF(S348="Mayor",0.8,IF(S348="Catastrófico",1,))))))</f>
        <v/>
      </c>
      <c r="U348" s="625" t="s">
        <v>137</v>
      </c>
      <c r="V348" s="624" t="str">
        <f>IF(OR(U348='Tabla Impacto'!$C$11,U348='Tabla Impacto'!$D$11),"Leve",IF(OR(U348='Tabla Impacto'!$C$12,U348='Tabla Impacto'!$D$12),"Menor",IF(OR(U348='Tabla Impacto'!$C$13,U348='Tabla Impacto'!$D$13),"Moderado",IF(OR(U348='Tabla Impacto'!$C$14,U348='Tabla Impacto'!$D$14),"Mayor",IF(OR(U348='Tabla Impacto'!$C$15,U348='Tabla Impacto'!$D$15),"Catastrófico","")))))</f>
        <v>Mayor</v>
      </c>
      <c r="W348" s="612">
        <f t="shared" ref="W348" si="441">IF(V348="","",IF(V348="Leve",0.2,IF(V348="Menor",0.4,IF(V348="Moderado",0.6,IF(V348="Mayor",0.8,IF(V348="Catastrófico",1,))))))</f>
        <v>0.8</v>
      </c>
      <c r="X348" s="613" t="str">
        <f>IF(Y348="","",IF(Y348='Tabla Impacto'!$G$4,'Tabla Impacto'!$F$4,IF(Y348='Tabla Impacto'!$G$5,'Tabla Impacto'!$F$5,IF(Y348='Tabla Impacto'!$G$6,'Tabla Impacto'!$F$6,IF(Y348='Tabla Impacto'!$G$7,'Tabla Impacto'!$F$7,IF(Y348='Tabla Impacto'!$G$8,'Tabla Impacto'!$F$8))))))</f>
        <v>Mayor</v>
      </c>
      <c r="Y348" s="612">
        <f t="shared" ref="Y348" si="442">+IF(T348="",W348,IF(W348="",T348,IF(T348&gt;W348,T348,W348)))</f>
        <v>0.8</v>
      </c>
      <c r="Z348" s="613" t="str">
        <f t="shared" ref="Z348" si="443">IF(OR(AND(P348="Muy Baja",X348="Leve"),AND(P348="Muy Baja",X348="Menor"),AND(P348="Baja",X348="Leve")),"Bajo",IF(OR(AND(P348="Muy baja",X348="Moderado"),AND(P348="Baja",X348="Menor"),AND(P348="Baja",X348="Moderado"),AND(P348="Media",X348="Leve"),AND(P348="Media",X348="Menor"),AND(P348="Media",X348="Moderado"),AND(P348="Alta",X348="Leve"),AND(P348="Alta",X348="Menor")),"Moderado",IF(OR(AND(P348="Muy Baja",X348="Mayor"),AND(P348="Baja",X348="Mayor"),AND(P348="Media",X348="Mayor"),AND(P348="Alta",X348="Moderado"),AND(P348="Alta",X348="Mayor"),AND(P348="Muy Alta",X348="Leve"),AND(P348="Muy Alta",X348="Menor"),AND(P348="Muy Alta",X348="Moderado"),AND(P348="Muy Alta",X348="Mayor")),"Alto",IF(OR(AND(P348="Muy Baja",X348="Catastrófico"),AND(P348="Baja",X348="Catastrófico"),AND(P348="Media",X348="Catastrófico"),AND(P348="Alta",X348="Catastrófico"),AND(P348="Muy Alta",X348="Catastrófico")),"Extremo",""))))</f>
        <v>Alto</v>
      </c>
      <c r="AA348" s="618"/>
      <c r="AB348" s="404">
        <v>1</v>
      </c>
      <c r="AC348" s="416" t="s">
        <v>861</v>
      </c>
      <c r="AD348" s="138"/>
      <c r="AE348" s="331" t="s">
        <v>223</v>
      </c>
      <c r="AF348" s="330" t="s">
        <v>739</v>
      </c>
      <c r="AG348" s="331" t="str">
        <f t="shared" si="425"/>
        <v>Probabilidad</v>
      </c>
      <c r="AH348" s="332" t="s">
        <v>12</v>
      </c>
      <c r="AI348" s="332" t="s">
        <v>8</v>
      </c>
      <c r="AJ348" s="333" t="str">
        <f t="shared" si="413"/>
        <v>40%</v>
      </c>
      <c r="AK348" s="332" t="s">
        <v>17</v>
      </c>
      <c r="AL348" s="332" t="s">
        <v>20</v>
      </c>
      <c r="AM348" s="332" t="s">
        <v>111</v>
      </c>
      <c r="AN348" s="309">
        <f>IFERROR(IF(AG348="Probabilidad",(Q348-(+Q348*AJ348)),IF(AG348="Impacto",Q348,"")),"")</f>
        <v>0.36</v>
      </c>
      <c r="AO348" s="410" t="str">
        <f t="shared" ref="AO348:AO349" si="444">IFERROR(IF(AN348="","",IF(AN348&lt;=0.2,"Muy Baja",IF(AN348&lt;=0.4,"Baja",IF(AN348&lt;=0.6,"Media",IF(AN348&lt;=0.8,"Alta","Muy Alta"))))),"")</f>
        <v>Baja</v>
      </c>
      <c r="AP348" s="125">
        <f>+AN348</f>
        <v>0.36</v>
      </c>
      <c r="AQ348" s="410" t="str">
        <f t="shared" ref="AQ348:AQ349" si="445">IFERROR(IF(AR348="","",IF(AR348&lt;=0.2,"Leve",IF(AR348&lt;=0.4,"Menor",IF(AR348&lt;=0.6,"Moderado",IF(AR348&lt;=0.8,"Mayor","Catastrófico"))))),"")</f>
        <v>Mayor</v>
      </c>
      <c r="AR348" s="125">
        <f>IFERROR(IF(AG348="Impacto",(Y348-(+Y348*AJ348)),IF(AG348="Probabilidad",Y348,"")),"")</f>
        <v>0.8</v>
      </c>
      <c r="AS348" s="402" t="str">
        <f t="shared" ref="AS348:AS349" si="446">IFERROR(IF(OR(AND(AO348="Muy Baja",AQ348="Leve"),AND(AO348="Muy Baja",AQ348="Menor"),AND(AO348="Baja",AQ348="Leve")),"Bajo",IF(OR(AND(AO348="Muy baja",AQ348="Moderado"),AND(AO348="Baja",AQ348="Menor"),AND(AO348="Baja",AQ348="Moderado"),AND(AO348="Media",AQ348="Leve"),AND(AO348="Media",AQ348="Menor"),AND(AO348="Media",AQ348="Moderado"),AND(AO348="Alta",AQ348="Leve"),AND(AO348="Alta",AQ348="Menor")),"Moderado",IF(OR(AND(AO348="Muy Baja",AQ348="Mayor"),AND(AO348="Baja",AQ348="Mayor"),AND(AO348="Media",AQ348="Mayor"),AND(AO348="Alta",AQ348="Moderado"),AND(AO348="Alta",AQ348="Mayor"),AND(AO348="Muy Alta",AQ348="Leve"),AND(AO348="Muy Alta",AQ348="Menor"),AND(AO348="Muy Alta",AQ348="Moderado"),AND(AO348="Muy Alta",AQ348="Mayor")),"Alto",IF(OR(AND(AO348="Muy Baja",AQ348="Catastrófico"),AND(AO348="Baja",AQ348="Catastrófico"),AND(AO348="Media",AQ348="Catastrófico"),AND(AO348="Alta",AQ348="Catastrófico"),AND(AO348="Muy Alta",AQ348="Catastrófico")),"Extremo","")))),"")</f>
        <v>Alto</v>
      </c>
      <c r="AT348" s="601">
        <f>+AP349</f>
        <v>0.216</v>
      </c>
      <c r="AU348" s="601">
        <f>+AR349</f>
        <v>0.8</v>
      </c>
      <c r="AV348" s="602" t="s">
        <v>122</v>
      </c>
      <c r="AW348" s="319"/>
      <c r="AX348" s="319"/>
      <c r="AY348" s="335">
        <v>12</v>
      </c>
      <c r="AZ348" s="336">
        <v>3</v>
      </c>
      <c r="BA348" s="336">
        <v>3</v>
      </c>
      <c r="BB348" s="336">
        <v>3</v>
      </c>
      <c r="BC348" s="336">
        <v>3</v>
      </c>
      <c r="BJ348" s="329"/>
      <c r="BK348" s="329"/>
      <c r="BL348" s="329"/>
      <c r="BM348" s="329"/>
      <c r="BN348" s="329"/>
      <c r="BO348" s="329"/>
      <c r="BP348" s="329"/>
      <c r="BQ348" s="329"/>
      <c r="BR348" s="329"/>
      <c r="BS348" s="329"/>
      <c r="BT348" s="329"/>
      <c r="BU348" s="329"/>
      <c r="BV348" s="329"/>
      <c r="BW348" s="329"/>
      <c r="BX348" s="329"/>
      <c r="BY348" s="329"/>
      <c r="BZ348" s="329"/>
      <c r="CA348" s="329"/>
      <c r="CB348" s="329"/>
      <c r="CC348" s="329"/>
      <c r="CD348" s="329"/>
      <c r="CE348" s="329"/>
      <c r="CF348" s="329"/>
      <c r="CG348" s="329"/>
      <c r="CH348" s="329"/>
      <c r="CL348" s="329"/>
    </row>
    <row r="349" spans="1:90" s="1" customFormat="1" ht="110.4" x14ac:dyDescent="0.25">
      <c r="A349" s="617"/>
      <c r="B349" s="619" t="s">
        <v>374</v>
      </c>
      <c r="C349" s="620" t="s">
        <v>273</v>
      </c>
      <c r="D349" s="619" t="s">
        <v>374</v>
      </c>
      <c r="E349" s="619" t="s">
        <v>273</v>
      </c>
      <c r="F349" s="598"/>
      <c r="G349" s="598"/>
      <c r="H349" s="598"/>
      <c r="I349" s="598"/>
      <c r="J349" s="619" t="s">
        <v>353</v>
      </c>
      <c r="K349" s="626" t="s">
        <v>373</v>
      </c>
      <c r="L349" s="627" t="s">
        <v>372</v>
      </c>
      <c r="M349" s="627" t="str">
        <f t="shared" si="418"/>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49" s="619"/>
      <c r="O349" s="618">
        <v>500</v>
      </c>
      <c r="P349" s="624"/>
      <c r="Q349" s="612"/>
      <c r="R349" s="625"/>
      <c r="S349" s="624"/>
      <c r="T349" s="612"/>
      <c r="U349" s="625"/>
      <c r="V349" s="624"/>
      <c r="W349" s="612"/>
      <c r="X349" s="613"/>
      <c r="Y349" s="612"/>
      <c r="Z349" s="613"/>
      <c r="AA349" s="618"/>
      <c r="AB349" s="404">
        <v>2</v>
      </c>
      <c r="AC349" s="416" t="s">
        <v>862</v>
      </c>
      <c r="AD349" s="138"/>
      <c r="AE349" s="331" t="s">
        <v>223</v>
      </c>
      <c r="AF349" s="330" t="s">
        <v>740</v>
      </c>
      <c r="AG349" s="331" t="str">
        <f t="shared" si="425"/>
        <v>Probabilidad</v>
      </c>
      <c r="AH349" s="332" t="s">
        <v>12</v>
      </c>
      <c r="AI349" s="332" t="s">
        <v>8</v>
      </c>
      <c r="AJ349" s="333" t="str">
        <f t="shared" si="413"/>
        <v>40%</v>
      </c>
      <c r="AK349" s="332" t="s">
        <v>17</v>
      </c>
      <c r="AL349" s="332" t="s">
        <v>20</v>
      </c>
      <c r="AM349" s="332" t="s">
        <v>111</v>
      </c>
      <c r="AN349" s="308">
        <f>IFERROR(IF(AND(AG348="Probabilidad",AG349="Probabilidad"),(AP348-(+AP348*AJ349)),IF(AG349="Probabilidad",(Q348-(+Q348*AJ349)),IF(AG349="Impacto",AP348,""))),"")</f>
        <v>0.216</v>
      </c>
      <c r="AO349" s="410" t="str">
        <f t="shared" si="444"/>
        <v>Baja</v>
      </c>
      <c r="AP349" s="125">
        <f>+AN349</f>
        <v>0.216</v>
      </c>
      <c r="AQ349" s="410" t="str">
        <f t="shared" si="445"/>
        <v>Mayor</v>
      </c>
      <c r="AR349" s="125">
        <f>IFERROR(IF(AND(AG348="Impacto",AG349="Impacto"),(AR348-(+AR348*AJ349)),IF(AG349="Impacto",(Y348-(+Y348*AJ349)),IF(AG349="Probabilidad",AR348,""))),"")</f>
        <v>0.8</v>
      </c>
      <c r="AS349" s="402" t="str">
        <f t="shared" si="446"/>
        <v>Alto</v>
      </c>
      <c r="AT349" s="601"/>
      <c r="AU349" s="601"/>
      <c r="AV349" s="602"/>
      <c r="AW349" s="319"/>
      <c r="AX349" s="319"/>
      <c r="AY349" s="335">
        <v>2</v>
      </c>
      <c r="AZ349" s="336">
        <v>0</v>
      </c>
      <c r="BA349" s="336">
        <v>1</v>
      </c>
      <c r="BB349" s="336">
        <v>0</v>
      </c>
      <c r="BC349" s="336">
        <v>1</v>
      </c>
      <c r="BJ349" s="329"/>
      <c r="BK349" s="329"/>
      <c r="BL349" s="329"/>
      <c r="BM349" s="329"/>
      <c r="BN349" s="329"/>
      <c r="BO349" s="329"/>
      <c r="BP349" s="329"/>
      <c r="BQ349" s="329"/>
      <c r="BR349" s="329"/>
      <c r="BS349" s="329"/>
      <c r="BT349" s="329"/>
      <c r="BU349" s="329"/>
      <c r="BV349" s="329"/>
      <c r="BW349" s="329"/>
      <c r="BX349" s="329"/>
      <c r="BY349" s="329"/>
      <c r="BZ349" s="329"/>
      <c r="CA349" s="329"/>
      <c r="CB349" s="329"/>
      <c r="CC349" s="329"/>
      <c r="CD349" s="329"/>
      <c r="CE349" s="329"/>
      <c r="CF349" s="329"/>
      <c r="CG349" s="329"/>
      <c r="CH349" s="329"/>
      <c r="CL349" s="329"/>
    </row>
    <row r="350" spans="1:90" s="1" customFormat="1" ht="13.8" hidden="1" customHeight="1" x14ac:dyDescent="0.25">
      <c r="A350" s="617"/>
      <c r="B350" s="619" t="s">
        <v>374</v>
      </c>
      <c r="C350" s="620" t="s">
        <v>273</v>
      </c>
      <c r="D350" s="619" t="s">
        <v>374</v>
      </c>
      <c r="E350" s="619" t="s">
        <v>273</v>
      </c>
      <c r="F350" s="598"/>
      <c r="G350" s="598"/>
      <c r="H350" s="598"/>
      <c r="I350" s="598"/>
      <c r="J350" s="619" t="s">
        <v>353</v>
      </c>
      <c r="K350" s="626" t="s">
        <v>373</v>
      </c>
      <c r="L350" s="627" t="s">
        <v>372</v>
      </c>
      <c r="M350" s="627" t="str">
        <f t="shared" si="418"/>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50" s="619"/>
      <c r="O350" s="618">
        <v>500</v>
      </c>
      <c r="P350" s="624"/>
      <c r="Q350" s="612"/>
      <c r="R350" s="625"/>
      <c r="S350" s="624"/>
      <c r="T350" s="612"/>
      <c r="U350" s="625"/>
      <c r="V350" s="624"/>
      <c r="W350" s="612"/>
      <c r="X350" s="613"/>
      <c r="Y350" s="612"/>
      <c r="Z350" s="613"/>
      <c r="AA350" s="618"/>
      <c r="AB350" s="404"/>
      <c r="AC350" s="416"/>
      <c r="AD350" s="138"/>
      <c r="AE350" s="331"/>
      <c r="AF350" s="330"/>
      <c r="AG350" s="331" t="str">
        <f t="shared" si="425"/>
        <v/>
      </c>
      <c r="AH350" s="332"/>
      <c r="AI350" s="332"/>
      <c r="AJ350" s="333" t="str">
        <f t="shared" si="413"/>
        <v/>
      </c>
      <c r="AK350" s="332"/>
      <c r="AL350" s="332"/>
      <c r="AM350" s="332"/>
      <c r="AN350" s="124"/>
      <c r="AO350" s="410" t="str">
        <f t="shared" si="414"/>
        <v/>
      </c>
      <c r="AP350" s="125"/>
      <c r="AQ350" s="410" t="str">
        <f t="shared" si="415"/>
        <v/>
      </c>
      <c r="AR350" s="125" t="str">
        <f t="shared" si="416"/>
        <v/>
      </c>
      <c r="AS350" s="402" t="str">
        <f t="shared" si="417"/>
        <v/>
      </c>
      <c r="AT350" s="402"/>
      <c r="AU350" s="402"/>
      <c r="AV350" s="409"/>
      <c r="AW350" s="319"/>
      <c r="AX350" s="319"/>
      <c r="AY350" s="139"/>
      <c r="AZ350" s="136"/>
      <c r="BA350" s="136"/>
      <c r="BB350" s="136"/>
      <c r="BC350" s="136"/>
      <c r="BJ350" s="329"/>
      <c r="BK350" s="329"/>
      <c r="BL350" s="329"/>
      <c r="BM350" s="329"/>
      <c r="BN350" s="329"/>
      <c r="BO350" s="329"/>
      <c r="BP350" s="329"/>
      <c r="BQ350" s="329"/>
      <c r="BR350" s="329"/>
      <c r="BS350" s="329"/>
      <c r="BT350" s="329"/>
      <c r="BU350" s="329"/>
      <c r="BV350" s="329"/>
      <c r="BW350" s="329"/>
      <c r="BX350" s="329"/>
      <c r="BY350" s="329"/>
      <c r="BZ350" s="329"/>
      <c r="CA350" s="329"/>
      <c r="CB350" s="329"/>
      <c r="CC350" s="329"/>
      <c r="CD350" s="329"/>
      <c r="CE350" s="329"/>
      <c r="CF350" s="329"/>
      <c r="CG350" s="329"/>
      <c r="CH350" s="329"/>
      <c r="CL350" s="329"/>
    </row>
    <row r="351" spans="1:90" s="1" customFormat="1" ht="13.8" hidden="1" customHeight="1" x14ac:dyDescent="0.25">
      <c r="A351" s="617"/>
      <c r="B351" s="619" t="s">
        <v>374</v>
      </c>
      <c r="C351" s="620" t="s">
        <v>273</v>
      </c>
      <c r="D351" s="619" t="s">
        <v>374</v>
      </c>
      <c r="E351" s="619" t="s">
        <v>273</v>
      </c>
      <c r="F351" s="598"/>
      <c r="G351" s="598"/>
      <c r="H351" s="598"/>
      <c r="I351" s="598"/>
      <c r="J351" s="619" t="s">
        <v>353</v>
      </c>
      <c r="K351" s="626" t="s">
        <v>373</v>
      </c>
      <c r="L351" s="627" t="s">
        <v>372</v>
      </c>
      <c r="M351" s="627" t="str">
        <f t="shared" si="418"/>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51" s="619"/>
      <c r="O351" s="618">
        <v>500</v>
      </c>
      <c r="P351" s="624"/>
      <c r="Q351" s="612"/>
      <c r="R351" s="625"/>
      <c r="S351" s="624"/>
      <c r="T351" s="612"/>
      <c r="U351" s="625"/>
      <c r="V351" s="624"/>
      <c r="W351" s="612"/>
      <c r="X351" s="613"/>
      <c r="Y351" s="612"/>
      <c r="Z351" s="613"/>
      <c r="AA351" s="618"/>
      <c r="AB351" s="404"/>
      <c r="AC351" s="416"/>
      <c r="AD351" s="138"/>
      <c r="AE351" s="331"/>
      <c r="AF351" s="330"/>
      <c r="AG351" s="331" t="str">
        <f t="shared" si="425"/>
        <v/>
      </c>
      <c r="AH351" s="332"/>
      <c r="AI351" s="332"/>
      <c r="AJ351" s="333" t="str">
        <f t="shared" si="413"/>
        <v/>
      </c>
      <c r="AK351" s="332"/>
      <c r="AL351" s="332"/>
      <c r="AM351" s="332"/>
      <c r="AN351" s="124"/>
      <c r="AO351" s="410" t="str">
        <f t="shared" si="414"/>
        <v/>
      </c>
      <c r="AP351" s="125"/>
      <c r="AQ351" s="410" t="str">
        <f t="shared" si="415"/>
        <v/>
      </c>
      <c r="AR351" s="125" t="str">
        <f t="shared" si="416"/>
        <v/>
      </c>
      <c r="AS351" s="402" t="str">
        <f t="shared" si="417"/>
        <v/>
      </c>
      <c r="AT351" s="402"/>
      <c r="AU351" s="402"/>
      <c r="AV351" s="409"/>
      <c r="AW351" s="319"/>
      <c r="AX351" s="319"/>
      <c r="AY351" s="139"/>
      <c r="AZ351" s="136"/>
      <c r="BA351" s="136"/>
      <c r="BB351" s="136"/>
      <c r="BC351" s="136"/>
      <c r="BJ351" s="329"/>
      <c r="BK351" s="329"/>
      <c r="BL351" s="329"/>
      <c r="BM351" s="329"/>
      <c r="BN351" s="329"/>
      <c r="BO351" s="329"/>
      <c r="BP351" s="329"/>
      <c r="BQ351" s="329"/>
      <c r="BR351" s="329"/>
      <c r="BS351" s="329"/>
      <c r="BT351" s="329"/>
      <c r="BU351" s="329"/>
      <c r="BV351" s="329"/>
      <c r="BW351" s="329"/>
      <c r="BX351" s="329"/>
      <c r="BY351" s="329"/>
      <c r="BZ351" s="329"/>
      <c r="CA351" s="329"/>
      <c r="CB351" s="329"/>
      <c r="CC351" s="329"/>
      <c r="CD351" s="329"/>
      <c r="CE351" s="329"/>
      <c r="CF351" s="329"/>
      <c r="CG351" s="329"/>
      <c r="CH351" s="329"/>
      <c r="CL351" s="329"/>
    </row>
    <row r="352" spans="1:90" s="1" customFormat="1" ht="13.8" hidden="1" customHeight="1" x14ac:dyDescent="0.25">
      <c r="A352" s="617"/>
      <c r="B352" s="619" t="s">
        <v>374</v>
      </c>
      <c r="C352" s="620" t="s">
        <v>273</v>
      </c>
      <c r="D352" s="619" t="s">
        <v>374</v>
      </c>
      <c r="E352" s="619" t="s">
        <v>273</v>
      </c>
      <c r="F352" s="598"/>
      <c r="G352" s="598"/>
      <c r="H352" s="598"/>
      <c r="I352" s="598"/>
      <c r="J352" s="619" t="s">
        <v>353</v>
      </c>
      <c r="K352" s="626" t="s">
        <v>373</v>
      </c>
      <c r="L352" s="627" t="s">
        <v>372</v>
      </c>
      <c r="M352" s="627" t="str">
        <f t="shared" si="418"/>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52" s="619"/>
      <c r="O352" s="618">
        <v>500</v>
      </c>
      <c r="P352" s="624"/>
      <c r="Q352" s="612"/>
      <c r="R352" s="625"/>
      <c r="S352" s="624"/>
      <c r="T352" s="612"/>
      <c r="U352" s="625"/>
      <c r="V352" s="624"/>
      <c r="W352" s="612"/>
      <c r="X352" s="613"/>
      <c r="Y352" s="612"/>
      <c r="Z352" s="613"/>
      <c r="AA352" s="618"/>
      <c r="AB352" s="404"/>
      <c r="AC352" s="416"/>
      <c r="AD352" s="138"/>
      <c r="AE352" s="331"/>
      <c r="AF352" s="330"/>
      <c r="AG352" s="331" t="str">
        <f t="shared" si="425"/>
        <v/>
      </c>
      <c r="AH352" s="332"/>
      <c r="AI352" s="332"/>
      <c r="AJ352" s="333" t="str">
        <f t="shared" si="413"/>
        <v/>
      </c>
      <c r="AK352" s="332"/>
      <c r="AL352" s="332"/>
      <c r="AM352" s="332"/>
      <c r="AN352" s="124"/>
      <c r="AO352" s="410" t="str">
        <f t="shared" si="414"/>
        <v/>
      </c>
      <c r="AP352" s="125"/>
      <c r="AQ352" s="410" t="str">
        <f t="shared" si="415"/>
        <v/>
      </c>
      <c r="AR352" s="125" t="str">
        <f t="shared" si="416"/>
        <v/>
      </c>
      <c r="AS352" s="402" t="str">
        <f t="shared" si="417"/>
        <v/>
      </c>
      <c r="AT352" s="402"/>
      <c r="AU352" s="402"/>
      <c r="AV352" s="409"/>
      <c r="AW352" s="319"/>
      <c r="AX352" s="319"/>
      <c r="AY352" s="139"/>
      <c r="AZ352" s="136"/>
      <c r="BA352" s="136"/>
      <c r="BB352" s="136"/>
      <c r="BC352" s="136"/>
      <c r="BJ352" s="329"/>
      <c r="BK352" s="329"/>
      <c r="BL352" s="329"/>
      <c r="BM352" s="329"/>
      <c r="BN352" s="329"/>
      <c r="BO352" s="329"/>
      <c r="BP352" s="329"/>
      <c r="BQ352" s="329"/>
      <c r="BR352" s="329"/>
      <c r="BS352" s="329"/>
      <c r="BT352" s="329"/>
      <c r="BU352" s="329"/>
      <c r="BV352" s="329"/>
      <c r="BW352" s="329"/>
      <c r="BX352" s="329"/>
      <c r="BY352" s="329"/>
      <c r="BZ352" s="329"/>
      <c r="CA352" s="329"/>
      <c r="CB352" s="329"/>
      <c r="CC352" s="329"/>
      <c r="CD352" s="329"/>
      <c r="CE352" s="329"/>
      <c r="CF352" s="329"/>
      <c r="CG352" s="329"/>
      <c r="CH352" s="329"/>
      <c r="CL352" s="329"/>
    </row>
    <row r="353" spans="1:90" s="1" customFormat="1" ht="13.8" hidden="1" customHeight="1" x14ac:dyDescent="0.25">
      <c r="A353" s="617"/>
      <c r="B353" s="619" t="s">
        <v>374</v>
      </c>
      <c r="C353" s="620" t="s">
        <v>273</v>
      </c>
      <c r="D353" s="619" t="s">
        <v>374</v>
      </c>
      <c r="E353" s="619" t="s">
        <v>273</v>
      </c>
      <c r="F353" s="598"/>
      <c r="G353" s="598"/>
      <c r="H353" s="598"/>
      <c r="I353" s="598"/>
      <c r="J353" s="619" t="s">
        <v>353</v>
      </c>
      <c r="K353" s="626" t="s">
        <v>373</v>
      </c>
      <c r="L353" s="627" t="s">
        <v>372</v>
      </c>
      <c r="M353" s="627" t="str">
        <f t="shared" si="418"/>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53" s="619"/>
      <c r="O353" s="618">
        <v>500</v>
      </c>
      <c r="P353" s="624"/>
      <c r="Q353" s="612"/>
      <c r="R353" s="625"/>
      <c r="S353" s="624"/>
      <c r="T353" s="612"/>
      <c r="U353" s="625"/>
      <c r="V353" s="624"/>
      <c r="W353" s="612"/>
      <c r="X353" s="613"/>
      <c r="Y353" s="612"/>
      <c r="Z353" s="613"/>
      <c r="AA353" s="618"/>
      <c r="AB353" s="404"/>
      <c r="AC353" s="416"/>
      <c r="AD353" s="138"/>
      <c r="AE353" s="331"/>
      <c r="AF353" s="330"/>
      <c r="AG353" s="331" t="str">
        <f t="shared" si="425"/>
        <v/>
      </c>
      <c r="AH353" s="332"/>
      <c r="AI353" s="332"/>
      <c r="AJ353" s="333" t="str">
        <f t="shared" si="413"/>
        <v/>
      </c>
      <c r="AK353" s="332"/>
      <c r="AL353" s="332"/>
      <c r="AM353" s="332"/>
      <c r="AN353" s="124"/>
      <c r="AO353" s="410" t="str">
        <f t="shared" si="414"/>
        <v/>
      </c>
      <c r="AP353" s="125"/>
      <c r="AQ353" s="410" t="str">
        <f t="shared" si="415"/>
        <v/>
      </c>
      <c r="AR353" s="125" t="str">
        <f t="shared" si="416"/>
        <v/>
      </c>
      <c r="AS353" s="402" t="str">
        <f t="shared" si="417"/>
        <v/>
      </c>
      <c r="AT353" s="402"/>
      <c r="AU353" s="402"/>
      <c r="AV353" s="409"/>
      <c r="AW353" s="319"/>
      <c r="AX353" s="319"/>
      <c r="AY353" s="139"/>
      <c r="AZ353" s="136"/>
      <c r="BA353" s="136"/>
      <c r="BB353" s="136"/>
      <c r="BC353" s="136"/>
      <c r="BJ353" s="329"/>
      <c r="BK353" s="329"/>
      <c r="BL353" s="329"/>
      <c r="BM353" s="329"/>
      <c r="BN353" s="329"/>
      <c r="BO353" s="329"/>
      <c r="BP353" s="329"/>
      <c r="BQ353" s="329"/>
      <c r="BR353" s="329"/>
      <c r="BS353" s="329"/>
      <c r="BT353" s="329"/>
      <c r="BU353" s="329"/>
      <c r="BV353" s="329"/>
      <c r="BW353" s="329"/>
      <c r="BX353" s="329"/>
      <c r="BY353" s="329"/>
      <c r="BZ353" s="329"/>
      <c r="CA353" s="329"/>
      <c r="CB353" s="329"/>
      <c r="CC353" s="329"/>
      <c r="CD353" s="329"/>
      <c r="CE353" s="329"/>
      <c r="CF353" s="329"/>
      <c r="CG353" s="329"/>
      <c r="CH353" s="329"/>
      <c r="CL353" s="329"/>
    </row>
    <row r="354" spans="1:90" s="1" customFormat="1" ht="143.4" customHeight="1" x14ac:dyDescent="0.25">
      <c r="A354" s="617" t="s">
        <v>371</v>
      </c>
      <c r="B354" s="619" t="s">
        <v>365</v>
      </c>
      <c r="C354" s="620" t="s">
        <v>273</v>
      </c>
      <c r="D354" s="619" t="s">
        <v>365</v>
      </c>
      <c r="E354" s="619" t="s">
        <v>273</v>
      </c>
      <c r="F354" s="598" t="s">
        <v>766</v>
      </c>
      <c r="G354" s="598" t="s">
        <v>777</v>
      </c>
      <c r="H354" s="598" t="s">
        <v>779</v>
      </c>
      <c r="I354" s="598" t="s">
        <v>781</v>
      </c>
      <c r="J354" s="619" t="s">
        <v>353</v>
      </c>
      <c r="K354" s="626" t="s">
        <v>369</v>
      </c>
      <c r="L354" s="627" t="s">
        <v>832</v>
      </c>
      <c r="M354" s="627" t="str">
        <f t="shared" si="418"/>
        <v xml:space="preserve">Posibilidad de pérdida Reputacional por incumplimiento de alguna de las normas legales, técnicas y de la entidad durante el ejercicio de auditoria debido 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N354" s="619" t="s">
        <v>213</v>
      </c>
      <c r="O354" s="618">
        <v>1</v>
      </c>
      <c r="P354" s="624" t="str">
        <f t="shared" si="419"/>
        <v>Muy Baja</v>
      </c>
      <c r="Q354" s="612">
        <f t="shared" ref="Q354" si="447">IF(P354="","",IF(P354="Muy Baja",0.2,IF(P354="Baja",0.4,IF(P354="Media",0.6,IF(P354="Alta",0.8,IF(P354="Muy Alta",1,))))))</f>
        <v>0.2</v>
      </c>
      <c r="R354" s="625"/>
      <c r="S354" s="624" t="str">
        <f>IF(OR(R354='Tabla Impacto'!$C$11,R354='Tabla Impacto'!$D$11),"Leve",IF(OR(R354='Tabla Impacto'!$C$12,R354='Tabla Impacto'!$D$12),"Menor",IF(OR(R354='Tabla Impacto'!$C$13,R354='Tabla Impacto'!$D$13),"Moderado",IF(OR(R354='Tabla Impacto'!$C$14,R354='Tabla Impacto'!$D$14),"Mayor",IF(OR(R354='Tabla Impacto'!$C$15,R354='Tabla Impacto'!$D$15),"Catastrófico","")))))</f>
        <v/>
      </c>
      <c r="T354" s="612" t="str">
        <f t="shared" ref="T354" si="448">IF(S354="","",IF(S354="Leve",0.2,IF(S354="Menor",0.4,IF(S354="Moderado",0.6,IF(S354="Mayor",0.8,IF(S354="Catastrófico",1,))))))</f>
        <v/>
      </c>
      <c r="U354" s="625" t="s">
        <v>136</v>
      </c>
      <c r="V354" s="624" t="str">
        <f>IF(OR(U354='Tabla Impacto'!$C$11,U354='Tabla Impacto'!$D$11),"Leve",IF(OR(U354='Tabla Impacto'!$C$12,U354='Tabla Impacto'!$D$12),"Menor",IF(OR(U354='Tabla Impacto'!$C$13,U354='Tabla Impacto'!$D$13),"Moderado",IF(OR(U354='Tabla Impacto'!$C$14,U354='Tabla Impacto'!$D$14),"Mayor",IF(OR(U354='Tabla Impacto'!$C$15,U354='Tabla Impacto'!$D$15),"Catastrófico","")))))</f>
        <v>Moderado</v>
      </c>
      <c r="W354" s="612">
        <f t="shared" ref="W354" si="449">IF(V354="","",IF(V354="Leve",0.2,IF(V354="Menor",0.4,IF(V354="Moderado",0.6,IF(V354="Mayor",0.8,IF(V354="Catastrófico",1,))))))</f>
        <v>0.6</v>
      </c>
      <c r="X354" s="613" t="str">
        <f>IF(Y354="","",IF(Y354='Tabla Impacto'!$G$4,'Tabla Impacto'!$F$4,IF(Y354='Tabla Impacto'!$G$5,'Tabla Impacto'!$F$5,IF(Y354='Tabla Impacto'!$G$6,'Tabla Impacto'!$F$6,IF(Y354='Tabla Impacto'!$G$7,'Tabla Impacto'!$F$7,IF(Y354='Tabla Impacto'!$G$8,'Tabla Impacto'!$F$8))))))</f>
        <v>Moderado</v>
      </c>
      <c r="Y354" s="612">
        <f t="shared" ref="Y354" si="450">+IF(T354="",W354,IF(W354="",T354,IF(T354&gt;W354,T354,W354)))</f>
        <v>0.6</v>
      </c>
      <c r="Z354" s="613" t="str">
        <f t="shared" ref="Z354" si="451">IF(OR(AND(P354="Muy Baja",X354="Leve"),AND(P354="Muy Baja",X354="Menor"),AND(P354="Baja",X354="Leve")),"Bajo",IF(OR(AND(P354="Muy baja",X354="Moderado"),AND(P354="Baja",X354="Menor"),AND(P354="Baja",X354="Moderado"),AND(P354="Media",X354="Leve"),AND(P354="Media",X354="Menor"),AND(P354="Media",X354="Moderado"),AND(P354="Alta",X354="Leve"),AND(P354="Alta",X354="Menor")),"Moderado",IF(OR(AND(P354="Muy Baja",X354="Mayor"),AND(P354="Baja",X354="Mayor"),AND(P354="Media",X354="Mayor"),AND(P354="Alta",X354="Moderado"),AND(P354="Alta",X354="Mayor"),AND(P354="Muy Alta",X354="Leve"),AND(P354="Muy Alta",X354="Menor"),AND(P354="Muy Alta",X354="Moderado"),AND(P354="Muy Alta",X354="Mayor")),"Alto",IF(OR(AND(P354="Muy Baja",X354="Catastrófico"),AND(P354="Baja",X354="Catastrófico"),AND(P354="Media",X354="Catastrófico"),AND(P354="Alta",X354="Catastrófico"),AND(P354="Muy Alta",X354="Catastrófico")),"Extremo",""))))</f>
        <v>Moderado</v>
      </c>
      <c r="AA354" s="618"/>
      <c r="AB354" s="404">
        <v>1</v>
      </c>
      <c r="AC354" s="416" t="s">
        <v>367</v>
      </c>
      <c r="AD354" s="138"/>
      <c r="AE354" s="331" t="s">
        <v>223</v>
      </c>
      <c r="AF354" s="330" t="s">
        <v>741</v>
      </c>
      <c r="AG354" s="331" t="str">
        <f t="shared" si="425"/>
        <v>Probabilidad</v>
      </c>
      <c r="AH354" s="332" t="s">
        <v>12</v>
      </c>
      <c r="AI354" s="332" t="s">
        <v>8</v>
      </c>
      <c r="AJ354" s="333" t="str">
        <f t="shared" si="413"/>
        <v>40%</v>
      </c>
      <c r="AK354" s="332" t="s">
        <v>17</v>
      </c>
      <c r="AL354" s="332" t="s">
        <v>20</v>
      </c>
      <c r="AM354" s="332" t="s">
        <v>111</v>
      </c>
      <c r="AN354" s="309">
        <f>IFERROR(IF(AG354="Probabilidad",(Q354-(+Q354*AJ354)),IF(AG354="Impacto",Q354,"")),"")</f>
        <v>0.12</v>
      </c>
      <c r="AO354" s="410" t="str">
        <f t="shared" si="414"/>
        <v>Muy Baja</v>
      </c>
      <c r="AP354" s="125">
        <f>+AN354</f>
        <v>0.12</v>
      </c>
      <c r="AQ354" s="410" t="str">
        <f t="shared" si="415"/>
        <v>Moderado</v>
      </c>
      <c r="AR354" s="125">
        <f>IFERROR(IF(AG354="Impacto",(Y354-(+Y354*AJ354)),IF(AG354="Probabilidad",Y354,"")),"")</f>
        <v>0.6</v>
      </c>
      <c r="AS354" s="402" t="str">
        <f t="shared" si="417"/>
        <v>Moderado</v>
      </c>
      <c r="AT354" s="601">
        <f>+AP356</f>
        <v>4.3199999999999995E-2</v>
      </c>
      <c r="AU354" s="601">
        <f>+AR356</f>
        <v>0.6</v>
      </c>
      <c r="AV354" s="602" t="s">
        <v>122</v>
      </c>
      <c r="AW354" s="319"/>
      <c r="AX354" s="319"/>
      <c r="AY354" s="335">
        <v>0</v>
      </c>
      <c r="AZ354" s="336">
        <v>0</v>
      </c>
      <c r="BA354" s="336">
        <v>0</v>
      </c>
      <c r="BB354" s="336">
        <v>0</v>
      </c>
      <c r="BC354" s="336">
        <v>0</v>
      </c>
      <c r="BJ354" s="329"/>
      <c r="BK354" s="329"/>
      <c r="BL354" s="329"/>
      <c r="BM354" s="329"/>
      <c r="BN354" s="329"/>
      <c r="BO354" s="329"/>
      <c r="BP354" s="329"/>
      <c r="BQ354" s="329"/>
      <c r="BR354" s="329"/>
      <c r="BS354" s="329"/>
      <c r="BT354" s="329"/>
      <c r="BU354" s="329"/>
      <c r="BV354" s="329"/>
      <c r="BW354" s="329"/>
      <c r="BX354" s="329"/>
      <c r="BY354" s="329"/>
      <c r="BZ354" s="329"/>
      <c r="CA354" s="329"/>
      <c r="CB354" s="329"/>
      <c r="CC354" s="329"/>
      <c r="CD354" s="329"/>
      <c r="CE354" s="329"/>
      <c r="CF354" s="329"/>
      <c r="CG354" s="329"/>
      <c r="CH354" s="329"/>
      <c r="CL354" s="329"/>
    </row>
    <row r="355" spans="1:90" s="1" customFormat="1" ht="138" x14ac:dyDescent="0.25">
      <c r="A355" s="617"/>
      <c r="B355" s="619" t="s">
        <v>370</v>
      </c>
      <c r="C355" s="620" t="s">
        <v>273</v>
      </c>
      <c r="D355" s="619" t="s">
        <v>370</v>
      </c>
      <c r="E355" s="619" t="s">
        <v>273</v>
      </c>
      <c r="F355" s="598"/>
      <c r="G355" s="598"/>
      <c r="H355" s="598"/>
      <c r="I355" s="598"/>
      <c r="J355" s="619" t="s">
        <v>353</v>
      </c>
      <c r="K355" s="626" t="s">
        <v>369</v>
      </c>
      <c r="L355" s="627" t="s">
        <v>368</v>
      </c>
      <c r="M355" s="627" t="str">
        <f t="shared" si="418"/>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N355" s="619"/>
      <c r="O355" s="618"/>
      <c r="P355" s="624"/>
      <c r="Q355" s="612"/>
      <c r="R355" s="625"/>
      <c r="S355" s="624"/>
      <c r="T355" s="612"/>
      <c r="U355" s="625"/>
      <c r="V355" s="624"/>
      <c r="W355" s="612"/>
      <c r="X355" s="613"/>
      <c r="Y355" s="612"/>
      <c r="Z355" s="613"/>
      <c r="AA355" s="618"/>
      <c r="AB355" s="404">
        <v>2</v>
      </c>
      <c r="AC355" s="416" t="s">
        <v>863</v>
      </c>
      <c r="AD355" s="138"/>
      <c r="AE355" s="331" t="s">
        <v>223</v>
      </c>
      <c r="AF355" s="330" t="s">
        <v>742</v>
      </c>
      <c r="AG355" s="331" t="str">
        <f t="shared" si="425"/>
        <v>Probabilidad</v>
      </c>
      <c r="AH355" s="332" t="s">
        <v>12</v>
      </c>
      <c r="AI355" s="332" t="s">
        <v>8</v>
      </c>
      <c r="AJ355" s="333" t="str">
        <f t="shared" si="413"/>
        <v>40%</v>
      </c>
      <c r="AK355" s="332" t="s">
        <v>17</v>
      </c>
      <c r="AL355" s="332" t="s">
        <v>20</v>
      </c>
      <c r="AM355" s="332" t="s">
        <v>111</v>
      </c>
      <c r="AN355" s="308">
        <f>IFERROR(IF(AND(AG354="Probabilidad",AG355="Probabilidad"),(AP354-(+AP354*AJ355)),IF(AG355="Probabilidad",(Q354-(+Q354*AJ355)),IF(AG355="Impacto",AP354,""))),"")</f>
        <v>7.1999999999999995E-2</v>
      </c>
      <c r="AO355" s="410" t="str">
        <f t="shared" si="414"/>
        <v>Muy Baja</v>
      </c>
      <c r="AP355" s="125">
        <f>+AN355</f>
        <v>7.1999999999999995E-2</v>
      </c>
      <c r="AQ355" s="410" t="str">
        <f t="shared" si="415"/>
        <v>Moderado</v>
      </c>
      <c r="AR355" s="125">
        <f>IFERROR(IF(AND(AG354="Impacto",AG355="Impacto"),(AR354-(+AR354*AJ355)),IF(AG355="Impacto",(Y354-(+Y354*AJ355)),IF(AG355="Probabilidad",AR354,""))),"")</f>
        <v>0.6</v>
      </c>
      <c r="AS355" s="402" t="str">
        <f t="shared" si="417"/>
        <v>Moderado</v>
      </c>
      <c r="AT355" s="601"/>
      <c r="AU355" s="601"/>
      <c r="AV355" s="602"/>
      <c r="AW355" s="319"/>
      <c r="AX355" s="319"/>
      <c r="AY355" s="335">
        <v>12</v>
      </c>
      <c r="AZ355" s="336">
        <v>3</v>
      </c>
      <c r="BA355" s="336">
        <v>3</v>
      </c>
      <c r="BB355" s="336">
        <v>3</v>
      </c>
      <c r="BC355" s="336">
        <v>3</v>
      </c>
      <c r="BJ355" s="329"/>
      <c r="BK355" s="329"/>
      <c r="BL355" s="329"/>
      <c r="BM355" s="329"/>
      <c r="BN355" s="329"/>
      <c r="BO355" s="329"/>
      <c r="BP355" s="329"/>
      <c r="BQ355" s="329"/>
      <c r="BR355" s="329"/>
      <c r="BS355" s="329"/>
      <c r="BT355" s="329"/>
      <c r="BU355" s="329"/>
      <c r="BV355" s="329"/>
      <c r="BW355" s="329"/>
      <c r="BX355" s="329"/>
      <c r="BY355" s="329"/>
      <c r="BZ355" s="329"/>
      <c r="CA355" s="329"/>
      <c r="CB355" s="329"/>
      <c r="CC355" s="329"/>
      <c r="CD355" s="329"/>
      <c r="CE355" s="329"/>
      <c r="CF355" s="329"/>
      <c r="CG355" s="329"/>
      <c r="CH355" s="329"/>
      <c r="CL355" s="329"/>
    </row>
    <row r="356" spans="1:90" s="1" customFormat="1" ht="110.4" x14ac:dyDescent="0.25">
      <c r="A356" s="617"/>
      <c r="B356" s="619" t="s">
        <v>370</v>
      </c>
      <c r="C356" s="620" t="s">
        <v>273</v>
      </c>
      <c r="D356" s="619" t="s">
        <v>370</v>
      </c>
      <c r="E356" s="619" t="s">
        <v>273</v>
      </c>
      <c r="F356" s="598"/>
      <c r="G356" s="598"/>
      <c r="H356" s="598"/>
      <c r="I356" s="598"/>
      <c r="J356" s="619" t="s">
        <v>353</v>
      </c>
      <c r="K356" s="626" t="s">
        <v>369</v>
      </c>
      <c r="L356" s="627" t="s">
        <v>368</v>
      </c>
      <c r="M356" s="627" t="str">
        <f t="shared" si="418"/>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N356" s="619"/>
      <c r="O356" s="618"/>
      <c r="P356" s="624"/>
      <c r="Q356" s="612"/>
      <c r="R356" s="625"/>
      <c r="S356" s="624"/>
      <c r="T356" s="612"/>
      <c r="U356" s="625"/>
      <c r="V356" s="624"/>
      <c r="W356" s="612"/>
      <c r="X356" s="613"/>
      <c r="Y356" s="612"/>
      <c r="Z356" s="613"/>
      <c r="AA356" s="618"/>
      <c r="AB356" s="404">
        <v>3</v>
      </c>
      <c r="AC356" s="416" t="s">
        <v>864</v>
      </c>
      <c r="AD356" s="138"/>
      <c r="AE356" s="331" t="s">
        <v>223</v>
      </c>
      <c r="AF356" s="330" t="s">
        <v>740</v>
      </c>
      <c r="AG356" s="331" t="str">
        <f t="shared" si="425"/>
        <v>Probabilidad</v>
      </c>
      <c r="AH356" s="332" t="s">
        <v>12</v>
      </c>
      <c r="AI356" s="332" t="s">
        <v>8</v>
      </c>
      <c r="AJ356" s="333" t="str">
        <f t="shared" si="413"/>
        <v>40%</v>
      </c>
      <c r="AK356" s="332" t="s">
        <v>17</v>
      </c>
      <c r="AL356" s="332" t="s">
        <v>20</v>
      </c>
      <c r="AM356" s="332" t="s">
        <v>111</v>
      </c>
      <c r="AN356" s="308">
        <f>IFERROR(IF(AND(AG355="Probabilidad",AG356="Probabilidad"),(AP355-(+AP355*AJ356)),IF(AG356="Probabilidad",(Q355-(+Q355*AJ356)),IF(AG356="Impacto",AP355,""))),"")</f>
        <v>4.3199999999999995E-2</v>
      </c>
      <c r="AO356" s="410" t="str">
        <f t="shared" si="414"/>
        <v>Muy Baja</v>
      </c>
      <c r="AP356" s="125">
        <f>+AN356</f>
        <v>4.3199999999999995E-2</v>
      </c>
      <c r="AQ356" s="410" t="str">
        <f t="shared" si="415"/>
        <v>Moderado</v>
      </c>
      <c r="AR356" s="125">
        <f>IFERROR(IF(AND(AG355="Impacto",AG356="Impacto"),(AR355-(+AR355*AJ356)),IF(AG356="Impacto",(Y355-(+Y355*AJ356)),IF(AG356="Probabilidad",AR355,""))),"")</f>
        <v>0.6</v>
      </c>
      <c r="AS356" s="402" t="str">
        <f t="shared" si="417"/>
        <v>Moderado</v>
      </c>
      <c r="AT356" s="601"/>
      <c r="AU356" s="601"/>
      <c r="AV356" s="602"/>
      <c r="AW356" s="319"/>
      <c r="AX356" s="319"/>
      <c r="AY356" s="139">
        <v>0</v>
      </c>
      <c r="AZ356" s="136">
        <v>0</v>
      </c>
      <c r="BA356" s="136">
        <v>0</v>
      </c>
      <c r="BB356" s="136">
        <v>0</v>
      </c>
      <c r="BC356" s="136">
        <v>0</v>
      </c>
      <c r="BJ356" s="329"/>
      <c r="BK356" s="329"/>
      <c r="BL356" s="329"/>
      <c r="BM356" s="329"/>
      <c r="BN356" s="329"/>
      <c r="BO356" s="329"/>
      <c r="BP356" s="329"/>
      <c r="BQ356" s="329"/>
      <c r="BR356" s="329"/>
      <c r="BS356" s="329"/>
      <c r="BT356" s="329"/>
      <c r="BU356" s="329"/>
      <c r="BV356" s="329"/>
      <c r="BW356" s="329"/>
      <c r="BX356" s="329"/>
      <c r="BY356" s="329"/>
      <c r="BZ356" s="329"/>
      <c r="CA356" s="329"/>
      <c r="CB356" s="329"/>
      <c r="CC356" s="329"/>
      <c r="CD356" s="329"/>
      <c r="CE356" s="329"/>
      <c r="CF356" s="329"/>
      <c r="CG356" s="329"/>
      <c r="CH356" s="329"/>
      <c r="CL356" s="329"/>
    </row>
    <row r="357" spans="1:90" s="1" customFormat="1" ht="13.8" hidden="1" customHeight="1" x14ac:dyDescent="0.25">
      <c r="A357" s="617"/>
      <c r="B357" s="619" t="s">
        <v>370</v>
      </c>
      <c r="C357" s="620" t="s">
        <v>273</v>
      </c>
      <c r="D357" s="619" t="s">
        <v>370</v>
      </c>
      <c r="E357" s="619" t="s">
        <v>273</v>
      </c>
      <c r="F357" s="598"/>
      <c r="G357" s="598"/>
      <c r="H357" s="598"/>
      <c r="I357" s="598"/>
      <c r="J357" s="619" t="s">
        <v>353</v>
      </c>
      <c r="K357" s="626" t="s">
        <v>369</v>
      </c>
      <c r="L357" s="627" t="s">
        <v>368</v>
      </c>
      <c r="M357" s="627" t="str">
        <f t="shared" si="418"/>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N357" s="619"/>
      <c r="O357" s="618"/>
      <c r="P357" s="624"/>
      <c r="Q357" s="612"/>
      <c r="R357" s="625"/>
      <c r="S357" s="624"/>
      <c r="T357" s="612"/>
      <c r="U357" s="625"/>
      <c r="V357" s="624"/>
      <c r="W357" s="612"/>
      <c r="X357" s="613"/>
      <c r="Y357" s="612"/>
      <c r="Z357" s="613"/>
      <c r="AA357" s="618"/>
      <c r="AB357" s="404"/>
      <c r="AC357" s="416"/>
      <c r="AD357" s="138"/>
      <c r="AE357" s="331"/>
      <c r="AF357" s="330"/>
      <c r="AG357" s="331" t="str">
        <f t="shared" si="425"/>
        <v/>
      </c>
      <c r="AH357" s="332"/>
      <c r="AI357" s="332"/>
      <c r="AJ357" s="333" t="str">
        <f t="shared" si="413"/>
        <v/>
      </c>
      <c r="AK357" s="332"/>
      <c r="AL357" s="332"/>
      <c r="AM357" s="332"/>
      <c r="AN357" s="124"/>
      <c r="AO357" s="410" t="str">
        <f t="shared" si="414"/>
        <v/>
      </c>
      <c r="AP357" s="125"/>
      <c r="AQ357" s="410" t="str">
        <f t="shared" si="415"/>
        <v/>
      </c>
      <c r="AR357" s="125" t="str">
        <f t="shared" si="416"/>
        <v/>
      </c>
      <c r="AS357" s="402" t="str">
        <f t="shared" si="417"/>
        <v/>
      </c>
      <c r="AT357" s="402"/>
      <c r="AU357" s="402"/>
      <c r="AV357" s="409"/>
      <c r="AW357" s="319"/>
      <c r="AX357" s="319"/>
      <c r="AY357" s="139"/>
      <c r="AZ357" s="136"/>
      <c r="BA357" s="136"/>
      <c r="BB357" s="136"/>
      <c r="BC357" s="136"/>
      <c r="BJ357" s="329"/>
      <c r="BK357" s="329"/>
      <c r="BL357" s="329"/>
      <c r="BM357" s="329"/>
      <c r="BN357" s="329"/>
      <c r="BO357" s="329"/>
      <c r="BP357" s="329"/>
      <c r="BQ357" s="329"/>
      <c r="BR357" s="329"/>
      <c r="BS357" s="329"/>
      <c r="BT357" s="329"/>
      <c r="BU357" s="329"/>
      <c r="BV357" s="329"/>
      <c r="BW357" s="329"/>
      <c r="BX357" s="329"/>
      <c r="BY357" s="329"/>
      <c r="BZ357" s="329"/>
      <c r="CA357" s="329"/>
      <c r="CB357" s="329"/>
      <c r="CC357" s="329"/>
      <c r="CD357" s="329"/>
      <c r="CE357" s="329"/>
      <c r="CF357" s="329"/>
      <c r="CG357" s="329"/>
      <c r="CH357" s="329"/>
      <c r="CL357" s="329"/>
    </row>
    <row r="358" spans="1:90" s="1" customFormat="1" ht="13.8" hidden="1" customHeight="1" x14ac:dyDescent="0.25">
      <c r="A358" s="617"/>
      <c r="B358" s="619" t="s">
        <v>370</v>
      </c>
      <c r="C358" s="620" t="s">
        <v>273</v>
      </c>
      <c r="D358" s="619" t="s">
        <v>370</v>
      </c>
      <c r="E358" s="619" t="s">
        <v>273</v>
      </c>
      <c r="F358" s="598"/>
      <c r="G358" s="598"/>
      <c r="H358" s="598"/>
      <c r="I358" s="598"/>
      <c r="J358" s="619" t="s">
        <v>353</v>
      </c>
      <c r="K358" s="626" t="s">
        <v>369</v>
      </c>
      <c r="L358" s="627" t="s">
        <v>368</v>
      </c>
      <c r="M358" s="627" t="str">
        <f t="shared" si="418"/>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N358" s="619"/>
      <c r="O358" s="618"/>
      <c r="P358" s="624"/>
      <c r="Q358" s="612"/>
      <c r="R358" s="625"/>
      <c r="S358" s="624"/>
      <c r="T358" s="612"/>
      <c r="U358" s="625"/>
      <c r="V358" s="624"/>
      <c r="W358" s="612"/>
      <c r="X358" s="613"/>
      <c r="Y358" s="612"/>
      <c r="Z358" s="613"/>
      <c r="AA358" s="618"/>
      <c r="AB358" s="404"/>
      <c r="AC358" s="416"/>
      <c r="AD358" s="138"/>
      <c r="AE358" s="331"/>
      <c r="AF358" s="330"/>
      <c r="AG358" s="331" t="str">
        <f t="shared" si="425"/>
        <v/>
      </c>
      <c r="AH358" s="332"/>
      <c r="AI358" s="332"/>
      <c r="AJ358" s="333" t="str">
        <f t="shared" si="413"/>
        <v/>
      </c>
      <c r="AK358" s="332"/>
      <c r="AL358" s="332"/>
      <c r="AM358" s="332"/>
      <c r="AN358" s="124"/>
      <c r="AO358" s="410" t="str">
        <f t="shared" si="414"/>
        <v/>
      </c>
      <c r="AP358" s="125"/>
      <c r="AQ358" s="410" t="str">
        <f t="shared" si="415"/>
        <v/>
      </c>
      <c r="AR358" s="125" t="str">
        <f t="shared" si="416"/>
        <v/>
      </c>
      <c r="AS358" s="402" t="str">
        <f t="shared" si="417"/>
        <v/>
      </c>
      <c r="AT358" s="402"/>
      <c r="AU358" s="402"/>
      <c r="AV358" s="409"/>
      <c r="AW358" s="319"/>
      <c r="AX358" s="319"/>
      <c r="AY358" s="139"/>
      <c r="AZ358" s="136"/>
      <c r="BA358" s="136"/>
      <c r="BB358" s="136"/>
      <c r="BC358" s="136"/>
      <c r="BJ358" s="329"/>
      <c r="BK358" s="329"/>
      <c r="BL358" s="329"/>
      <c r="BM358" s="329"/>
      <c r="BN358" s="329"/>
      <c r="BO358" s="329"/>
      <c r="BP358" s="329"/>
      <c r="BQ358" s="329"/>
      <c r="BR358" s="329"/>
      <c r="BS358" s="329"/>
      <c r="BT358" s="329"/>
      <c r="BU358" s="329"/>
      <c r="BV358" s="329"/>
      <c r="BW358" s="329"/>
      <c r="BX358" s="329"/>
      <c r="BY358" s="329"/>
      <c r="BZ358" s="329"/>
      <c r="CA358" s="329"/>
      <c r="CB358" s="329"/>
      <c r="CC358" s="329"/>
      <c r="CD358" s="329"/>
      <c r="CE358" s="329"/>
      <c r="CF358" s="329"/>
      <c r="CG358" s="329"/>
      <c r="CH358" s="329"/>
      <c r="CL358" s="329"/>
    </row>
    <row r="359" spans="1:90" s="1" customFormat="1" ht="13.8" hidden="1" customHeight="1" x14ac:dyDescent="0.25">
      <c r="A359" s="617"/>
      <c r="B359" s="619" t="s">
        <v>370</v>
      </c>
      <c r="C359" s="620" t="s">
        <v>273</v>
      </c>
      <c r="D359" s="619" t="s">
        <v>370</v>
      </c>
      <c r="E359" s="619" t="s">
        <v>273</v>
      </c>
      <c r="F359" s="598"/>
      <c r="G359" s="598"/>
      <c r="H359" s="598"/>
      <c r="I359" s="598"/>
      <c r="J359" s="619" t="s">
        <v>353</v>
      </c>
      <c r="K359" s="626" t="s">
        <v>369</v>
      </c>
      <c r="L359" s="627" t="s">
        <v>368</v>
      </c>
      <c r="M359" s="627" t="str">
        <f t="shared" si="418"/>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N359" s="619"/>
      <c r="O359" s="618"/>
      <c r="P359" s="624"/>
      <c r="Q359" s="612"/>
      <c r="R359" s="625"/>
      <c r="S359" s="624"/>
      <c r="T359" s="612"/>
      <c r="U359" s="625"/>
      <c r="V359" s="624"/>
      <c r="W359" s="612"/>
      <c r="X359" s="613"/>
      <c r="Y359" s="612"/>
      <c r="Z359" s="613"/>
      <c r="AA359" s="618"/>
      <c r="AB359" s="404"/>
      <c r="AC359" s="416"/>
      <c r="AD359" s="138"/>
      <c r="AE359" s="331"/>
      <c r="AF359" s="330"/>
      <c r="AG359" s="331" t="str">
        <f t="shared" si="425"/>
        <v/>
      </c>
      <c r="AH359" s="332"/>
      <c r="AI359" s="332"/>
      <c r="AJ359" s="333" t="str">
        <f t="shared" si="413"/>
        <v/>
      </c>
      <c r="AK359" s="332"/>
      <c r="AL359" s="332"/>
      <c r="AM359" s="332"/>
      <c r="AN359" s="124"/>
      <c r="AO359" s="410" t="str">
        <f t="shared" si="414"/>
        <v/>
      </c>
      <c r="AP359" s="125"/>
      <c r="AQ359" s="410" t="str">
        <f t="shared" si="415"/>
        <v/>
      </c>
      <c r="AR359" s="125" t="str">
        <f t="shared" si="416"/>
        <v/>
      </c>
      <c r="AS359" s="402" t="str">
        <f t="shared" si="417"/>
        <v/>
      </c>
      <c r="AT359" s="402"/>
      <c r="AU359" s="402"/>
      <c r="AV359" s="409"/>
      <c r="AW359" s="319"/>
      <c r="AX359" s="319"/>
      <c r="AY359" s="139"/>
      <c r="AZ359" s="136"/>
      <c r="BA359" s="136"/>
      <c r="BB359" s="136"/>
      <c r="BC359" s="136"/>
      <c r="BJ359" s="329"/>
      <c r="BK359" s="329"/>
      <c r="BL359" s="329"/>
      <c r="BM359" s="329"/>
      <c r="BN359" s="329"/>
      <c r="BO359" s="329"/>
      <c r="BP359" s="329"/>
      <c r="BQ359" s="329"/>
      <c r="BR359" s="329"/>
      <c r="BS359" s="329"/>
      <c r="BT359" s="329"/>
      <c r="BU359" s="329"/>
      <c r="BV359" s="329"/>
      <c r="BW359" s="329"/>
      <c r="BX359" s="329"/>
      <c r="BY359" s="329"/>
      <c r="BZ359" s="329"/>
      <c r="CA359" s="329"/>
      <c r="CB359" s="329"/>
      <c r="CC359" s="329"/>
      <c r="CD359" s="329"/>
      <c r="CE359" s="329"/>
      <c r="CF359" s="329"/>
      <c r="CG359" s="329"/>
      <c r="CH359" s="329"/>
      <c r="CL359" s="329"/>
    </row>
    <row r="360" spans="1:90" s="1" customFormat="1" ht="110.4" x14ac:dyDescent="0.25">
      <c r="A360" s="617" t="s">
        <v>366</v>
      </c>
      <c r="B360" s="619" t="s">
        <v>361</v>
      </c>
      <c r="C360" s="620" t="s">
        <v>273</v>
      </c>
      <c r="D360" s="619" t="s">
        <v>361</v>
      </c>
      <c r="E360" s="619" t="s">
        <v>273</v>
      </c>
      <c r="F360" s="598" t="s">
        <v>762</v>
      </c>
      <c r="G360" s="598" t="s">
        <v>777</v>
      </c>
      <c r="H360" s="598" t="s">
        <v>778</v>
      </c>
      <c r="I360" s="598" t="s">
        <v>781</v>
      </c>
      <c r="J360" s="619" t="s">
        <v>353</v>
      </c>
      <c r="K360" s="626" t="s">
        <v>364</v>
      </c>
      <c r="L360" s="627" t="s">
        <v>363</v>
      </c>
      <c r="M360" s="627" t="str">
        <f t="shared" si="418"/>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0" s="619" t="s">
        <v>213</v>
      </c>
      <c r="O360" s="618">
        <v>5001</v>
      </c>
      <c r="P360" s="624" t="str">
        <f t="shared" si="404"/>
        <v>Muy Alta</v>
      </c>
      <c r="Q360" s="612">
        <f t="shared" ref="Q360" si="452">IF(P360="","",IF(P360="Muy Baja",0.2,IF(P360="Baja",0.4,IF(P360="Media",0.6,IF(P360="Alta",0.8,IF(P360="Muy Alta",1,))))))</f>
        <v>1</v>
      </c>
      <c r="R360" s="625"/>
      <c r="S360" s="624" t="str">
        <f>IF(OR(R360='Tabla Impacto'!$C$11,R360='Tabla Impacto'!$D$11),"Leve",IF(OR(R360='Tabla Impacto'!$C$12,R360='Tabla Impacto'!$D$12),"Menor",IF(OR(R360='Tabla Impacto'!$C$13,R360='Tabla Impacto'!$D$13),"Moderado",IF(OR(R360='Tabla Impacto'!$C$14,R360='Tabla Impacto'!$D$14),"Mayor",IF(OR(R360='Tabla Impacto'!$C$15,R360='Tabla Impacto'!$D$15),"Catastrófico","")))))</f>
        <v/>
      </c>
      <c r="T360" s="612" t="str">
        <f t="shared" ref="T360" si="453">IF(S360="","",IF(S360="Leve",0.2,IF(S360="Menor",0.4,IF(S360="Moderado",0.6,IF(S360="Mayor",0.8,IF(S360="Catastrófico",1,))))))</f>
        <v/>
      </c>
      <c r="U360" s="625" t="s">
        <v>137</v>
      </c>
      <c r="V360" s="624" t="str">
        <f>IF(OR(U360='Tabla Impacto'!$C$11,U360='Tabla Impacto'!$D$11),"Leve",IF(OR(U360='Tabla Impacto'!$C$12,U360='Tabla Impacto'!$D$12),"Menor",IF(OR(U360='Tabla Impacto'!$C$13,U360='Tabla Impacto'!$D$13),"Moderado",IF(OR(U360='Tabla Impacto'!$C$14,U360='Tabla Impacto'!$D$14),"Mayor",IF(OR(U360='Tabla Impacto'!$C$15,U360='Tabla Impacto'!$D$15),"Catastrófico","")))))</f>
        <v>Mayor</v>
      </c>
      <c r="W360" s="612">
        <f t="shared" ref="W360" si="454">IF(V360="","",IF(V360="Leve",0.2,IF(V360="Menor",0.4,IF(V360="Moderado",0.6,IF(V360="Mayor",0.8,IF(V360="Catastrófico",1,))))))</f>
        <v>0.8</v>
      </c>
      <c r="X360" s="613" t="str">
        <f>IF(Y360="","",IF(Y360='Tabla Impacto'!$G$4,'Tabla Impacto'!$F$4,IF(Y360='Tabla Impacto'!$G$5,'Tabla Impacto'!$F$5,IF(Y360='Tabla Impacto'!$G$6,'Tabla Impacto'!$F$6,IF(Y360='Tabla Impacto'!$G$7,'Tabla Impacto'!$F$7,IF(Y360='Tabla Impacto'!$G$8,'Tabla Impacto'!$F$8))))))</f>
        <v>Mayor</v>
      </c>
      <c r="Y360" s="612">
        <f t="shared" ref="Y360" si="455">+IF(T360="",W360,IF(W360="",T360,IF(T360&gt;W360,T360,W360)))</f>
        <v>0.8</v>
      </c>
      <c r="Z360" s="613" t="str">
        <f t="shared" ref="Z360" si="456">IF(OR(AND(P360="Muy Baja",X360="Leve"),AND(P360="Muy Baja",X360="Menor"),AND(P360="Baja",X360="Leve")),"Bajo",IF(OR(AND(P360="Muy baja",X360="Moderado"),AND(P360="Baja",X360="Menor"),AND(P360="Baja",X360="Moderado"),AND(P360="Media",X360="Leve"),AND(P360="Media",X360="Menor"),AND(P360="Media",X360="Moderado"),AND(P360="Alta",X360="Leve"),AND(P360="Alta",X360="Menor")),"Moderado",IF(OR(AND(P360="Muy Baja",X360="Mayor"),AND(P360="Baja",X360="Mayor"),AND(P360="Media",X360="Mayor"),AND(P360="Alta",X360="Moderado"),AND(P360="Alta",X360="Mayor"),AND(P360="Muy Alta",X360="Leve"),AND(P360="Muy Alta",X360="Menor"),AND(P360="Muy Alta",X360="Moderado"),AND(P360="Muy Alta",X360="Mayor")),"Alto",IF(OR(AND(P360="Muy Baja",X360="Catastrófico"),AND(P360="Baja",X360="Catastrófico"),AND(P360="Media",X360="Catastrófico"),AND(P360="Alta",X360="Catastrófico"),AND(P360="Muy Alta",X360="Catastrófico")),"Extremo",""))))</f>
        <v>Alto</v>
      </c>
      <c r="AA360" s="618"/>
      <c r="AB360" s="404">
        <v>1</v>
      </c>
      <c r="AC360" s="338" t="s">
        <v>864</v>
      </c>
      <c r="AD360" s="138"/>
      <c r="AE360" s="331" t="s">
        <v>223</v>
      </c>
      <c r="AF360" s="330" t="s">
        <v>740</v>
      </c>
      <c r="AG360" s="331" t="str">
        <f t="shared" si="425"/>
        <v>Probabilidad</v>
      </c>
      <c r="AH360" s="332" t="s">
        <v>12</v>
      </c>
      <c r="AI360" s="332" t="s">
        <v>8</v>
      </c>
      <c r="AJ360" s="333" t="str">
        <f t="shared" si="413"/>
        <v>40%</v>
      </c>
      <c r="AK360" s="332" t="s">
        <v>17</v>
      </c>
      <c r="AL360" s="332" t="s">
        <v>20</v>
      </c>
      <c r="AM360" s="332" t="s">
        <v>111</v>
      </c>
      <c r="AN360" s="309">
        <f>IFERROR(IF(AG360="Probabilidad",(Q360-(+Q360*AJ360)),IF(AG360="Impacto",Q360,"")),"")</f>
        <v>0.6</v>
      </c>
      <c r="AO360" s="410" t="str">
        <f t="shared" ref="AO360" si="457">IFERROR(IF(AN360="","",IF(AN360&lt;=0.2,"Muy Baja",IF(AN360&lt;=0.4,"Baja",IF(AN360&lt;=0.6,"Media",IF(AN360&lt;=0.8,"Alta","Muy Alta"))))),"")</f>
        <v>Media</v>
      </c>
      <c r="AP360" s="125">
        <f>+AN360</f>
        <v>0.6</v>
      </c>
      <c r="AQ360" s="410" t="str">
        <f t="shared" ref="AQ360" si="458">IFERROR(IF(AR360="","",IF(AR360&lt;=0.2,"Leve",IF(AR360&lt;=0.4,"Menor",IF(AR360&lt;=0.6,"Moderado",IF(AR360&lt;=0.8,"Mayor","Catastrófico"))))),"")</f>
        <v>Mayor</v>
      </c>
      <c r="AR360" s="125">
        <f>IFERROR(IF(AG360="Impacto",(Y360-(+Y360*AJ360)),IF(AG360="Probabilidad",Y360,"")),"")</f>
        <v>0.8</v>
      </c>
      <c r="AS360" s="402" t="str">
        <f t="shared" ref="AS360" si="459">IFERROR(IF(OR(AND(AO360="Muy Baja",AQ360="Leve"),AND(AO360="Muy Baja",AQ360="Menor"),AND(AO360="Baja",AQ360="Leve")),"Bajo",IF(OR(AND(AO360="Muy baja",AQ360="Moderado"),AND(AO360="Baja",AQ360="Menor"),AND(AO360="Baja",AQ360="Moderado"),AND(AO360="Media",AQ360="Leve"),AND(AO360="Media",AQ360="Menor"),AND(AO360="Media",AQ360="Moderado"),AND(AO360="Alta",AQ360="Leve"),AND(AO360="Alta",AQ360="Menor")),"Moderado",IF(OR(AND(AO360="Muy Baja",AQ360="Mayor"),AND(AO360="Baja",AQ360="Mayor"),AND(AO360="Media",AQ360="Mayor"),AND(AO360="Alta",AQ360="Moderado"),AND(AO360="Alta",AQ360="Mayor"),AND(AO360="Muy Alta",AQ360="Leve"),AND(AO360="Muy Alta",AQ360="Menor"),AND(AO360="Muy Alta",AQ360="Moderado"),AND(AO360="Muy Alta",AQ360="Mayor")),"Alto",IF(OR(AND(AO360="Muy Baja",AQ360="Catastrófico"),AND(AO360="Baja",AQ360="Catastrófico"),AND(AO360="Media",AQ360="Catastrófico"),AND(AO360="Alta",AQ360="Catastrófico"),AND(AO360="Muy Alta",AQ360="Catastrófico")),"Extremo","")))),"")</f>
        <v>Alto</v>
      </c>
      <c r="AT360" s="407">
        <f>+AP360</f>
        <v>0.6</v>
      </c>
      <c r="AU360" s="407">
        <f>+AR360</f>
        <v>0.8</v>
      </c>
      <c r="AV360" s="409" t="s">
        <v>122</v>
      </c>
      <c r="AW360" s="319"/>
      <c r="AX360" s="319"/>
      <c r="AY360" s="335">
        <v>2</v>
      </c>
      <c r="AZ360" s="336">
        <v>0</v>
      </c>
      <c r="BA360" s="336">
        <v>1</v>
      </c>
      <c r="BB360" s="336">
        <v>0</v>
      </c>
      <c r="BC360" s="336">
        <v>1</v>
      </c>
      <c r="BJ360" s="329"/>
      <c r="BK360" s="329"/>
      <c r="BL360" s="329"/>
      <c r="BM360" s="329"/>
      <c r="BN360" s="329"/>
      <c r="BO360" s="329"/>
      <c r="BP360" s="329"/>
      <c r="BQ360" s="329"/>
      <c r="BR360" s="329"/>
      <c r="BS360" s="329"/>
      <c r="BT360" s="329"/>
      <c r="BU360" s="329"/>
      <c r="BV360" s="329"/>
      <c r="BW360" s="329"/>
      <c r="BX360" s="329"/>
      <c r="BY360" s="329"/>
      <c r="BZ360" s="329"/>
      <c r="CA360" s="329"/>
      <c r="CB360" s="329"/>
      <c r="CC360" s="329"/>
      <c r="CD360" s="329"/>
      <c r="CE360" s="329"/>
      <c r="CF360" s="329"/>
      <c r="CG360" s="329"/>
      <c r="CH360" s="329"/>
      <c r="CL360" s="329"/>
    </row>
    <row r="361" spans="1:90" s="1" customFormat="1" ht="13.8" hidden="1" customHeight="1" x14ac:dyDescent="0.25">
      <c r="A361" s="617"/>
      <c r="B361" s="619" t="s">
        <v>365</v>
      </c>
      <c r="C361" s="620" t="s">
        <v>273</v>
      </c>
      <c r="D361" s="619" t="s">
        <v>365</v>
      </c>
      <c r="E361" s="619" t="s">
        <v>273</v>
      </c>
      <c r="F361" s="598"/>
      <c r="G361" s="598"/>
      <c r="H361" s="598"/>
      <c r="I361" s="598"/>
      <c r="J361" s="619" t="s">
        <v>353</v>
      </c>
      <c r="K361" s="626" t="s">
        <v>364</v>
      </c>
      <c r="L361" s="627" t="s">
        <v>363</v>
      </c>
      <c r="M361" s="627" t="str">
        <f t="shared" si="418"/>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1" s="619"/>
      <c r="O361" s="618">
        <v>5001</v>
      </c>
      <c r="P361" s="624"/>
      <c r="Q361" s="612"/>
      <c r="R361" s="625"/>
      <c r="S361" s="624"/>
      <c r="T361" s="612"/>
      <c r="U361" s="625"/>
      <c r="V361" s="624"/>
      <c r="W361" s="612"/>
      <c r="X361" s="613"/>
      <c r="Y361" s="612"/>
      <c r="Z361" s="613"/>
      <c r="AA361" s="618"/>
      <c r="AB361" s="404"/>
      <c r="AC361" s="416"/>
      <c r="AD361" s="138"/>
      <c r="AE361" s="331"/>
      <c r="AF361" s="330"/>
      <c r="AG361" s="331" t="str">
        <f t="shared" si="425"/>
        <v/>
      </c>
      <c r="AH361" s="332"/>
      <c r="AI361" s="332"/>
      <c r="AJ361" s="333" t="str">
        <f t="shared" si="413"/>
        <v/>
      </c>
      <c r="AK361" s="332"/>
      <c r="AL361" s="332"/>
      <c r="AM361" s="332"/>
      <c r="AN361" s="124"/>
      <c r="AO361" s="410" t="str">
        <f t="shared" si="414"/>
        <v/>
      </c>
      <c r="AP361" s="125"/>
      <c r="AQ361" s="410" t="str">
        <f t="shared" si="415"/>
        <v/>
      </c>
      <c r="AR361" s="125" t="str">
        <f t="shared" si="416"/>
        <v/>
      </c>
      <c r="AS361" s="402" t="str">
        <f t="shared" si="417"/>
        <v/>
      </c>
      <c r="AT361" s="402"/>
      <c r="AU361" s="402"/>
      <c r="AV361" s="409"/>
      <c r="AW361" s="319"/>
      <c r="AX361" s="319"/>
      <c r="AY361" s="139"/>
      <c r="AZ361" s="136"/>
      <c r="BA361" s="136"/>
      <c r="BB361" s="136"/>
      <c r="BC361" s="136"/>
      <c r="BJ361" s="329"/>
      <c r="BK361" s="329"/>
      <c r="BL361" s="329"/>
      <c r="BM361" s="329"/>
      <c r="BN361" s="329"/>
      <c r="BO361" s="329"/>
      <c r="BP361" s="329"/>
      <c r="BQ361" s="329"/>
      <c r="BR361" s="329"/>
      <c r="BS361" s="329"/>
      <c r="BT361" s="329"/>
      <c r="BU361" s="329"/>
      <c r="BV361" s="329"/>
      <c r="BW361" s="329"/>
      <c r="BX361" s="329"/>
      <c r="BY361" s="329"/>
      <c r="BZ361" s="329"/>
      <c r="CA361" s="329"/>
      <c r="CB361" s="329"/>
      <c r="CC361" s="329"/>
      <c r="CD361" s="329"/>
      <c r="CE361" s="329"/>
      <c r="CF361" s="329"/>
      <c r="CG361" s="329"/>
      <c r="CH361" s="329"/>
      <c r="CL361" s="329"/>
    </row>
    <row r="362" spans="1:90" s="1" customFormat="1" ht="13.8" hidden="1" customHeight="1" x14ac:dyDescent="0.25">
      <c r="A362" s="617"/>
      <c r="B362" s="619" t="s">
        <v>365</v>
      </c>
      <c r="C362" s="620" t="s">
        <v>273</v>
      </c>
      <c r="D362" s="619" t="s">
        <v>365</v>
      </c>
      <c r="E362" s="619" t="s">
        <v>273</v>
      </c>
      <c r="F362" s="598"/>
      <c r="G362" s="598"/>
      <c r="H362" s="598"/>
      <c r="I362" s="598"/>
      <c r="J362" s="619" t="s">
        <v>353</v>
      </c>
      <c r="K362" s="626" t="s">
        <v>364</v>
      </c>
      <c r="L362" s="627" t="s">
        <v>363</v>
      </c>
      <c r="M362" s="627" t="str">
        <f t="shared" si="418"/>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2" s="619"/>
      <c r="O362" s="618">
        <v>5001</v>
      </c>
      <c r="P362" s="624"/>
      <c r="Q362" s="612"/>
      <c r="R362" s="625"/>
      <c r="S362" s="624"/>
      <c r="T362" s="612"/>
      <c r="U362" s="625"/>
      <c r="V362" s="624"/>
      <c r="W362" s="612"/>
      <c r="X362" s="613"/>
      <c r="Y362" s="612"/>
      <c r="Z362" s="613"/>
      <c r="AA362" s="618"/>
      <c r="AB362" s="404"/>
      <c r="AC362" s="416"/>
      <c r="AD362" s="138"/>
      <c r="AE362" s="331"/>
      <c r="AF362" s="330"/>
      <c r="AG362" s="331" t="str">
        <f t="shared" si="425"/>
        <v/>
      </c>
      <c r="AH362" s="332"/>
      <c r="AI362" s="332"/>
      <c r="AJ362" s="333" t="str">
        <f t="shared" si="413"/>
        <v/>
      </c>
      <c r="AK362" s="332"/>
      <c r="AL362" s="332"/>
      <c r="AM362" s="332"/>
      <c r="AN362" s="124"/>
      <c r="AO362" s="410" t="str">
        <f t="shared" si="414"/>
        <v/>
      </c>
      <c r="AP362" s="125"/>
      <c r="AQ362" s="410" t="str">
        <f t="shared" si="415"/>
        <v/>
      </c>
      <c r="AR362" s="125" t="str">
        <f t="shared" si="416"/>
        <v/>
      </c>
      <c r="AS362" s="402" t="str">
        <f t="shared" si="417"/>
        <v/>
      </c>
      <c r="AT362" s="402"/>
      <c r="AU362" s="402"/>
      <c r="AV362" s="409"/>
      <c r="AW362" s="319"/>
      <c r="AX362" s="319"/>
      <c r="AY362" s="139"/>
      <c r="AZ362" s="136"/>
      <c r="BA362" s="136"/>
      <c r="BB362" s="136"/>
      <c r="BC362" s="136"/>
      <c r="BJ362" s="329"/>
      <c r="BK362" s="329"/>
      <c r="BL362" s="329"/>
      <c r="BM362" s="329"/>
      <c r="BN362" s="329"/>
      <c r="BO362" s="329"/>
      <c r="BP362" s="329"/>
      <c r="BQ362" s="329"/>
      <c r="BR362" s="329"/>
      <c r="BS362" s="329"/>
      <c r="BT362" s="329"/>
      <c r="BU362" s="329"/>
      <c r="BV362" s="329"/>
      <c r="BW362" s="329"/>
      <c r="BX362" s="329"/>
      <c r="BY362" s="329"/>
      <c r="BZ362" s="329"/>
      <c r="CA362" s="329"/>
      <c r="CB362" s="329"/>
      <c r="CC362" s="329"/>
      <c r="CD362" s="329"/>
      <c r="CE362" s="329"/>
      <c r="CF362" s="329"/>
      <c r="CG362" s="329"/>
      <c r="CH362" s="329"/>
      <c r="CL362" s="329"/>
    </row>
    <row r="363" spans="1:90" s="1" customFormat="1" ht="13.8" hidden="1" customHeight="1" x14ac:dyDescent="0.25">
      <c r="A363" s="617"/>
      <c r="B363" s="619" t="s">
        <v>365</v>
      </c>
      <c r="C363" s="620" t="s">
        <v>273</v>
      </c>
      <c r="D363" s="619" t="s">
        <v>365</v>
      </c>
      <c r="E363" s="619" t="s">
        <v>273</v>
      </c>
      <c r="F363" s="598"/>
      <c r="G363" s="598"/>
      <c r="H363" s="598"/>
      <c r="I363" s="598"/>
      <c r="J363" s="619" t="s">
        <v>353</v>
      </c>
      <c r="K363" s="626" t="s">
        <v>364</v>
      </c>
      <c r="L363" s="627" t="s">
        <v>363</v>
      </c>
      <c r="M363" s="627" t="str">
        <f t="shared" si="418"/>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3" s="619"/>
      <c r="O363" s="618">
        <v>5001</v>
      </c>
      <c r="P363" s="624"/>
      <c r="Q363" s="612"/>
      <c r="R363" s="625"/>
      <c r="S363" s="624"/>
      <c r="T363" s="612"/>
      <c r="U363" s="625"/>
      <c r="V363" s="624"/>
      <c r="W363" s="612"/>
      <c r="X363" s="613"/>
      <c r="Y363" s="612"/>
      <c r="Z363" s="613"/>
      <c r="AA363" s="618"/>
      <c r="AB363" s="404"/>
      <c r="AC363" s="416"/>
      <c r="AD363" s="138"/>
      <c r="AE363" s="331"/>
      <c r="AF363" s="330"/>
      <c r="AG363" s="331" t="str">
        <f t="shared" si="425"/>
        <v/>
      </c>
      <c r="AH363" s="332"/>
      <c r="AI363" s="332"/>
      <c r="AJ363" s="333" t="str">
        <f t="shared" si="413"/>
        <v/>
      </c>
      <c r="AK363" s="332"/>
      <c r="AL363" s="332"/>
      <c r="AM363" s="332"/>
      <c r="AN363" s="124"/>
      <c r="AO363" s="410" t="str">
        <f t="shared" si="414"/>
        <v/>
      </c>
      <c r="AP363" s="125"/>
      <c r="AQ363" s="410" t="str">
        <f t="shared" si="415"/>
        <v/>
      </c>
      <c r="AR363" s="125" t="str">
        <f t="shared" si="416"/>
        <v/>
      </c>
      <c r="AS363" s="402" t="str">
        <f t="shared" si="417"/>
        <v/>
      </c>
      <c r="AT363" s="402"/>
      <c r="AU363" s="402"/>
      <c r="AV363" s="409"/>
      <c r="AW363" s="319"/>
      <c r="AX363" s="319"/>
      <c r="AY363" s="139"/>
      <c r="AZ363" s="136"/>
      <c r="BA363" s="136"/>
      <c r="BB363" s="136"/>
      <c r="BC363" s="136"/>
      <c r="BJ363" s="329"/>
      <c r="BK363" s="329"/>
      <c r="BL363" s="329"/>
      <c r="BM363" s="329"/>
      <c r="BN363" s="329"/>
      <c r="BO363" s="329"/>
      <c r="BP363" s="329"/>
      <c r="BQ363" s="329"/>
      <c r="BR363" s="329"/>
      <c r="BS363" s="329"/>
      <c r="BT363" s="329"/>
      <c r="BU363" s="329"/>
      <c r="BV363" s="329"/>
      <c r="BW363" s="329"/>
      <c r="BX363" s="329"/>
      <c r="BY363" s="329"/>
      <c r="BZ363" s="329"/>
      <c r="CA363" s="329"/>
      <c r="CB363" s="329"/>
      <c r="CC363" s="329"/>
      <c r="CD363" s="329"/>
      <c r="CE363" s="329"/>
      <c r="CF363" s="329"/>
      <c r="CG363" s="329"/>
      <c r="CH363" s="329"/>
      <c r="CL363" s="329"/>
    </row>
    <row r="364" spans="1:90" s="1" customFormat="1" ht="13.8" hidden="1" customHeight="1" x14ac:dyDescent="0.25">
      <c r="A364" s="617"/>
      <c r="B364" s="619" t="s">
        <v>365</v>
      </c>
      <c r="C364" s="620" t="s">
        <v>273</v>
      </c>
      <c r="D364" s="619" t="s">
        <v>365</v>
      </c>
      <c r="E364" s="619" t="s">
        <v>273</v>
      </c>
      <c r="F364" s="598"/>
      <c r="G364" s="598"/>
      <c r="H364" s="598"/>
      <c r="I364" s="598"/>
      <c r="J364" s="619" t="s">
        <v>353</v>
      </c>
      <c r="K364" s="626" t="s">
        <v>364</v>
      </c>
      <c r="L364" s="627" t="s">
        <v>363</v>
      </c>
      <c r="M364" s="627" t="str">
        <f t="shared" si="418"/>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4" s="619"/>
      <c r="O364" s="618">
        <v>5001</v>
      </c>
      <c r="P364" s="624"/>
      <c r="Q364" s="612"/>
      <c r="R364" s="625"/>
      <c r="S364" s="624"/>
      <c r="T364" s="612"/>
      <c r="U364" s="625"/>
      <c r="V364" s="624"/>
      <c r="W364" s="612"/>
      <c r="X364" s="613"/>
      <c r="Y364" s="612"/>
      <c r="Z364" s="613"/>
      <c r="AA364" s="618"/>
      <c r="AB364" s="404"/>
      <c r="AC364" s="416"/>
      <c r="AD364" s="138"/>
      <c r="AE364" s="331"/>
      <c r="AF364" s="330"/>
      <c r="AG364" s="331" t="str">
        <f t="shared" si="425"/>
        <v/>
      </c>
      <c r="AH364" s="332"/>
      <c r="AI364" s="332"/>
      <c r="AJ364" s="333" t="str">
        <f t="shared" si="413"/>
        <v/>
      </c>
      <c r="AK364" s="332"/>
      <c r="AL364" s="332"/>
      <c r="AM364" s="332"/>
      <c r="AN364" s="124"/>
      <c r="AO364" s="410" t="str">
        <f t="shared" si="414"/>
        <v/>
      </c>
      <c r="AP364" s="125"/>
      <c r="AQ364" s="410" t="str">
        <f t="shared" si="415"/>
        <v/>
      </c>
      <c r="AR364" s="125" t="str">
        <f t="shared" si="416"/>
        <v/>
      </c>
      <c r="AS364" s="402" t="str">
        <f t="shared" si="417"/>
        <v/>
      </c>
      <c r="AT364" s="402"/>
      <c r="AU364" s="402"/>
      <c r="AV364" s="409"/>
      <c r="AW364" s="319"/>
      <c r="AX364" s="319"/>
      <c r="AY364" s="139"/>
      <c r="AZ364" s="136"/>
      <c r="BA364" s="136"/>
      <c r="BB364" s="136"/>
      <c r="BC364" s="136"/>
      <c r="BJ364" s="329"/>
      <c r="BK364" s="329"/>
      <c r="BL364" s="329"/>
      <c r="BM364" s="329"/>
      <c r="BN364" s="329"/>
      <c r="BO364" s="329"/>
      <c r="BP364" s="329"/>
      <c r="BQ364" s="329"/>
      <c r="BR364" s="329"/>
      <c r="BS364" s="329"/>
      <c r="BT364" s="329"/>
      <c r="BU364" s="329"/>
      <c r="BV364" s="329"/>
      <c r="BW364" s="329"/>
      <c r="BX364" s="329"/>
      <c r="BY364" s="329"/>
      <c r="BZ364" s="329"/>
      <c r="CA364" s="329"/>
      <c r="CB364" s="329"/>
      <c r="CC364" s="329"/>
      <c r="CD364" s="329"/>
      <c r="CE364" s="329"/>
      <c r="CF364" s="329"/>
      <c r="CG364" s="329"/>
      <c r="CH364" s="329"/>
      <c r="CL364" s="329"/>
    </row>
    <row r="365" spans="1:90" s="1" customFormat="1" ht="13.8" hidden="1" customHeight="1" x14ac:dyDescent="0.25">
      <c r="A365" s="617"/>
      <c r="B365" s="619" t="s">
        <v>365</v>
      </c>
      <c r="C365" s="620" t="s">
        <v>273</v>
      </c>
      <c r="D365" s="619" t="s">
        <v>365</v>
      </c>
      <c r="E365" s="619" t="s">
        <v>273</v>
      </c>
      <c r="F365" s="598"/>
      <c r="G365" s="598"/>
      <c r="H365" s="598"/>
      <c r="I365" s="598"/>
      <c r="J365" s="619" t="s">
        <v>353</v>
      </c>
      <c r="K365" s="626" t="s">
        <v>364</v>
      </c>
      <c r="L365" s="627" t="s">
        <v>363</v>
      </c>
      <c r="M365" s="627" t="str">
        <f t="shared" si="418"/>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5" s="619"/>
      <c r="O365" s="618">
        <v>5001</v>
      </c>
      <c r="P365" s="624"/>
      <c r="Q365" s="612"/>
      <c r="R365" s="625"/>
      <c r="S365" s="624"/>
      <c r="T365" s="612"/>
      <c r="U365" s="625"/>
      <c r="V365" s="624"/>
      <c r="W365" s="612"/>
      <c r="X365" s="613"/>
      <c r="Y365" s="612"/>
      <c r="Z365" s="613"/>
      <c r="AA365" s="618"/>
      <c r="AB365" s="404"/>
      <c r="AC365" s="416"/>
      <c r="AD365" s="138"/>
      <c r="AE365" s="331"/>
      <c r="AF365" s="330"/>
      <c r="AG365" s="331" t="str">
        <f t="shared" si="425"/>
        <v/>
      </c>
      <c r="AH365" s="332"/>
      <c r="AI365" s="332"/>
      <c r="AJ365" s="333" t="str">
        <f t="shared" si="413"/>
        <v/>
      </c>
      <c r="AK365" s="332"/>
      <c r="AL365" s="332"/>
      <c r="AM365" s="332"/>
      <c r="AN365" s="124"/>
      <c r="AO365" s="410" t="str">
        <f t="shared" si="414"/>
        <v/>
      </c>
      <c r="AP365" s="125"/>
      <c r="AQ365" s="410" t="str">
        <f t="shared" si="415"/>
        <v/>
      </c>
      <c r="AR365" s="125" t="str">
        <f t="shared" si="416"/>
        <v/>
      </c>
      <c r="AS365" s="402" t="str">
        <f t="shared" si="417"/>
        <v/>
      </c>
      <c r="AT365" s="402"/>
      <c r="AU365" s="402"/>
      <c r="AV365" s="409"/>
      <c r="AW365" s="319"/>
      <c r="AX365" s="319"/>
      <c r="AY365" s="139"/>
      <c r="AZ365" s="136"/>
      <c r="BA365" s="136"/>
      <c r="BB365" s="136"/>
      <c r="BC365" s="136"/>
      <c r="BJ365" s="329"/>
      <c r="BK365" s="329"/>
      <c r="BL365" s="329"/>
      <c r="BM365" s="329"/>
      <c r="BN365" s="329"/>
      <c r="BO365" s="329"/>
      <c r="BP365" s="329"/>
      <c r="BQ365" s="329"/>
      <c r="BR365" s="329"/>
      <c r="BS365" s="329"/>
      <c r="BT365" s="329"/>
      <c r="BU365" s="329"/>
      <c r="BV365" s="329"/>
      <c r="BW365" s="329"/>
      <c r="BX365" s="329"/>
      <c r="BY365" s="329"/>
      <c r="BZ365" s="329"/>
      <c r="CA365" s="329"/>
      <c r="CB365" s="329"/>
      <c r="CC365" s="329"/>
      <c r="CD365" s="329"/>
      <c r="CE365" s="329"/>
      <c r="CF365" s="329"/>
      <c r="CG365" s="329"/>
      <c r="CH365" s="329"/>
      <c r="CL365" s="329"/>
    </row>
    <row r="366" spans="1:90" s="1" customFormat="1" ht="132" customHeight="1" x14ac:dyDescent="0.25">
      <c r="A366" s="617" t="s">
        <v>362</v>
      </c>
      <c r="B366" s="619" t="s">
        <v>899</v>
      </c>
      <c r="C366" s="620" t="s">
        <v>273</v>
      </c>
      <c r="D366" s="619" t="s">
        <v>899</v>
      </c>
      <c r="E366" s="619" t="s">
        <v>273</v>
      </c>
      <c r="F366" s="598" t="s">
        <v>761</v>
      </c>
      <c r="G366" s="598" t="s">
        <v>773</v>
      </c>
      <c r="H366" s="598" t="s">
        <v>778</v>
      </c>
      <c r="I366" s="598" t="s">
        <v>783</v>
      </c>
      <c r="J366" s="619" t="s">
        <v>353</v>
      </c>
      <c r="K366" s="626" t="s">
        <v>360</v>
      </c>
      <c r="L366" s="627" t="s">
        <v>359</v>
      </c>
      <c r="M366" s="627" t="str">
        <f t="shared" si="418"/>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66" s="619" t="s">
        <v>116</v>
      </c>
      <c r="O366" s="618">
        <v>2</v>
      </c>
      <c r="P366" s="624" t="str">
        <f t="shared" si="419"/>
        <v>Muy Baja</v>
      </c>
      <c r="Q366" s="612">
        <f t="shared" ref="Q366" si="460">IF(P366="","",IF(P366="Muy Baja",0.2,IF(P366="Baja",0.4,IF(P366="Media",0.6,IF(P366="Alta",0.8,IF(P366="Muy Alta",1,))))))</f>
        <v>0.2</v>
      </c>
      <c r="R366" s="625"/>
      <c r="S366" s="624" t="str">
        <f>IF(OR(R366='Tabla Impacto'!$C$11,R366='Tabla Impacto'!$D$11),"Leve",IF(OR(R366='Tabla Impacto'!$C$12,R366='Tabla Impacto'!$D$12),"Menor",IF(OR(R366='Tabla Impacto'!$C$13,R366='Tabla Impacto'!$D$13),"Moderado",IF(OR(R366='Tabla Impacto'!$C$14,R366='Tabla Impacto'!$D$14),"Mayor",IF(OR(R366='Tabla Impacto'!$C$15,R366='Tabla Impacto'!$D$15),"Catastrófico","")))))</f>
        <v/>
      </c>
      <c r="T366" s="612" t="str">
        <f t="shared" ref="T366" si="461">IF(S366="","",IF(S366="Leve",0.2,IF(S366="Menor",0.4,IF(S366="Moderado",0.6,IF(S366="Mayor",0.8,IF(S366="Catastrófico",1,))))))</f>
        <v/>
      </c>
      <c r="U366" s="625" t="s">
        <v>138</v>
      </c>
      <c r="V366" s="624" t="str">
        <f>IF(OR(U366='Tabla Impacto'!$C$11,U366='Tabla Impacto'!$D$11),"Leve",IF(OR(U366='Tabla Impacto'!$C$12,U366='Tabla Impacto'!$D$12),"Menor",IF(OR(U366='Tabla Impacto'!$C$13,U366='Tabla Impacto'!$D$13),"Moderado",IF(OR(U366='Tabla Impacto'!$C$14,U366='Tabla Impacto'!$D$14),"Mayor",IF(OR(U366='Tabla Impacto'!$C$15,U366='Tabla Impacto'!$D$15),"Catastrófico","")))))</f>
        <v>Catastrófico</v>
      </c>
      <c r="W366" s="612">
        <f t="shared" ref="W366" si="462">IF(V366="","",IF(V366="Leve",0.2,IF(V366="Menor",0.4,IF(V366="Moderado",0.6,IF(V366="Mayor",0.8,IF(V366="Catastrófico",1,))))))</f>
        <v>1</v>
      </c>
      <c r="X366" s="613" t="str">
        <f>IF(Y366="","",IF(Y366='Tabla Impacto'!$G$4,'Tabla Impacto'!$F$4,IF(Y366='Tabla Impacto'!$G$5,'Tabla Impacto'!$F$5,IF(Y366='Tabla Impacto'!$G$6,'Tabla Impacto'!$F$6,IF(Y366='Tabla Impacto'!$G$7,'Tabla Impacto'!$F$7,IF(Y366='Tabla Impacto'!$G$8,'Tabla Impacto'!$F$8))))))</f>
        <v>Catastrófico</v>
      </c>
      <c r="Y366" s="612">
        <f t="shared" ref="Y366" si="463">+IF(T366="",W366,IF(W366="",T366,IF(T366&gt;W366,T366,W366)))</f>
        <v>1</v>
      </c>
      <c r="Z366" s="613" t="str">
        <f t="shared" ref="Z366" si="464">IF(OR(AND(P366="Muy Baja",X366="Leve"),AND(P366="Muy Baja",X366="Menor"),AND(P366="Baja",X366="Leve")),"Bajo",IF(OR(AND(P366="Muy baja",X366="Moderado"),AND(P366="Baja",X366="Menor"),AND(P366="Baja",X366="Moderado"),AND(P366="Media",X366="Leve"),AND(P366="Media",X366="Menor"),AND(P366="Media",X366="Moderado"),AND(P366="Alta",X366="Leve"),AND(P366="Alta",X366="Menor")),"Moderado",IF(OR(AND(P366="Muy Baja",X366="Mayor"),AND(P366="Baja",X366="Mayor"),AND(P366="Media",X366="Mayor"),AND(P366="Alta",X366="Moderado"),AND(P366="Alta",X366="Mayor"),AND(P366="Muy Alta",X366="Leve"),AND(P366="Muy Alta",X366="Menor"),AND(P366="Muy Alta",X366="Moderado"),AND(P366="Muy Alta",X366="Mayor")),"Alto",IF(OR(AND(P366="Muy Baja",X366="Catastrófico"),AND(P366="Baja",X366="Catastrófico"),AND(P366="Media",X366="Catastrófico"),AND(P366="Alta",X366="Catastrófico"),AND(P366="Muy Alta",X366="Catastrófico")),"Extremo",""))))</f>
        <v>Extremo</v>
      </c>
      <c r="AA366" s="618"/>
      <c r="AB366" s="404">
        <v>1</v>
      </c>
      <c r="AC366" s="416" t="s">
        <v>865</v>
      </c>
      <c r="AD366" s="138"/>
      <c r="AE366" s="331" t="s">
        <v>223</v>
      </c>
      <c r="AF366" s="330" t="s">
        <v>743</v>
      </c>
      <c r="AG366" s="331" t="str">
        <f t="shared" si="425"/>
        <v>Probabilidad</v>
      </c>
      <c r="AH366" s="332" t="s">
        <v>12</v>
      </c>
      <c r="AI366" s="332" t="s">
        <v>8</v>
      </c>
      <c r="AJ366" s="333" t="str">
        <f t="shared" si="413"/>
        <v>40%</v>
      </c>
      <c r="AK366" s="332" t="s">
        <v>17</v>
      </c>
      <c r="AL366" s="332" t="s">
        <v>20</v>
      </c>
      <c r="AM366" s="332" t="s">
        <v>111</v>
      </c>
      <c r="AN366" s="309">
        <f>IFERROR(IF(AG366="Probabilidad",(Q366-(+Q366*AJ366)),IF(AG366="Impacto",Q366,"")),"")</f>
        <v>0.12</v>
      </c>
      <c r="AO366" s="410" t="str">
        <f t="shared" si="414"/>
        <v>Muy Baja</v>
      </c>
      <c r="AP366" s="125">
        <f>+AN366</f>
        <v>0.12</v>
      </c>
      <c r="AQ366" s="410" t="str">
        <f t="shared" si="415"/>
        <v>Catastrófico</v>
      </c>
      <c r="AR366" s="125">
        <f>IFERROR(IF(AG366="Impacto",(Y366-(+Y366*AJ366)),IF(AG366="Probabilidad",Y366,"")),"")</f>
        <v>1</v>
      </c>
      <c r="AS366" s="402" t="str">
        <f t="shared" si="417"/>
        <v>Extremo</v>
      </c>
      <c r="AT366" s="407">
        <f>+AP366</f>
        <v>0.12</v>
      </c>
      <c r="AU366" s="407">
        <f>+AR366</f>
        <v>1</v>
      </c>
      <c r="AV366" s="409" t="s">
        <v>122</v>
      </c>
      <c r="AW366" s="319"/>
      <c r="AX366" s="319"/>
      <c r="AY366" s="335">
        <v>0</v>
      </c>
      <c r="AZ366" s="336">
        <v>0</v>
      </c>
      <c r="BA366" s="336">
        <v>0</v>
      </c>
      <c r="BB366" s="336">
        <v>0</v>
      </c>
      <c r="BC366" s="336">
        <v>0</v>
      </c>
      <c r="BJ366" s="329"/>
      <c r="BK366" s="329"/>
      <c r="BL366" s="329"/>
      <c r="BM366" s="329"/>
      <c r="BN366" s="329"/>
      <c r="BO366" s="329"/>
      <c r="BP366" s="329"/>
      <c r="BQ366" s="329"/>
      <c r="BR366" s="329"/>
      <c r="BS366" s="329"/>
      <c r="BT366" s="329"/>
      <c r="BU366" s="329"/>
      <c r="BV366" s="329"/>
      <c r="BW366" s="329"/>
      <c r="BX366" s="329"/>
      <c r="BY366" s="329"/>
      <c r="BZ366" s="329"/>
      <c r="CA366" s="329"/>
      <c r="CB366" s="329"/>
      <c r="CC366" s="329"/>
      <c r="CD366" s="329"/>
      <c r="CE366" s="329"/>
      <c r="CF366" s="329"/>
      <c r="CG366" s="329"/>
      <c r="CH366" s="329"/>
      <c r="CL366" s="329"/>
    </row>
    <row r="367" spans="1:90" s="1" customFormat="1" ht="13.8" hidden="1" customHeight="1" x14ac:dyDescent="0.25">
      <c r="A367" s="617"/>
      <c r="B367" s="619" t="s">
        <v>361</v>
      </c>
      <c r="C367" s="620" t="s">
        <v>273</v>
      </c>
      <c r="D367" s="619" t="s">
        <v>361</v>
      </c>
      <c r="E367" s="619" t="s">
        <v>273</v>
      </c>
      <c r="F367" s="598"/>
      <c r="G367" s="598"/>
      <c r="H367" s="598"/>
      <c r="I367" s="598"/>
      <c r="J367" s="619" t="s">
        <v>353</v>
      </c>
      <c r="K367" s="626" t="s">
        <v>360</v>
      </c>
      <c r="L367" s="627" t="s">
        <v>359</v>
      </c>
      <c r="M367" s="627" t="str">
        <f t="shared" si="418"/>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67" s="619"/>
      <c r="O367" s="618">
        <v>2</v>
      </c>
      <c r="P367" s="624"/>
      <c r="Q367" s="612"/>
      <c r="R367" s="625"/>
      <c r="S367" s="624"/>
      <c r="T367" s="612"/>
      <c r="U367" s="625"/>
      <c r="V367" s="624"/>
      <c r="W367" s="612"/>
      <c r="X367" s="613"/>
      <c r="Y367" s="612"/>
      <c r="Z367" s="613"/>
      <c r="AA367" s="618"/>
      <c r="AB367" s="404"/>
      <c r="AC367" s="416"/>
      <c r="AD367" s="138"/>
      <c r="AE367" s="331"/>
      <c r="AF367" s="330"/>
      <c r="AG367" s="331" t="str">
        <f t="shared" si="425"/>
        <v/>
      </c>
      <c r="AH367" s="332"/>
      <c r="AI367" s="332"/>
      <c r="AJ367" s="333" t="str">
        <f t="shared" si="413"/>
        <v/>
      </c>
      <c r="AK367" s="332"/>
      <c r="AL367" s="332"/>
      <c r="AM367" s="332"/>
      <c r="AN367" s="124"/>
      <c r="AO367" s="410" t="str">
        <f t="shared" si="414"/>
        <v/>
      </c>
      <c r="AP367" s="125"/>
      <c r="AQ367" s="410" t="str">
        <f t="shared" si="415"/>
        <v/>
      </c>
      <c r="AR367" s="125" t="str">
        <f t="shared" si="416"/>
        <v/>
      </c>
      <c r="AS367" s="402" t="str">
        <f t="shared" si="417"/>
        <v/>
      </c>
      <c r="AT367" s="402"/>
      <c r="AU367" s="402"/>
      <c r="AV367" s="409"/>
      <c r="AW367" s="319"/>
      <c r="AX367" s="319"/>
      <c r="AY367" s="139"/>
      <c r="AZ367" s="136"/>
      <c r="BA367" s="136"/>
      <c r="BB367" s="136"/>
      <c r="BC367" s="136"/>
      <c r="BJ367" s="329"/>
      <c r="BK367" s="329"/>
      <c r="BL367" s="329"/>
      <c r="BM367" s="329"/>
      <c r="BN367" s="329"/>
      <c r="BO367" s="329"/>
      <c r="BP367" s="329"/>
      <c r="BQ367" s="329"/>
      <c r="BR367" s="329"/>
      <c r="BS367" s="329"/>
      <c r="BT367" s="329"/>
      <c r="BU367" s="329"/>
      <c r="BV367" s="329"/>
      <c r="BW367" s="329"/>
      <c r="BX367" s="329"/>
      <c r="BY367" s="329"/>
      <c r="BZ367" s="329"/>
      <c r="CA367" s="329"/>
      <c r="CB367" s="329"/>
      <c r="CC367" s="329"/>
      <c r="CD367" s="329"/>
      <c r="CE367" s="329"/>
      <c r="CF367" s="329"/>
      <c r="CG367" s="329"/>
      <c r="CH367" s="329"/>
      <c r="CL367" s="329"/>
    </row>
    <row r="368" spans="1:90" s="1" customFormat="1" ht="13.8" hidden="1" customHeight="1" x14ac:dyDescent="0.25">
      <c r="A368" s="617"/>
      <c r="B368" s="619" t="s">
        <v>361</v>
      </c>
      <c r="C368" s="620" t="s">
        <v>273</v>
      </c>
      <c r="D368" s="619" t="s">
        <v>361</v>
      </c>
      <c r="E368" s="619" t="s">
        <v>273</v>
      </c>
      <c r="F368" s="598"/>
      <c r="G368" s="598"/>
      <c r="H368" s="598"/>
      <c r="I368" s="598"/>
      <c r="J368" s="619" t="s">
        <v>353</v>
      </c>
      <c r="K368" s="626" t="s">
        <v>360</v>
      </c>
      <c r="L368" s="627" t="s">
        <v>359</v>
      </c>
      <c r="M368" s="627" t="str">
        <f t="shared" si="418"/>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68" s="619"/>
      <c r="O368" s="618">
        <v>2</v>
      </c>
      <c r="P368" s="624"/>
      <c r="Q368" s="612"/>
      <c r="R368" s="625"/>
      <c r="S368" s="624"/>
      <c r="T368" s="612"/>
      <c r="U368" s="625"/>
      <c r="V368" s="624"/>
      <c r="W368" s="612"/>
      <c r="X368" s="613"/>
      <c r="Y368" s="612"/>
      <c r="Z368" s="613"/>
      <c r="AA368" s="618"/>
      <c r="AB368" s="404"/>
      <c r="AC368" s="416"/>
      <c r="AD368" s="138"/>
      <c r="AE368" s="331"/>
      <c r="AF368" s="330"/>
      <c r="AG368" s="331" t="str">
        <f t="shared" si="425"/>
        <v/>
      </c>
      <c r="AH368" s="332"/>
      <c r="AI368" s="332"/>
      <c r="AJ368" s="333" t="str">
        <f t="shared" si="413"/>
        <v/>
      </c>
      <c r="AK368" s="332"/>
      <c r="AL368" s="332"/>
      <c r="AM368" s="332"/>
      <c r="AN368" s="124"/>
      <c r="AO368" s="410" t="str">
        <f t="shared" si="414"/>
        <v/>
      </c>
      <c r="AP368" s="125"/>
      <c r="AQ368" s="410" t="str">
        <f t="shared" si="415"/>
        <v/>
      </c>
      <c r="AR368" s="125" t="str">
        <f t="shared" si="416"/>
        <v/>
      </c>
      <c r="AS368" s="402" t="str">
        <f t="shared" si="417"/>
        <v/>
      </c>
      <c r="AT368" s="402"/>
      <c r="AU368" s="402"/>
      <c r="AV368" s="409"/>
      <c r="AW368" s="319"/>
      <c r="AX368" s="319"/>
      <c r="AY368" s="139"/>
      <c r="AZ368" s="136"/>
      <c r="BA368" s="136"/>
      <c r="BB368" s="136"/>
      <c r="BC368" s="136"/>
      <c r="BJ368" s="329"/>
      <c r="BK368" s="329"/>
      <c r="BL368" s="329"/>
      <c r="BM368" s="329"/>
      <c r="BN368" s="329"/>
      <c r="BO368" s="329"/>
      <c r="BP368" s="329"/>
      <c r="BQ368" s="329"/>
      <c r="BR368" s="329"/>
      <c r="BS368" s="329"/>
      <c r="BT368" s="329"/>
      <c r="BU368" s="329"/>
      <c r="BV368" s="329"/>
      <c r="BW368" s="329"/>
      <c r="BX368" s="329"/>
      <c r="BY368" s="329"/>
      <c r="BZ368" s="329"/>
      <c r="CA368" s="329"/>
      <c r="CB368" s="329"/>
      <c r="CC368" s="329"/>
      <c r="CD368" s="329"/>
      <c r="CE368" s="329"/>
      <c r="CF368" s="329"/>
      <c r="CG368" s="329"/>
      <c r="CH368" s="329"/>
      <c r="CL368" s="329"/>
    </row>
    <row r="369" spans="1:90" s="1" customFormat="1" ht="13.8" hidden="1" customHeight="1" x14ac:dyDescent="0.25">
      <c r="A369" s="617"/>
      <c r="B369" s="619" t="s">
        <v>361</v>
      </c>
      <c r="C369" s="620" t="s">
        <v>273</v>
      </c>
      <c r="D369" s="619" t="s">
        <v>361</v>
      </c>
      <c r="E369" s="619" t="s">
        <v>273</v>
      </c>
      <c r="F369" s="598"/>
      <c r="G369" s="598"/>
      <c r="H369" s="598"/>
      <c r="I369" s="598"/>
      <c r="J369" s="619" t="s">
        <v>353</v>
      </c>
      <c r="K369" s="626" t="s">
        <v>360</v>
      </c>
      <c r="L369" s="627" t="s">
        <v>359</v>
      </c>
      <c r="M369" s="627" t="str">
        <f t="shared" si="418"/>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69" s="619"/>
      <c r="O369" s="618">
        <v>2</v>
      </c>
      <c r="P369" s="624"/>
      <c r="Q369" s="612"/>
      <c r="R369" s="625"/>
      <c r="S369" s="624"/>
      <c r="T369" s="612"/>
      <c r="U369" s="625"/>
      <c r="V369" s="624"/>
      <c r="W369" s="612"/>
      <c r="X369" s="613"/>
      <c r="Y369" s="612"/>
      <c r="Z369" s="613"/>
      <c r="AA369" s="618"/>
      <c r="AB369" s="404"/>
      <c r="AC369" s="416"/>
      <c r="AD369" s="138"/>
      <c r="AE369" s="331"/>
      <c r="AF369" s="330"/>
      <c r="AG369" s="331" t="str">
        <f t="shared" si="425"/>
        <v/>
      </c>
      <c r="AH369" s="332"/>
      <c r="AI369" s="332"/>
      <c r="AJ369" s="333" t="str">
        <f t="shared" si="413"/>
        <v/>
      </c>
      <c r="AK369" s="332"/>
      <c r="AL369" s="332"/>
      <c r="AM369" s="332"/>
      <c r="AN369" s="124"/>
      <c r="AO369" s="410" t="str">
        <f t="shared" si="414"/>
        <v/>
      </c>
      <c r="AP369" s="125"/>
      <c r="AQ369" s="410" t="str">
        <f t="shared" si="415"/>
        <v/>
      </c>
      <c r="AR369" s="125" t="str">
        <f t="shared" si="416"/>
        <v/>
      </c>
      <c r="AS369" s="402" t="str">
        <f t="shared" si="417"/>
        <v/>
      </c>
      <c r="AT369" s="402"/>
      <c r="AU369" s="402"/>
      <c r="AV369" s="409"/>
      <c r="AW369" s="319"/>
      <c r="AX369" s="319"/>
      <c r="AY369" s="139"/>
      <c r="AZ369" s="136"/>
      <c r="BA369" s="136"/>
      <c r="BB369" s="136"/>
      <c r="BC369" s="136"/>
      <c r="BJ369" s="329"/>
      <c r="BK369" s="329"/>
      <c r="BL369" s="329"/>
      <c r="BM369" s="329"/>
      <c r="BN369" s="329"/>
      <c r="BO369" s="329"/>
      <c r="BP369" s="329"/>
      <c r="BQ369" s="329"/>
      <c r="BR369" s="329"/>
      <c r="BS369" s="329"/>
      <c r="BT369" s="329"/>
      <c r="BU369" s="329"/>
      <c r="BV369" s="329"/>
      <c r="BW369" s="329"/>
      <c r="BX369" s="329"/>
      <c r="BY369" s="329"/>
      <c r="BZ369" s="329"/>
      <c r="CA369" s="329"/>
      <c r="CB369" s="329"/>
      <c r="CC369" s="329"/>
      <c r="CD369" s="329"/>
      <c r="CE369" s="329"/>
      <c r="CF369" s="329"/>
      <c r="CG369" s="329"/>
      <c r="CH369" s="329"/>
      <c r="CL369" s="329"/>
    </row>
    <row r="370" spans="1:90" s="1" customFormat="1" ht="13.8" hidden="1" customHeight="1" x14ac:dyDescent="0.25">
      <c r="A370" s="617"/>
      <c r="B370" s="619" t="s">
        <v>361</v>
      </c>
      <c r="C370" s="620" t="s">
        <v>273</v>
      </c>
      <c r="D370" s="619" t="s">
        <v>361</v>
      </c>
      <c r="E370" s="619" t="s">
        <v>273</v>
      </c>
      <c r="F370" s="598"/>
      <c r="G370" s="598"/>
      <c r="H370" s="598"/>
      <c r="I370" s="598"/>
      <c r="J370" s="619" t="s">
        <v>353</v>
      </c>
      <c r="K370" s="626" t="s">
        <v>360</v>
      </c>
      <c r="L370" s="627" t="s">
        <v>359</v>
      </c>
      <c r="M370" s="627" t="str">
        <f t="shared" si="418"/>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70" s="619"/>
      <c r="O370" s="618">
        <v>2</v>
      </c>
      <c r="P370" s="624"/>
      <c r="Q370" s="612"/>
      <c r="R370" s="625"/>
      <c r="S370" s="624"/>
      <c r="T370" s="612"/>
      <c r="U370" s="625"/>
      <c r="V370" s="624"/>
      <c r="W370" s="612"/>
      <c r="X370" s="613"/>
      <c r="Y370" s="612"/>
      <c r="Z370" s="613"/>
      <c r="AA370" s="618"/>
      <c r="AB370" s="404"/>
      <c r="AC370" s="416"/>
      <c r="AD370" s="138"/>
      <c r="AE370" s="331"/>
      <c r="AF370" s="330"/>
      <c r="AG370" s="331" t="str">
        <f t="shared" si="425"/>
        <v/>
      </c>
      <c r="AH370" s="332"/>
      <c r="AI370" s="332"/>
      <c r="AJ370" s="333" t="str">
        <f t="shared" si="413"/>
        <v/>
      </c>
      <c r="AK370" s="332"/>
      <c r="AL370" s="332"/>
      <c r="AM370" s="332"/>
      <c r="AN370" s="124"/>
      <c r="AO370" s="410" t="str">
        <f t="shared" si="414"/>
        <v/>
      </c>
      <c r="AP370" s="125"/>
      <c r="AQ370" s="410" t="str">
        <f t="shared" si="415"/>
        <v/>
      </c>
      <c r="AR370" s="125" t="str">
        <f t="shared" si="416"/>
        <v/>
      </c>
      <c r="AS370" s="402" t="str">
        <f t="shared" si="417"/>
        <v/>
      </c>
      <c r="AT370" s="402"/>
      <c r="AU370" s="402"/>
      <c r="AV370" s="409"/>
      <c r="AW370" s="319"/>
      <c r="AX370" s="319"/>
      <c r="AY370" s="139"/>
      <c r="AZ370" s="136"/>
      <c r="BA370" s="136"/>
      <c r="BB370" s="136"/>
      <c r="BC370" s="136"/>
      <c r="BJ370" s="329"/>
      <c r="BK370" s="329"/>
      <c r="BL370" s="329"/>
      <c r="BM370" s="329"/>
      <c r="BN370" s="329"/>
      <c r="BO370" s="329"/>
      <c r="BP370" s="329"/>
      <c r="BQ370" s="329"/>
      <c r="BR370" s="329"/>
      <c r="BS370" s="329"/>
      <c r="BT370" s="329"/>
      <c r="BU370" s="329"/>
      <c r="BV370" s="329"/>
      <c r="BW370" s="329"/>
      <c r="BX370" s="329"/>
      <c r="BY370" s="329"/>
      <c r="BZ370" s="329"/>
      <c r="CA370" s="329"/>
      <c r="CB370" s="329"/>
      <c r="CC370" s="329"/>
      <c r="CD370" s="329"/>
      <c r="CE370" s="329"/>
      <c r="CF370" s="329"/>
      <c r="CG370" s="329"/>
      <c r="CH370" s="329"/>
      <c r="CL370" s="329"/>
    </row>
    <row r="371" spans="1:90" s="1" customFormat="1" ht="13.8" hidden="1" customHeight="1" x14ac:dyDescent="0.25">
      <c r="A371" s="617"/>
      <c r="B371" s="619" t="s">
        <v>361</v>
      </c>
      <c r="C371" s="620" t="s">
        <v>273</v>
      </c>
      <c r="D371" s="619" t="s">
        <v>361</v>
      </c>
      <c r="E371" s="619" t="s">
        <v>273</v>
      </c>
      <c r="F371" s="598"/>
      <c r="G371" s="598"/>
      <c r="H371" s="598"/>
      <c r="I371" s="598"/>
      <c r="J371" s="619" t="s">
        <v>353</v>
      </c>
      <c r="K371" s="626" t="s">
        <v>360</v>
      </c>
      <c r="L371" s="627" t="s">
        <v>359</v>
      </c>
      <c r="M371" s="627" t="str">
        <f t="shared" si="418"/>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71" s="619"/>
      <c r="O371" s="618">
        <v>2</v>
      </c>
      <c r="P371" s="624"/>
      <c r="Q371" s="612"/>
      <c r="R371" s="625"/>
      <c r="S371" s="624"/>
      <c r="T371" s="612"/>
      <c r="U371" s="625"/>
      <c r="V371" s="624"/>
      <c r="W371" s="612"/>
      <c r="X371" s="613"/>
      <c r="Y371" s="612"/>
      <c r="Z371" s="613"/>
      <c r="AA371" s="618"/>
      <c r="AB371" s="404"/>
      <c r="AC371" s="416"/>
      <c r="AD371" s="138"/>
      <c r="AE371" s="331"/>
      <c r="AF371" s="330"/>
      <c r="AG371" s="331" t="str">
        <f t="shared" si="425"/>
        <v/>
      </c>
      <c r="AH371" s="332"/>
      <c r="AI371" s="332"/>
      <c r="AJ371" s="333" t="str">
        <f t="shared" si="413"/>
        <v/>
      </c>
      <c r="AK371" s="332"/>
      <c r="AL371" s="332"/>
      <c r="AM371" s="332"/>
      <c r="AN371" s="124"/>
      <c r="AO371" s="410" t="str">
        <f t="shared" si="414"/>
        <v/>
      </c>
      <c r="AP371" s="125"/>
      <c r="AQ371" s="410" t="str">
        <f t="shared" si="415"/>
        <v/>
      </c>
      <c r="AR371" s="125" t="str">
        <f t="shared" si="416"/>
        <v/>
      </c>
      <c r="AS371" s="402" t="str">
        <f t="shared" si="417"/>
        <v/>
      </c>
      <c r="AT371" s="402"/>
      <c r="AU371" s="402"/>
      <c r="AV371" s="409"/>
      <c r="AW371" s="319"/>
      <c r="AX371" s="319"/>
      <c r="AY371" s="139"/>
      <c r="AZ371" s="136"/>
      <c r="BA371" s="136"/>
      <c r="BB371" s="136"/>
      <c r="BC371" s="136"/>
      <c r="BJ371" s="329"/>
      <c r="BK371" s="329"/>
      <c r="BL371" s="329"/>
      <c r="BM371" s="329"/>
      <c r="BN371" s="329"/>
      <c r="BO371" s="329"/>
      <c r="BP371" s="329"/>
      <c r="BQ371" s="329"/>
      <c r="BR371" s="329"/>
      <c r="BS371" s="329"/>
      <c r="BT371" s="329"/>
      <c r="BU371" s="329"/>
      <c r="BV371" s="329"/>
      <c r="BW371" s="329"/>
      <c r="BX371" s="329"/>
      <c r="BY371" s="329"/>
      <c r="BZ371" s="329"/>
      <c r="CA371" s="329"/>
      <c r="CB371" s="329"/>
      <c r="CC371" s="329"/>
      <c r="CD371" s="329"/>
      <c r="CE371" s="329"/>
      <c r="CF371" s="329"/>
      <c r="CG371" s="329"/>
      <c r="CH371" s="329"/>
      <c r="CL371" s="329"/>
    </row>
    <row r="372" spans="1:90" s="1" customFormat="1" ht="222" customHeight="1" x14ac:dyDescent="0.25">
      <c r="A372" s="532" t="s">
        <v>358</v>
      </c>
      <c r="B372" s="529" t="s">
        <v>872</v>
      </c>
      <c r="C372" s="571" t="s">
        <v>268</v>
      </c>
      <c r="D372" s="529" t="s">
        <v>886</v>
      </c>
      <c r="E372" s="529" t="s">
        <v>887</v>
      </c>
      <c r="F372" s="568" t="s">
        <v>766</v>
      </c>
      <c r="G372" s="568" t="s">
        <v>777</v>
      </c>
      <c r="H372" s="568" t="s">
        <v>779</v>
      </c>
      <c r="I372" s="568" t="s">
        <v>783</v>
      </c>
      <c r="J372" s="529" t="s">
        <v>353</v>
      </c>
      <c r="K372" s="565" t="s">
        <v>888</v>
      </c>
      <c r="L372" s="565" t="s">
        <v>831</v>
      </c>
      <c r="M372" s="550" t="str">
        <f t="shared" si="418"/>
        <v>Posibilidad de pérdida Reputacional por el incumplimiento en los estandartes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periódicamente estar informados a cerca de como avanza la gestión de las siete vías estratégicas de la ICDE</v>
      </c>
      <c r="N372" s="529" t="s">
        <v>213</v>
      </c>
      <c r="O372" s="547">
        <v>48</v>
      </c>
      <c r="P372" s="541" t="str">
        <f t="shared" si="404"/>
        <v>Media</v>
      </c>
      <c r="Q372" s="538">
        <f t="shared" ref="Q372" si="465">IF(P372="","",IF(P372="Muy Baja",0.2,IF(P372="Baja",0.4,IF(P372="Media",0.6,IF(P372="Alta",0.8,IF(P372="Muy Alta",1,))))))</f>
        <v>0.6</v>
      </c>
      <c r="R372" s="544"/>
      <c r="S372" s="541" t="str">
        <f>IF(OR(R372='Tabla Impacto'!$C$11,R372='Tabla Impacto'!$D$11),"Leve",IF(OR(R372='Tabla Impacto'!$C$12,R372='Tabla Impacto'!$D$12),"Menor",IF(OR(R372='Tabla Impacto'!$C$13,R372='Tabla Impacto'!$D$13),"Moderado",IF(OR(R372='Tabla Impacto'!$C$14,R372='Tabla Impacto'!$D$14),"Mayor",IF(OR(R372='Tabla Impacto'!$C$15,R372='Tabla Impacto'!$D$15),"Catastrófico","")))))</f>
        <v/>
      </c>
      <c r="T372" s="538" t="str">
        <f t="shared" ref="T372" si="466">IF(S372="","",IF(S372="Leve",0.2,IF(S372="Menor",0.4,IF(S372="Moderado",0.6,IF(S372="Mayor",0.8,IF(S372="Catastrófico",1,))))))</f>
        <v/>
      </c>
      <c r="U372" s="544" t="s">
        <v>137</v>
      </c>
      <c r="V372" s="541" t="str">
        <f>IF(OR(U372='Tabla Impacto'!$C$11,U372='Tabla Impacto'!$D$11),"Leve",IF(OR(U372='Tabla Impacto'!$C$12,U372='Tabla Impacto'!$D$12),"Menor",IF(OR(U372='Tabla Impacto'!$C$13,U372='Tabla Impacto'!$D$13),"Moderado",IF(OR(U372='Tabla Impacto'!$C$14,U372='Tabla Impacto'!$D$14),"Mayor",IF(OR(U372='Tabla Impacto'!$C$15,U372='Tabla Impacto'!$D$15),"Catastrófico","")))))</f>
        <v>Mayor</v>
      </c>
      <c r="W372" s="538">
        <f t="shared" ref="W372" si="467">IF(V372="","",IF(V372="Leve",0.2,IF(V372="Menor",0.4,IF(V372="Moderado",0.6,IF(V372="Mayor",0.8,IF(V372="Catastrófico",1,))))))</f>
        <v>0.8</v>
      </c>
      <c r="X372" s="535" t="str">
        <f>IF(Y372="","",IF(Y372='Tabla Impacto'!$G$4,'Tabla Impacto'!$F$4,IF(Y372='Tabla Impacto'!$G$5,'Tabla Impacto'!$F$5,IF(Y372='Tabla Impacto'!$G$6,'Tabla Impacto'!$F$6,IF(Y372='Tabla Impacto'!$G$7,'Tabla Impacto'!$F$7,IF(Y372='Tabla Impacto'!$G$8,'Tabla Impacto'!$F$8))))))</f>
        <v>Mayor</v>
      </c>
      <c r="Y372" s="538">
        <f t="shared" ref="Y372" si="468">+IF(T372="",W372,IF(W372="",T372,IF(T372&gt;W372,T372,W372)))</f>
        <v>0.8</v>
      </c>
      <c r="Z372" s="535" t="str">
        <f t="shared" ref="Z372" si="469">IF(OR(AND(P372="Muy Baja",X372="Leve"),AND(P372="Muy Baja",X372="Menor"),AND(P372="Baja",X372="Leve")),"Bajo",IF(OR(AND(P372="Muy baja",X372="Moderado"),AND(P372="Baja",X372="Menor"),AND(P372="Baja",X372="Moderado"),AND(P372="Media",X372="Leve"),AND(P372="Media",X372="Menor"),AND(P372="Media",X372="Moderado"),AND(P372="Alta",X372="Leve"),AND(P372="Alta",X372="Menor")),"Moderado",IF(OR(AND(P372="Muy Baja",X372="Mayor"),AND(P372="Baja",X372="Mayor"),AND(P372="Media",X372="Mayor"),AND(P372="Alta",X372="Moderado"),AND(P372="Alta",X372="Mayor"),AND(P372="Muy Alta",X372="Leve"),AND(P372="Muy Alta",X372="Menor"),AND(P372="Muy Alta",X372="Moderado"),AND(P372="Muy Alta",X372="Mayor")),"Alto",IF(OR(AND(P372="Muy Baja",X372="Catastrófico"),AND(P372="Baja",X372="Catastrófico"),AND(P372="Media",X372="Catastrófico"),AND(P372="Alta",X372="Catastrófico"),AND(P372="Muy Alta",X372="Catastrófico")),"Extremo",""))))</f>
        <v>Alto</v>
      </c>
      <c r="AA372" s="618"/>
      <c r="AB372" s="404">
        <v>1</v>
      </c>
      <c r="AC372" s="416" t="s">
        <v>866</v>
      </c>
      <c r="AD372" s="138"/>
      <c r="AE372" s="331" t="s">
        <v>223</v>
      </c>
      <c r="AF372" s="330" t="s">
        <v>744</v>
      </c>
      <c r="AG372" s="331" t="str">
        <f t="shared" si="425"/>
        <v>Impacto</v>
      </c>
      <c r="AH372" s="332" t="s">
        <v>14</v>
      </c>
      <c r="AI372" s="332" t="s">
        <v>8</v>
      </c>
      <c r="AJ372" s="333" t="str">
        <f t="shared" si="413"/>
        <v>25%</v>
      </c>
      <c r="AK372" s="332" t="s">
        <v>17</v>
      </c>
      <c r="AL372" s="332" t="s">
        <v>20</v>
      </c>
      <c r="AM372" s="332" t="s">
        <v>111</v>
      </c>
      <c r="AN372" s="309">
        <f>IFERROR(IF(AG372="Probabilidad",(Q372-(+Q372*AJ372)),IF(AG372="Impacto",Q372,"")),"")</f>
        <v>0.6</v>
      </c>
      <c r="AO372" s="410" t="str">
        <f t="shared" ref="AO372" si="470">IFERROR(IF(AN372="","",IF(AN372&lt;=0.2,"Muy Baja",IF(AN372&lt;=0.4,"Baja",IF(AN372&lt;=0.6,"Media",IF(AN372&lt;=0.8,"Alta","Muy Alta"))))),"")</f>
        <v>Media</v>
      </c>
      <c r="AP372" s="125">
        <f>+AN372</f>
        <v>0.6</v>
      </c>
      <c r="AQ372" s="410" t="str">
        <f t="shared" ref="AQ372" si="471">IFERROR(IF(AR372="","",IF(AR372&lt;=0.2,"Leve",IF(AR372&lt;=0.4,"Menor",IF(AR372&lt;=0.6,"Moderado",IF(AR372&lt;=0.8,"Mayor","Catastrófico"))))),"")</f>
        <v>Moderado</v>
      </c>
      <c r="AR372" s="125">
        <f>IFERROR(IF(AG372="Impacto",(Y372-(+Y372*AJ372)),IF(AG372="Probabilidad",Y372,"")),"")</f>
        <v>0.60000000000000009</v>
      </c>
      <c r="AS372" s="402" t="str">
        <f t="shared" ref="AS372" si="472">IFERROR(IF(OR(AND(AO372="Muy Baja",AQ372="Leve"),AND(AO372="Muy Baja",AQ372="Menor"),AND(AO372="Baja",AQ372="Leve")),"Bajo",IF(OR(AND(AO372="Muy baja",AQ372="Moderado"),AND(AO372="Baja",AQ372="Menor"),AND(AO372="Baja",AQ372="Moderado"),AND(AO372="Media",AQ372="Leve"),AND(AO372="Media",AQ372="Menor"),AND(AO372="Media",AQ372="Moderado"),AND(AO372="Alta",AQ372="Leve"),AND(AO372="Alta",AQ372="Menor")),"Moderado",IF(OR(AND(AO372="Muy Baja",AQ372="Mayor"),AND(AO372="Baja",AQ372="Mayor"),AND(AO372="Media",AQ372="Mayor"),AND(AO372="Alta",AQ372="Moderado"),AND(AO372="Alta",AQ372="Mayor"),AND(AO372="Muy Alta",AQ372="Leve"),AND(AO372="Muy Alta",AQ372="Menor"),AND(AO372="Muy Alta",AQ372="Moderado"),AND(AO372="Muy Alta",AQ372="Mayor")),"Alto",IF(OR(AND(AO372="Muy Baja",AQ372="Catastrófico"),AND(AO372="Baja",AQ372="Catastrófico"),AND(AO372="Media",AQ372="Catastrófico"),AND(AO372="Alta",AQ372="Catastrófico"),AND(AO372="Muy Alta",AQ372="Catastrófico")),"Extremo","")))),"")</f>
        <v>Moderado</v>
      </c>
      <c r="AT372" s="407">
        <f>+AP372</f>
        <v>0.6</v>
      </c>
      <c r="AU372" s="407">
        <f>+AR372</f>
        <v>0.60000000000000009</v>
      </c>
      <c r="AV372" s="422" t="s">
        <v>122</v>
      </c>
      <c r="AW372" s="319"/>
      <c r="AX372" s="319"/>
      <c r="AY372" s="335">
        <v>2</v>
      </c>
      <c r="AZ372" s="336">
        <v>0</v>
      </c>
      <c r="BA372" s="336">
        <v>1</v>
      </c>
      <c r="BB372" s="336">
        <v>0</v>
      </c>
      <c r="BC372" s="336">
        <v>1</v>
      </c>
      <c r="BJ372" s="329"/>
      <c r="BK372" s="329"/>
      <c r="BL372" s="329"/>
      <c r="BM372" s="329"/>
      <c r="BN372" s="329"/>
      <c r="BO372" s="329"/>
      <c r="BP372" s="329"/>
      <c r="BQ372" s="329"/>
      <c r="BR372" s="329"/>
      <c r="BS372" s="329"/>
      <c r="BT372" s="329"/>
      <c r="BU372" s="329"/>
      <c r="BV372" s="329"/>
      <c r="BW372" s="329"/>
      <c r="BX372" s="329"/>
      <c r="BY372" s="329"/>
      <c r="BZ372" s="329"/>
      <c r="CA372" s="329"/>
      <c r="CB372" s="329"/>
      <c r="CC372" s="329"/>
      <c r="CD372" s="329"/>
      <c r="CE372" s="329"/>
      <c r="CF372" s="329"/>
      <c r="CG372" s="329"/>
      <c r="CH372" s="329"/>
      <c r="CL372" s="329"/>
    </row>
    <row r="373" spans="1:90" s="1" customFormat="1" ht="13.8" hidden="1" customHeight="1" x14ac:dyDescent="0.25">
      <c r="A373" s="533"/>
      <c r="B373" s="530"/>
      <c r="C373" s="572"/>
      <c r="D373" s="530"/>
      <c r="E373" s="530"/>
      <c r="F373" s="569"/>
      <c r="G373" s="569"/>
      <c r="H373" s="569"/>
      <c r="I373" s="569"/>
      <c r="J373" s="530"/>
      <c r="K373" s="566"/>
      <c r="L373" s="566"/>
      <c r="M373" s="551"/>
      <c r="N373" s="530"/>
      <c r="O373" s="548"/>
      <c r="P373" s="542"/>
      <c r="Q373" s="539"/>
      <c r="R373" s="545"/>
      <c r="S373" s="542"/>
      <c r="T373" s="539"/>
      <c r="U373" s="545"/>
      <c r="V373" s="542"/>
      <c r="W373" s="539"/>
      <c r="X373" s="536"/>
      <c r="Y373" s="539"/>
      <c r="Z373" s="536"/>
      <c r="AA373" s="618"/>
      <c r="AB373" s="404"/>
      <c r="AC373" s="416"/>
      <c r="AD373" s="138"/>
      <c r="AE373" s="138"/>
      <c r="AF373" s="138"/>
      <c r="AG373" s="138"/>
      <c r="AH373" s="138"/>
      <c r="AI373" s="138"/>
      <c r="AJ373" s="138"/>
      <c r="AK373" s="318"/>
      <c r="AL373" s="318"/>
      <c r="AM373" s="318"/>
      <c r="AN373" s="137"/>
      <c r="AO373" s="410" t="str">
        <f t="shared" si="414"/>
        <v/>
      </c>
      <c r="AP373" s="125"/>
      <c r="AQ373" s="410" t="str">
        <f t="shared" si="415"/>
        <v/>
      </c>
      <c r="AR373" s="125" t="str">
        <f>IFERROR(IF(AND(#REF!="Impacto",AG373="Impacto"),(#REF!-(+#REF!*AJ373)),IF(AG373="Impacto",(#REF!-(+#REF!*AJ373)),IF(AG373="Probabilidad",#REF!,""))),"")</f>
        <v/>
      </c>
      <c r="AS373" s="402" t="str">
        <f t="shared" si="417"/>
        <v/>
      </c>
      <c r="AT373" s="402"/>
      <c r="AU373" s="402"/>
      <c r="AV373" s="409"/>
      <c r="AW373" s="319"/>
      <c r="AX373" s="319"/>
      <c r="AY373" s="139"/>
      <c r="AZ373" s="136"/>
      <c r="BA373" s="136"/>
      <c r="BB373" s="136"/>
      <c r="BC373" s="136"/>
      <c r="BJ373" s="329"/>
      <c r="BK373" s="329"/>
      <c r="BL373" s="329"/>
      <c r="BM373" s="329"/>
      <c r="BN373" s="329"/>
      <c r="BO373" s="329"/>
      <c r="BP373" s="329"/>
      <c r="BQ373" s="329"/>
      <c r="BR373" s="329"/>
      <c r="BS373" s="329"/>
      <c r="BT373" s="329"/>
      <c r="BU373" s="329"/>
      <c r="BV373" s="329"/>
      <c r="BW373" s="329"/>
      <c r="BX373" s="329"/>
      <c r="BY373" s="329"/>
      <c r="BZ373" s="329"/>
      <c r="CA373" s="329"/>
      <c r="CB373" s="329"/>
      <c r="CC373" s="329"/>
      <c r="CD373" s="329"/>
      <c r="CE373" s="329"/>
      <c r="CF373" s="329"/>
      <c r="CG373" s="329"/>
      <c r="CH373" s="329"/>
      <c r="CL373" s="329"/>
    </row>
    <row r="374" spans="1:90" s="1" customFormat="1" ht="13.8" hidden="1" customHeight="1" x14ac:dyDescent="0.25">
      <c r="A374" s="533"/>
      <c r="B374" s="530"/>
      <c r="C374" s="572"/>
      <c r="D374" s="530"/>
      <c r="E374" s="530"/>
      <c r="F374" s="569"/>
      <c r="G374" s="569"/>
      <c r="H374" s="569"/>
      <c r="I374" s="569"/>
      <c r="J374" s="530"/>
      <c r="K374" s="566"/>
      <c r="L374" s="566"/>
      <c r="M374" s="551"/>
      <c r="N374" s="530"/>
      <c r="O374" s="548"/>
      <c r="P374" s="542"/>
      <c r="Q374" s="539"/>
      <c r="R374" s="545"/>
      <c r="S374" s="542"/>
      <c r="T374" s="539"/>
      <c r="U374" s="545"/>
      <c r="V374" s="542"/>
      <c r="W374" s="539"/>
      <c r="X374" s="536"/>
      <c r="Y374" s="539"/>
      <c r="Z374" s="536"/>
      <c r="AA374" s="618"/>
      <c r="AB374" s="404"/>
      <c r="AC374" s="416"/>
      <c r="AD374" s="138"/>
      <c r="AE374" s="138"/>
      <c r="AF374" s="138"/>
      <c r="AG374" s="138"/>
      <c r="AH374" s="138"/>
      <c r="AI374" s="138"/>
      <c r="AJ374" s="138"/>
      <c r="AK374" s="318"/>
      <c r="AL374" s="318"/>
      <c r="AM374" s="318"/>
      <c r="AN374" s="137"/>
      <c r="AO374" s="410" t="str">
        <f t="shared" si="414"/>
        <v/>
      </c>
      <c r="AP374" s="125"/>
      <c r="AQ374" s="410" t="str">
        <f t="shared" si="415"/>
        <v/>
      </c>
      <c r="AR374" s="125" t="str">
        <f t="shared" si="416"/>
        <v/>
      </c>
      <c r="AS374" s="402" t="str">
        <f t="shared" si="417"/>
        <v/>
      </c>
      <c r="AT374" s="402"/>
      <c r="AU374" s="402"/>
      <c r="AV374" s="409"/>
      <c r="AW374" s="319"/>
      <c r="AX374" s="319"/>
      <c r="AY374" s="139"/>
      <c r="AZ374" s="136"/>
      <c r="BA374" s="136"/>
      <c r="BB374" s="136"/>
      <c r="BC374" s="136"/>
      <c r="BJ374" s="329"/>
      <c r="BK374" s="329"/>
      <c r="BL374" s="329"/>
      <c r="BM374" s="329"/>
      <c r="BN374" s="329"/>
      <c r="BO374" s="329"/>
      <c r="BP374" s="329"/>
      <c r="BQ374" s="329"/>
      <c r="BR374" s="329"/>
      <c r="BS374" s="329"/>
      <c r="BT374" s="329"/>
      <c r="BU374" s="329"/>
      <c r="BV374" s="329"/>
      <c r="BW374" s="329"/>
      <c r="BX374" s="329"/>
      <c r="BY374" s="329"/>
      <c r="BZ374" s="329"/>
      <c r="CA374" s="329"/>
      <c r="CB374" s="329"/>
      <c r="CC374" s="329"/>
      <c r="CD374" s="329"/>
      <c r="CE374" s="329"/>
      <c r="CF374" s="329"/>
      <c r="CG374" s="329"/>
      <c r="CH374" s="329"/>
      <c r="CL374" s="329"/>
    </row>
    <row r="375" spans="1:90" s="1" customFormat="1" ht="13.8" hidden="1" customHeight="1" x14ac:dyDescent="0.25">
      <c r="A375" s="533"/>
      <c r="B375" s="530"/>
      <c r="C375" s="572"/>
      <c r="D375" s="530"/>
      <c r="E375" s="530"/>
      <c r="F375" s="569"/>
      <c r="G375" s="569"/>
      <c r="H375" s="569"/>
      <c r="I375" s="569"/>
      <c r="J375" s="530"/>
      <c r="K375" s="566"/>
      <c r="L375" s="566"/>
      <c r="M375" s="551"/>
      <c r="N375" s="530"/>
      <c r="O375" s="548"/>
      <c r="P375" s="542"/>
      <c r="Q375" s="539"/>
      <c r="R375" s="545"/>
      <c r="S375" s="542"/>
      <c r="T375" s="539"/>
      <c r="U375" s="545"/>
      <c r="V375" s="542"/>
      <c r="W375" s="539"/>
      <c r="X375" s="536"/>
      <c r="Y375" s="539"/>
      <c r="Z375" s="536"/>
      <c r="AA375" s="618"/>
      <c r="AB375" s="404"/>
      <c r="AC375" s="416"/>
      <c r="AD375" s="138"/>
      <c r="AE375" s="138"/>
      <c r="AF375" s="138"/>
      <c r="AG375" s="138"/>
      <c r="AH375" s="138"/>
      <c r="AI375" s="138"/>
      <c r="AJ375" s="138"/>
      <c r="AK375" s="318"/>
      <c r="AL375" s="318"/>
      <c r="AM375" s="318"/>
      <c r="AN375" s="137"/>
      <c r="AO375" s="410" t="str">
        <f t="shared" si="414"/>
        <v/>
      </c>
      <c r="AP375" s="125"/>
      <c r="AQ375" s="410" t="str">
        <f t="shared" si="415"/>
        <v/>
      </c>
      <c r="AR375" s="125" t="str">
        <f t="shared" si="416"/>
        <v/>
      </c>
      <c r="AS375" s="402" t="str">
        <f t="shared" si="417"/>
        <v/>
      </c>
      <c r="AT375" s="402"/>
      <c r="AU375" s="402"/>
      <c r="AV375" s="409"/>
      <c r="AW375" s="319"/>
      <c r="AX375" s="319"/>
      <c r="AY375" s="139"/>
      <c r="AZ375" s="136"/>
      <c r="BA375" s="136"/>
      <c r="BB375" s="136"/>
      <c r="BC375" s="136"/>
      <c r="BJ375" s="329"/>
      <c r="BK375" s="329"/>
      <c r="BL375" s="329"/>
      <c r="BM375" s="329"/>
      <c r="BN375" s="329"/>
      <c r="BO375" s="329"/>
      <c r="BP375" s="329"/>
      <c r="BQ375" s="329"/>
      <c r="BR375" s="329"/>
      <c r="BS375" s="329"/>
      <c r="BT375" s="329"/>
      <c r="BU375" s="329"/>
      <c r="BV375" s="329"/>
      <c r="BW375" s="329"/>
      <c r="BX375" s="329"/>
      <c r="BY375" s="329"/>
      <c r="BZ375" s="329"/>
      <c r="CA375" s="329"/>
      <c r="CB375" s="329"/>
      <c r="CC375" s="329"/>
      <c r="CD375" s="329"/>
      <c r="CE375" s="329"/>
      <c r="CF375" s="329"/>
      <c r="CG375" s="329"/>
      <c r="CH375" s="329"/>
      <c r="CL375" s="329"/>
    </row>
    <row r="376" spans="1:90" s="1" customFormat="1" ht="13.8" hidden="1" customHeight="1" x14ac:dyDescent="0.25">
      <c r="A376" s="534"/>
      <c r="B376" s="531"/>
      <c r="C376" s="573"/>
      <c r="D376" s="531"/>
      <c r="E376" s="531"/>
      <c r="F376" s="570"/>
      <c r="G376" s="570"/>
      <c r="H376" s="570"/>
      <c r="I376" s="570"/>
      <c r="J376" s="531"/>
      <c r="K376" s="567"/>
      <c r="L376" s="567"/>
      <c r="M376" s="552"/>
      <c r="N376" s="531"/>
      <c r="O376" s="549"/>
      <c r="P376" s="543"/>
      <c r="Q376" s="540"/>
      <c r="R376" s="546"/>
      <c r="S376" s="543"/>
      <c r="T376" s="540"/>
      <c r="U376" s="546"/>
      <c r="V376" s="543"/>
      <c r="W376" s="540"/>
      <c r="X376" s="537"/>
      <c r="Y376" s="540"/>
      <c r="Z376" s="537"/>
      <c r="AA376" s="618"/>
      <c r="AB376" s="404"/>
      <c r="AC376" s="416"/>
      <c r="AD376" s="138"/>
      <c r="AE376" s="138"/>
      <c r="AF376" s="138"/>
      <c r="AG376" s="138"/>
      <c r="AH376" s="138"/>
      <c r="AI376" s="138"/>
      <c r="AJ376" s="138"/>
      <c r="AK376" s="318"/>
      <c r="AL376" s="318"/>
      <c r="AM376" s="318"/>
      <c r="AN376" s="137"/>
      <c r="AO376" s="410" t="str">
        <f t="shared" si="414"/>
        <v/>
      </c>
      <c r="AP376" s="125"/>
      <c r="AQ376" s="410" t="str">
        <f t="shared" si="415"/>
        <v/>
      </c>
      <c r="AR376" s="125" t="str">
        <f t="shared" si="416"/>
        <v/>
      </c>
      <c r="AS376" s="402" t="str">
        <f t="shared" si="417"/>
        <v/>
      </c>
      <c r="AT376" s="402"/>
      <c r="AU376" s="402"/>
      <c r="AV376" s="409"/>
      <c r="AW376" s="319"/>
      <c r="AX376" s="319"/>
      <c r="AY376" s="139"/>
      <c r="AZ376" s="136"/>
      <c r="BA376" s="136"/>
      <c r="BB376" s="136"/>
      <c r="BC376" s="136"/>
      <c r="BJ376" s="329"/>
      <c r="BK376" s="329"/>
      <c r="BL376" s="329"/>
      <c r="BM376" s="329"/>
      <c r="BN376" s="329"/>
      <c r="BO376" s="329"/>
      <c r="BP376" s="329"/>
      <c r="BQ376" s="329"/>
      <c r="BR376" s="329"/>
      <c r="BS376" s="329"/>
      <c r="BT376" s="329"/>
      <c r="BU376" s="329"/>
      <c r="BV376" s="329"/>
      <c r="BW376" s="329"/>
      <c r="BX376" s="329"/>
      <c r="BY376" s="329"/>
      <c r="BZ376" s="329"/>
      <c r="CA376" s="329"/>
      <c r="CB376" s="329"/>
      <c r="CC376" s="329"/>
      <c r="CD376" s="329"/>
      <c r="CE376" s="329"/>
      <c r="CF376" s="329"/>
      <c r="CG376" s="329"/>
      <c r="CH376" s="329"/>
      <c r="CL376" s="329"/>
    </row>
    <row r="377" spans="1:90" s="1" customFormat="1" hidden="1" x14ac:dyDescent="0.25">
      <c r="A377" s="533" t="s">
        <v>356</v>
      </c>
      <c r="B377" s="530"/>
      <c r="C377" s="572"/>
      <c r="D377" s="530"/>
      <c r="E377" s="548"/>
      <c r="F377" s="569"/>
      <c r="G377" s="569"/>
      <c r="H377" s="569"/>
      <c r="I377" s="569"/>
      <c r="J377" s="530"/>
      <c r="K377" s="622"/>
      <c r="L377" s="622"/>
      <c r="M377" s="622"/>
      <c r="N377" s="530"/>
      <c r="O377" s="548"/>
      <c r="P377" s="543" t="str">
        <f t="shared" si="419"/>
        <v/>
      </c>
      <c r="Q377" s="540" t="str">
        <f t="shared" ref="Q377" si="473">IF(P377="","",IF(P377="Muy Baja",0.2,IF(P377="Baja",0.4,IF(P377="Media",0.6,IF(P377="Alta",0.8,IF(P377="Muy Alta",1,))))))</f>
        <v/>
      </c>
      <c r="R377" s="546"/>
      <c r="S377" s="543" t="str">
        <f>IF(OR(R377='Tabla Impacto'!$C$11,R377='Tabla Impacto'!$D$11),"Leve",IF(OR(R377='Tabla Impacto'!$C$12,R377='Tabla Impacto'!$D$12),"Menor",IF(OR(R377='Tabla Impacto'!$C$13,R377='Tabla Impacto'!$D$13),"Moderado",IF(OR(R377='Tabla Impacto'!$C$14,R377='Tabla Impacto'!$D$14),"Mayor",IF(OR(R377='Tabla Impacto'!$C$15,R377='Tabla Impacto'!$D$15),"Catastrófico","")))))</f>
        <v/>
      </c>
      <c r="T377" s="540" t="str">
        <f t="shared" ref="T377" si="474">IF(S377="","",IF(S377="Leve",0.2,IF(S377="Menor",0.4,IF(S377="Moderado",0.6,IF(S377="Mayor",0.8,IF(S377="Catastrófico",1,))))))</f>
        <v/>
      </c>
      <c r="U377" s="546"/>
      <c r="V377" s="543" t="str">
        <f>IF(OR(U377='Tabla Impacto'!$C$11,U377='Tabla Impacto'!$D$11),"Leve",IF(OR(U377='Tabla Impacto'!$C$12,U377='Tabla Impacto'!$D$12),"Menor",IF(OR(U377='Tabla Impacto'!$C$13,U377='Tabla Impacto'!$D$13),"Moderado",IF(OR(U377='Tabla Impacto'!$C$14,U377='Tabla Impacto'!$D$14),"Mayor",IF(OR(U377='Tabla Impacto'!$C$15,U377='Tabla Impacto'!$D$15),"Catastrófico","")))))</f>
        <v/>
      </c>
      <c r="W377" s="540" t="str">
        <f t="shared" ref="W377" si="475">IF(V377="","",IF(V377="Leve",0.2,IF(V377="Menor",0.4,IF(V377="Moderado",0.6,IF(V377="Mayor",0.8,IF(V377="Catastrófico",1,))))))</f>
        <v/>
      </c>
      <c r="X377" s="537" t="str">
        <f>IF(Y377="","",IF(Y377='Tabla Impacto'!$G$4,'Tabla Impacto'!$F$4,IF(Y377='Tabla Impacto'!$G$5,'Tabla Impacto'!$F$5,IF(Y377='Tabla Impacto'!$G$6,'Tabla Impacto'!$F$6,IF(Y377='Tabla Impacto'!$G$7,'Tabla Impacto'!$F$7,IF(Y377='Tabla Impacto'!$G$8,'Tabla Impacto'!$F$8))))))</f>
        <v/>
      </c>
      <c r="Y377" s="540" t="str">
        <f t="shared" ref="Y377" si="476">+IF(T377="",W377,IF(W377="",T377,IF(T377&gt;W377,T377,W377)))</f>
        <v/>
      </c>
      <c r="Z377" s="537" t="str">
        <f t="shared" ref="Z377" si="477">IF(OR(AND(P377="Muy Baja",X377="Leve"),AND(P377="Muy Baja",X377="Menor"),AND(P377="Baja",X377="Leve")),"Bajo",IF(OR(AND(P377="Muy baja",X377="Moderado"),AND(P377="Baja",X377="Menor"),AND(P377="Baja",X377="Moderado"),AND(P377="Media",X377="Leve"),AND(P377="Media",X377="Menor"),AND(P377="Media",X377="Moderado"),AND(P377="Alta",X377="Leve"),AND(P377="Alta",X377="Menor")),"Moderado",IF(OR(AND(P377="Muy Baja",X377="Mayor"),AND(P377="Baja",X377="Mayor"),AND(P377="Media",X377="Mayor"),AND(P377="Alta",X377="Moderado"),AND(P377="Alta",X377="Mayor"),AND(P377="Muy Alta",X377="Leve"),AND(P377="Muy Alta",X377="Menor"),AND(P377="Muy Alta",X377="Moderado"),AND(P377="Muy Alta",X377="Mayor")),"Alto",IF(OR(AND(P377="Muy Baja",X377="Catastrófico"),AND(P377="Baja",X377="Catastrófico"),AND(P377="Media",X377="Catastrófico"),AND(P377="Alta",X377="Catastrófico"),AND(P377="Muy Alta",X377="Catastrófico")),"Extremo",""))))</f>
        <v/>
      </c>
      <c r="AA377" s="615"/>
      <c r="AB377" s="350"/>
      <c r="AC377" s="351"/>
      <c r="AD377" s="313"/>
      <c r="AE377" s="313"/>
      <c r="AF377" s="313"/>
      <c r="AG377" s="313"/>
      <c r="AH377" s="313"/>
      <c r="AI377" s="313"/>
      <c r="AJ377" s="313"/>
      <c r="AK377" s="349"/>
      <c r="AL377" s="349"/>
      <c r="AM377" s="349"/>
      <c r="AN377" s="314"/>
      <c r="AO377" s="310" t="str">
        <f t="shared" si="414"/>
        <v/>
      </c>
      <c r="AP377" s="315"/>
      <c r="AQ377" s="310" t="str">
        <f t="shared" si="415"/>
        <v/>
      </c>
      <c r="AR377" s="315" t="str">
        <f t="shared" si="416"/>
        <v/>
      </c>
      <c r="AS377" s="311" t="str">
        <f t="shared" si="417"/>
        <v/>
      </c>
      <c r="AT377" s="311"/>
      <c r="AU377" s="311"/>
      <c r="AV377" s="347"/>
      <c r="AW377" s="322"/>
      <c r="AX377" s="322"/>
      <c r="AY377" s="348"/>
      <c r="AZ377" s="328"/>
      <c r="BA377" s="328"/>
      <c r="BB377" s="328"/>
      <c r="BC377" s="136"/>
      <c r="BJ377" s="329"/>
      <c r="BK377" s="329"/>
      <c r="BL377" s="329"/>
      <c r="BM377" s="329"/>
      <c r="BN377" s="329"/>
      <c r="BO377" s="329"/>
      <c r="BP377" s="329"/>
      <c r="BQ377" s="329"/>
      <c r="BR377" s="329"/>
      <c r="BS377" s="329"/>
      <c r="BT377" s="329"/>
      <c r="BU377" s="329"/>
      <c r="BV377" s="329"/>
      <c r="BW377" s="329"/>
      <c r="BX377" s="329"/>
      <c r="BY377" s="329"/>
      <c r="BZ377" s="329"/>
      <c r="CA377" s="329"/>
      <c r="CB377" s="329"/>
      <c r="CC377" s="329"/>
      <c r="CD377" s="329"/>
      <c r="CE377" s="329"/>
      <c r="CF377" s="329"/>
      <c r="CG377" s="329"/>
      <c r="CH377" s="329"/>
      <c r="CL377" s="329"/>
    </row>
    <row r="378" spans="1:90" s="1" customFormat="1" hidden="1" x14ac:dyDescent="0.25">
      <c r="A378" s="533"/>
      <c r="B378" s="530"/>
      <c r="C378" s="572"/>
      <c r="D378" s="530"/>
      <c r="E378" s="548"/>
      <c r="F378" s="569"/>
      <c r="G378" s="569"/>
      <c r="H378" s="569"/>
      <c r="I378" s="569"/>
      <c r="J378" s="530"/>
      <c r="K378" s="622"/>
      <c r="L378" s="622"/>
      <c r="M378" s="622"/>
      <c r="N378" s="530"/>
      <c r="O378" s="548"/>
      <c r="P378" s="624"/>
      <c r="Q378" s="612"/>
      <c r="R378" s="625"/>
      <c r="S378" s="624"/>
      <c r="T378" s="612"/>
      <c r="U378" s="625"/>
      <c r="V378" s="624"/>
      <c r="W378" s="612"/>
      <c r="X378" s="613"/>
      <c r="Y378" s="612"/>
      <c r="Z378" s="613"/>
      <c r="AA378" s="615"/>
      <c r="AB378" s="350"/>
      <c r="AC378" s="352"/>
      <c r="AD378" s="138"/>
      <c r="AE378" s="138"/>
      <c r="AF378" s="138"/>
      <c r="AG378" s="138"/>
      <c r="AH378" s="138"/>
      <c r="AI378" s="138"/>
      <c r="AJ378" s="138"/>
      <c r="AK378" s="318"/>
      <c r="AL378" s="318"/>
      <c r="AM378" s="318"/>
      <c r="AN378" s="137"/>
      <c r="AO378" s="134" t="str">
        <f t="shared" si="414"/>
        <v/>
      </c>
      <c r="AP378" s="125"/>
      <c r="AQ378" s="134" t="str">
        <f t="shared" si="415"/>
        <v/>
      </c>
      <c r="AR378" s="125" t="str">
        <f t="shared" si="416"/>
        <v/>
      </c>
      <c r="AS378" s="312" t="str">
        <f t="shared" si="417"/>
        <v/>
      </c>
      <c r="AT378" s="312"/>
      <c r="AU378" s="312"/>
      <c r="AV378" s="409"/>
      <c r="AW378" s="319"/>
      <c r="AX378" s="319"/>
      <c r="AY378" s="139"/>
      <c r="AZ378" s="136"/>
      <c r="BA378" s="136"/>
      <c r="BB378" s="136"/>
      <c r="BC378" s="136"/>
      <c r="BJ378" s="329"/>
      <c r="BK378" s="329"/>
      <c r="BL378" s="329"/>
      <c r="BM378" s="329"/>
      <c r="BN378" s="329"/>
      <c r="BO378" s="329"/>
      <c r="BP378" s="329"/>
      <c r="BQ378" s="329"/>
      <c r="BR378" s="329"/>
      <c r="BS378" s="329"/>
      <c r="BT378" s="329"/>
      <c r="BU378" s="329"/>
      <c r="BV378" s="329"/>
      <c r="BW378" s="329"/>
      <c r="BX378" s="329"/>
      <c r="BY378" s="329"/>
      <c r="BZ378" s="329"/>
      <c r="CA378" s="329"/>
      <c r="CB378" s="329"/>
      <c r="CC378" s="329"/>
      <c r="CD378" s="329"/>
      <c r="CE378" s="329"/>
      <c r="CF378" s="329"/>
      <c r="CG378" s="329"/>
      <c r="CH378" s="329"/>
      <c r="CL378" s="329"/>
    </row>
    <row r="379" spans="1:90" s="1" customFormat="1" hidden="1" x14ac:dyDescent="0.25">
      <c r="A379" s="533"/>
      <c r="B379" s="530"/>
      <c r="C379" s="572"/>
      <c r="D379" s="530"/>
      <c r="E379" s="548"/>
      <c r="F379" s="569"/>
      <c r="G379" s="569"/>
      <c r="H379" s="569"/>
      <c r="I379" s="569"/>
      <c r="J379" s="530"/>
      <c r="K379" s="622"/>
      <c r="L379" s="622"/>
      <c r="M379" s="622"/>
      <c r="N379" s="530"/>
      <c r="O379" s="548"/>
      <c r="P379" s="624"/>
      <c r="Q379" s="612"/>
      <c r="R379" s="625"/>
      <c r="S379" s="624"/>
      <c r="T379" s="612"/>
      <c r="U379" s="625"/>
      <c r="V379" s="624"/>
      <c r="W379" s="612"/>
      <c r="X379" s="613"/>
      <c r="Y379" s="612"/>
      <c r="Z379" s="613"/>
      <c r="AA379" s="615"/>
      <c r="AB379" s="350"/>
      <c r="AC379" s="352"/>
      <c r="AD379" s="138"/>
      <c r="AE379" s="138"/>
      <c r="AF379" s="138"/>
      <c r="AG379" s="138"/>
      <c r="AH379" s="138"/>
      <c r="AI379" s="138"/>
      <c r="AJ379" s="138"/>
      <c r="AK379" s="318"/>
      <c r="AL379" s="318"/>
      <c r="AM379" s="318"/>
      <c r="AN379" s="137"/>
      <c r="AO379" s="134" t="str">
        <f t="shared" si="414"/>
        <v/>
      </c>
      <c r="AP379" s="125"/>
      <c r="AQ379" s="134" t="str">
        <f t="shared" si="415"/>
        <v/>
      </c>
      <c r="AR379" s="125" t="str">
        <f t="shared" si="416"/>
        <v/>
      </c>
      <c r="AS379" s="312" t="str">
        <f t="shared" si="417"/>
        <v/>
      </c>
      <c r="AT379" s="312"/>
      <c r="AU379" s="312"/>
      <c r="AV379" s="409"/>
      <c r="AW379" s="319"/>
      <c r="AX379" s="319"/>
      <c r="AY379" s="139"/>
      <c r="AZ379" s="136"/>
      <c r="BA379" s="136"/>
      <c r="BB379" s="136"/>
      <c r="BC379" s="136"/>
      <c r="BJ379" s="329"/>
      <c r="BK379" s="329"/>
      <c r="BL379" s="329"/>
      <c r="BM379" s="329"/>
      <c r="BN379" s="329"/>
      <c r="BO379" s="329"/>
      <c r="BP379" s="329"/>
      <c r="BQ379" s="329"/>
      <c r="BR379" s="329"/>
      <c r="BS379" s="329"/>
      <c r="BT379" s="329"/>
      <c r="BU379" s="329"/>
      <c r="BV379" s="329"/>
      <c r="BW379" s="329"/>
      <c r="BX379" s="329"/>
      <c r="BY379" s="329"/>
      <c r="BZ379" s="329"/>
      <c r="CA379" s="329"/>
      <c r="CB379" s="329"/>
      <c r="CC379" s="329"/>
      <c r="CD379" s="329"/>
      <c r="CE379" s="329"/>
      <c r="CF379" s="329"/>
      <c r="CG379" s="329"/>
      <c r="CH379" s="329"/>
      <c r="CL379" s="329"/>
    </row>
    <row r="380" spans="1:90" s="1" customFormat="1" ht="13.8" hidden="1" customHeight="1" x14ac:dyDescent="0.25">
      <c r="A380" s="533"/>
      <c r="B380" s="530"/>
      <c r="C380" s="572"/>
      <c r="D380" s="530"/>
      <c r="E380" s="548"/>
      <c r="F380" s="569"/>
      <c r="G380" s="569"/>
      <c r="H380" s="569"/>
      <c r="I380" s="569"/>
      <c r="J380" s="530"/>
      <c r="K380" s="622"/>
      <c r="L380" s="622"/>
      <c r="M380" s="622"/>
      <c r="N380" s="530"/>
      <c r="O380" s="548"/>
      <c r="P380" s="624"/>
      <c r="Q380" s="612"/>
      <c r="R380" s="625"/>
      <c r="S380" s="624"/>
      <c r="T380" s="612"/>
      <c r="U380" s="625"/>
      <c r="V380" s="624"/>
      <c r="W380" s="612"/>
      <c r="X380" s="613"/>
      <c r="Y380" s="612"/>
      <c r="Z380" s="613"/>
      <c r="AA380" s="615"/>
      <c r="AB380" s="350"/>
      <c r="AC380" s="352"/>
      <c r="AD380" s="138"/>
      <c r="AE380" s="138"/>
      <c r="AF380" s="138"/>
      <c r="AG380" s="138"/>
      <c r="AH380" s="138"/>
      <c r="AI380" s="138"/>
      <c r="AJ380" s="138"/>
      <c r="AK380" s="318"/>
      <c r="AL380" s="318"/>
      <c r="AM380" s="318"/>
      <c r="AN380" s="137"/>
      <c r="AO380" s="134" t="str">
        <f t="shared" si="414"/>
        <v/>
      </c>
      <c r="AP380" s="125"/>
      <c r="AQ380" s="134" t="str">
        <f t="shared" si="415"/>
        <v/>
      </c>
      <c r="AR380" s="125" t="str">
        <f t="shared" si="416"/>
        <v/>
      </c>
      <c r="AS380" s="312" t="str">
        <f t="shared" si="417"/>
        <v/>
      </c>
      <c r="AT380" s="312"/>
      <c r="AU380" s="312"/>
      <c r="AV380" s="409"/>
      <c r="AW380" s="319"/>
      <c r="AX380" s="319"/>
      <c r="AY380" s="139"/>
      <c r="AZ380" s="136"/>
      <c r="BA380" s="136"/>
      <c r="BB380" s="136"/>
      <c r="BC380" s="136"/>
      <c r="BJ380" s="329"/>
      <c r="BK380" s="329"/>
      <c r="BL380" s="329"/>
      <c r="BM380" s="329"/>
      <c r="BN380" s="329"/>
      <c r="BO380" s="329"/>
      <c r="BP380" s="329"/>
      <c r="BQ380" s="329"/>
      <c r="BR380" s="329"/>
      <c r="BS380" s="329"/>
      <c r="BT380" s="329"/>
      <c r="BU380" s="329"/>
      <c r="BV380" s="329"/>
      <c r="BW380" s="329"/>
      <c r="BX380" s="329"/>
      <c r="BY380" s="329"/>
      <c r="BZ380" s="329"/>
      <c r="CA380" s="329"/>
      <c r="CB380" s="329"/>
      <c r="CC380" s="329"/>
      <c r="CD380" s="329"/>
      <c r="CE380" s="329"/>
      <c r="CF380" s="329"/>
      <c r="CG380" s="329"/>
      <c r="CH380" s="329"/>
      <c r="CL380" s="329"/>
    </row>
    <row r="381" spans="1:90" s="1" customFormat="1" ht="13.8" hidden="1" customHeight="1" x14ac:dyDescent="0.25">
      <c r="A381" s="533"/>
      <c r="B381" s="530"/>
      <c r="C381" s="572"/>
      <c r="D381" s="530"/>
      <c r="E381" s="548"/>
      <c r="F381" s="569"/>
      <c r="G381" s="569"/>
      <c r="H381" s="569"/>
      <c r="I381" s="569"/>
      <c r="J381" s="530"/>
      <c r="K381" s="622"/>
      <c r="L381" s="622"/>
      <c r="M381" s="622"/>
      <c r="N381" s="530"/>
      <c r="O381" s="548"/>
      <c r="P381" s="624"/>
      <c r="Q381" s="612"/>
      <c r="R381" s="625"/>
      <c r="S381" s="624"/>
      <c r="T381" s="612"/>
      <c r="U381" s="625"/>
      <c r="V381" s="624"/>
      <c r="W381" s="612"/>
      <c r="X381" s="613"/>
      <c r="Y381" s="612"/>
      <c r="Z381" s="613"/>
      <c r="AA381" s="615"/>
      <c r="AB381" s="350"/>
      <c r="AC381" s="352"/>
      <c r="AD381" s="138"/>
      <c r="AE381" s="138"/>
      <c r="AF381" s="138"/>
      <c r="AG381" s="138"/>
      <c r="AH381" s="138"/>
      <c r="AI381" s="138"/>
      <c r="AJ381" s="138"/>
      <c r="AK381" s="318"/>
      <c r="AL381" s="318"/>
      <c r="AM381" s="318"/>
      <c r="AN381" s="137"/>
      <c r="AO381" s="134" t="str">
        <f t="shared" si="414"/>
        <v/>
      </c>
      <c r="AP381" s="125"/>
      <c r="AQ381" s="134" t="str">
        <f t="shared" si="415"/>
        <v/>
      </c>
      <c r="AR381" s="125" t="str">
        <f t="shared" si="416"/>
        <v/>
      </c>
      <c r="AS381" s="312" t="str">
        <f t="shared" si="417"/>
        <v/>
      </c>
      <c r="AT381" s="312"/>
      <c r="AU381" s="312"/>
      <c r="AV381" s="409"/>
      <c r="AW381" s="319"/>
      <c r="AX381" s="319"/>
      <c r="AY381" s="139"/>
      <c r="AZ381" s="136"/>
      <c r="BA381" s="136"/>
      <c r="BB381" s="136"/>
      <c r="BC381" s="136"/>
      <c r="BJ381" s="329"/>
      <c r="BK381" s="329"/>
      <c r="BL381" s="329"/>
      <c r="BM381" s="329"/>
      <c r="BN381" s="329"/>
      <c r="BO381" s="329"/>
      <c r="BP381" s="329"/>
      <c r="BQ381" s="329"/>
      <c r="BR381" s="329"/>
      <c r="BS381" s="329"/>
      <c r="BT381" s="329"/>
      <c r="BU381" s="329"/>
      <c r="BV381" s="329"/>
      <c r="BW381" s="329"/>
      <c r="BX381" s="329"/>
      <c r="BY381" s="329"/>
      <c r="BZ381" s="329"/>
      <c r="CA381" s="329"/>
      <c r="CB381" s="329"/>
      <c r="CC381" s="329"/>
      <c r="CD381" s="329"/>
      <c r="CE381" s="329"/>
      <c r="CF381" s="329"/>
      <c r="CG381" s="329"/>
      <c r="CH381" s="329"/>
      <c r="CL381" s="329"/>
    </row>
    <row r="382" spans="1:90" s="1" customFormat="1" hidden="1" x14ac:dyDescent="0.25">
      <c r="A382" s="534"/>
      <c r="B382" s="531"/>
      <c r="C382" s="573"/>
      <c r="D382" s="531"/>
      <c r="E382" s="549"/>
      <c r="F382" s="570"/>
      <c r="G382" s="570"/>
      <c r="H382" s="570"/>
      <c r="I382" s="570"/>
      <c r="J382" s="531"/>
      <c r="K382" s="623"/>
      <c r="L382" s="623"/>
      <c r="M382" s="623"/>
      <c r="N382" s="531"/>
      <c r="O382" s="549"/>
      <c r="P382" s="624"/>
      <c r="Q382" s="612"/>
      <c r="R382" s="625"/>
      <c r="S382" s="624"/>
      <c r="T382" s="612"/>
      <c r="U382" s="625"/>
      <c r="V382" s="624"/>
      <c r="W382" s="612"/>
      <c r="X382" s="613"/>
      <c r="Y382" s="612"/>
      <c r="Z382" s="613"/>
      <c r="AA382" s="616"/>
      <c r="AB382" s="350"/>
      <c r="AC382" s="352"/>
      <c r="AD382" s="138"/>
      <c r="AE382" s="138"/>
      <c r="AF382" s="138"/>
      <c r="AG382" s="138"/>
      <c r="AH382" s="138"/>
      <c r="AI382" s="138"/>
      <c r="AJ382" s="138"/>
      <c r="AK382" s="318"/>
      <c r="AL382" s="318"/>
      <c r="AM382" s="318"/>
      <c r="AN382" s="137"/>
      <c r="AO382" s="134" t="str">
        <f t="shared" si="414"/>
        <v/>
      </c>
      <c r="AP382" s="125"/>
      <c r="AQ382" s="134" t="str">
        <f t="shared" si="415"/>
        <v/>
      </c>
      <c r="AR382" s="125" t="str">
        <f t="shared" si="416"/>
        <v/>
      </c>
      <c r="AS382" s="312" t="str">
        <f t="shared" si="417"/>
        <v/>
      </c>
      <c r="AT382" s="312"/>
      <c r="AU382" s="312"/>
      <c r="AV382" s="409"/>
      <c r="AW382" s="319"/>
      <c r="AX382" s="319"/>
      <c r="AY382" s="139"/>
      <c r="AZ382" s="136"/>
      <c r="BA382" s="136"/>
      <c r="BB382" s="136"/>
      <c r="BC382" s="136"/>
      <c r="BJ382" s="329"/>
      <c r="BK382" s="329"/>
      <c r="BL382" s="329"/>
      <c r="BM382" s="329"/>
      <c r="BN382" s="329"/>
      <c r="BO382" s="329"/>
      <c r="BP382" s="329"/>
      <c r="BQ382" s="329"/>
      <c r="BR382" s="329"/>
      <c r="BS382" s="329"/>
      <c r="BT382" s="329"/>
      <c r="BU382" s="329"/>
      <c r="BV382" s="329"/>
      <c r="BW382" s="329"/>
      <c r="BX382" s="329"/>
      <c r="BY382" s="329"/>
      <c r="BZ382" s="329"/>
      <c r="CA382" s="329"/>
      <c r="CB382" s="329"/>
      <c r="CC382" s="329"/>
      <c r="CD382" s="329"/>
      <c r="CE382" s="329"/>
      <c r="CF382" s="329"/>
      <c r="CG382" s="329"/>
      <c r="CH382" s="329"/>
      <c r="CL382" s="329"/>
    </row>
    <row r="383" spans="1:90" s="1" customFormat="1" hidden="1" x14ac:dyDescent="0.25">
      <c r="A383" s="532" t="s">
        <v>355</v>
      </c>
      <c r="B383" s="529"/>
      <c r="C383" s="571"/>
      <c r="D383" s="529"/>
      <c r="E383" s="547"/>
      <c r="F383" s="568"/>
      <c r="G383" s="568"/>
      <c r="H383" s="568"/>
      <c r="I383" s="568"/>
      <c r="J383" s="529"/>
      <c r="K383" s="621"/>
      <c r="L383" s="621"/>
      <c r="M383" s="621"/>
      <c r="N383" s="529"/>
      <c r="O383" s="547"/>
      <c r="P383" s="624" t="str">
        <f t="shared" si="404"/>
        <v/>
      </c>
      <c r="Q383" s="612" t="str">
        <f t="shared" ref="Q383" si="478">IF(P383="","",IF(P383="Muy Baja",0.2,IF(P383="Baja",0.4,IF(P383="Media",0.6,IF(P383="Alta",0.8,IF(P383="Muy Alta",1,))))))</f>
        <v/>
      </c>
      <c r="R383" s="546"/>
      <c r="S383" s="543" t="str">
        <f>IF(OR(R383='Tabla Impacto'!$C$11,R383='Tabla Impacto'!$D$11),"Leve",IF(OR(R383='Tabla Impacto'!$C$12,R383='Tabla Impacto'!$D$12),"Menor",IF(OR(R383='Tabla Impacto'!$C$13,R383='Tabla Impacto'!$D$13),"Moderado",IF(OR(R383='Tabla Impacto'!$C$14,R383='Tabla Impacto'!$D$14),"Mayor",IF(OR(R383='Tabla Impacto'!$C$15,R383='Tabla Impacto'!$D$15),"Catastrófico","")))))</f>
        <v/>
      </c>
      <c r="T383" s="540" t="str">
        <f t="shared" ref="T383" si="479">IF(S383="","",IF(S383="Leve",0.2,IF(S383="Menor",0.4,IF(S383="Moderado",0.6,IF(S383="Mayor",0.8,IF(S383="Catastrófico",1,))))))</f>
        <v/>
      </c>
      <c r="U383" s="546"/>
      <c r="V383" s="543" t="str">
        <f>IF(OR(U383='Tabla Impacto'!$C$11,U383='Tabla Impacto'!$D$11),"Leve",IF(OR(U383='Tabla Impacto'!$C$12,U383='Tabla Impacto'!$D$12),"Menor",IF(OR(U383='Tabla Impacto'!$C$13,U383='Tabla Impacto'!$D$13),"Moderado",IF(OR(U383='Tabla Impacto'!$C$14,U383='Tabla Impacto'!$D$14),"Mayor",IF(OR(U383='Tabla Impacto'!$C$15,U383='Tabla Impacto'!$D$15),"Catastrófico","")))))</f>
        <v/>
      </c>
      <c r="W383" s="540" t="str">
        <f t="shared" ref="W383" si="480">IF(V383="","",IF(V383="Leve",0.2,IF(V383="Menor",0.4,IF(V383="Moderado",0.6,IF(V383="Mayor",0.8,IF(V383="Catastrófico",1,))))))</f>
        <v/>
      </c>
      <c r="X383" s="537" t="str">
        <f>IF(Y383="","",IF(Y383='Tabla Impacto'!$G$4,'Tabla Impacto'!$F$4,IF(Y383='Tabla Impacto'!$G$5,'Tabla Impacto'!$F$5,IF(Y383='Tabla Impacto'!$G$6,'Tabla Impacto'!$F$6,IF(Y383='Tabla Impacto'!$G$7,'Tabla Impacto'!$F$7,IF(Y383='Tabla Impacto'!$G$8,'Tabla Impacto'!$F$8))))))</f>
        <v/>
      </c>
      <c r="Y383" s="540" t="str">
        <f t="shared" ref="Y383" si="481">+IF(T383="",W383,IF(W383="",T383,IF(T383&gt;W383,T383,W383)))</f>
        <v/>
      </c>
      <c r="Z383" s="537" t="str">
        <f t="shared" ref="Z383" si="482">IF(OR(AND(P383="Muy Baja",X383="Leve"),AND(P383="Muy Baja",X383="Menor"),AND(P383="Baja",X383="Leve")),"Bajo",IF(OR(AND(P383="Muy baja",X383="Moderado"),AND(P383="Baja",X383="Menor"),AND(P383="Baja",X383="Moderado"),AND(P383="Media",X383="Leve"),AND(P383="Media",X383="Menor"),AND(P383="Media",X383="Moderado"),AND(P383="Alta",X383="Leve"),AND(P383="Alta",X383="Menor")),"Moderado",IF(OR(AND(P383="Muy Baja",X383="Mayor"),AND(P383="Baja",X383="Mayor"),AND(P383="Media",X383="Mayor"),AND(P383="Alta",X383="Moderado"),AND(P383="Alta",X383="Mayor"),AND(P383="Muy Alta",X383="Leve"),AND(P383="Muy Alta",X383="Menor"),AND(P383="Muy Alta",X383="Moderado"),AND(P383="Muy Alta",X383="Mayor")),"Alto",IF(OR(AND(P383="Muy Baja",X383="Catastrófico"),AND(P383="Baja",X383="Catastrófico"),AND(P383="Media",X383="Catastrófico"),AND(P383="Alta",X383="Catastrófico"),AND(P383="Muy Alta",X383="Catastrófico")),"Extremo",""))))</f>
        <v/>
      </c>
      <c r="AA383" s="614"/>
      <c r="AB383" s="350"/>
      <c r="AC383" s="352"/>
      <c r="AD383" s="138"/>
      <c r="AE383" s="138"/>
      <c r="AF383" s="138"/>
      <c r="AG383" s="138"/>
      <c r="AH383" s="138"/>
      <c r="AI383" s="138"/>
      <c r="AJ383" s="138"/>
      <c r="AK383" s="318"/>
      <c r="AL383" s="318"/>
      <c r="AM383" s="318"/>
      <c r="AN383" s="137"/>
      <c r="AO383" s="134" t="str">
        <f t="shared" si="414"/>
        <v/>
      </c>
      <c r="AP383" s="125"/>
      <c r="AQ383" s="134" t="str">
        <f t="shared" si="415"/>
        <v/>
      </c>
      <c r="AR383" s="125" t="str">
        <f t="shared" si="416"/>
        <v/>
      </c>
      <c r="AS383" s="312" t="str">
        <f t="shared" si="417"/>
        <v/>
      </c>
      <c r="AT383" s="312"/>
      <c r="AU383" s="312"/>
      <c r="AV383" s="409"/>
      <c r="AW383" s="319"/>
      <c r="AX383" s="319"/>
      <c r="AY383" s="139"/>
      <c r="AZ383" s="136"/>
      <c r="BA383" s="136"/>
      <c r="BB383" s="136"/>
      <c r="BC383" s="136"/>
      <c r="BJ383" s="329"/>
      <c r="BK383" s="329"/>
      <c r="BL383" s="329"/>
      <c r="BM383" s="329"/>
      <c r="BN383" s="329"/>
      <c r="BO383" s="329"/>
      <c r="BP383" s="329"/>
      <c r="BQ383" s="329"/>
      <c r="BR383" s="329"/>
      <c r="BS383" s="329"/>
      <c r="BT383" s="329"/>
      <c r="BU383" s="329"/>
      <c r="BV383" s="329"/>
      <c r="BW383" s="329"/>
      <c r="BX383" s="329"/>
      <c r="BY383" s="329"/>
      <c r="BZ383" s="329"/>
      <c r="CA383" s="329"/>
      <c r="CB383" s="329"/>
      <c r="CC383" s="329"/>
      <c r="CD383" s="329"/>
      <c r="CE383" s="329"/>
      <c r="CF383" s="329"/>
      <c r="CG383" s="329"/>
      <c r="CH383" s="329"/>
      <c r="CL383" s="329"/>
    </row>
    <row r="384" spans="1:90" s="1" customFormat="1" hidden="1" x14ac:dyDescent="0.25">
      <c r="A384" s="533"/>
      <c r="B384" s="530" t="s">
        <v>354</v>
      </c>
      <c r="C384" s="572"/>
      <c r="D384" s="530"/>
      <c r="E384" s="548"/>
      <c r="F384" s="569"/>
      <c r="G384" s="569"/>
      <c r="H384" s="569"/>
      <c r="I384" s="569"/>
      <c r="J384" s="530" t="s">
        <v>353</v>
      </c>
      <c r="K384" s="622" t="s">
        <v>352</v>
      </c>
      <c r="L384" s="622" t="s">
        <v>351</v>
      </c>
      <c r="M384" s="622" t="str">
        <f t="shared" ref="M384:M388" si="483">+CONCATENATE(J384," ",K384," ",L384)</f>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384" s="530"/>
      <c r="O384" s="548"/>
      <c r="P384" s="624"/>
      <c r="Q384" s="612"/>
      <c r="R384" s="625"/>
      <c r="S384" s="624"/>
      <c r="T384" s="612"/>
      <c r="U384" s="625"/>
      <c r="V384" s="624"/>
      <c r="W384" s="612"/>
      <c r="X384" s="613"/>
      <c r="Y384" s="612"/>
      <c r="Z384" s="613"/>
      <c r="AA384" s="615"/>
      <c r="AB384" s="350"/>
      <c r="AC384" s="352"/>
      <c r="AD384" s="138"/>
      <c r="AE384" s="138"/>
      <c r="AF384" s="138"/>
      <c r="AG384" s="138"/>
      <c r="AH384" s="138"/>
      <c r="AI384" s="138"/>
      <c r="AJ384" s="138"/>
      <c r="AK384" s="318"/>
      <c r="AL384" s="318"/>
      <c r="AM384" s="318"/>
      <c r="AN384" s="137"/>
      <c r="AO384" s="134" t="str">
        <f t="shared" si="414"/>
        <v/>
      </c>
      <c r="AP384" s="125"/>
      <c r="AQ384" s="134" t="str">
        <f t="shared" si="415"/>
        <v/>
      </c>
      <c r="AR384" s="125" t="str">
        <f t="shared" si="416"/>
        <v/>
      </c>
      <c r="AS384" s="312" t="str">
        <f t="shared" si="417"/>
        <v/>
      </c>
      <c r="AT384" s="312"/>
      <c r="AU384" s="312"/>
      <c r="AV384" s="409"/>
      <c r="AW384" s="319"/>
      <c r="AX384" s="319"/>
      <c r="AY384" s="139"/>
      <c r="AZ384" s="136"/>
      <c r="BA384" s="136"/>
      <c r="BB384" s="136"/>
      <c r="BC384" s="136"/>
      <c r="BJ384" s="329"/>
      <c r="BK384" s="329"/>
      <c r="BL384" s="329"/>
      <c r="BM384" s="329"/>
      <c r="BN384" s="329"/>
      <c r="BO384" s="329"/>
      <c r="BP384" s="329"/>
      <c r="BQ384" s="329"/>
      <c r="BR384" s="329"/>
      <c r="BS384" s="329"/>
      <c r="BT384" s="329"/>
      <c r="BU384" s="329"/>
      <c r="BV384" s="329"/>
      <c r="BW384" s="329"/>
      <c r="BX384" s="329"/>
      <c r="BY384" s="329"/>
      <c r="BZ384" s="329"/>
      <c r="CA384" s="329"/>
      <c r="CB384" s="329"/>
      <c r="CC384" s="329"/>
      <c r="CD384" s="329"/>
      <c r="CE384" s="329"/>
      <c r="CF384" s="329"/>
      <c r="CG384" s="329"/>
      <c r="CH384" s="329"/>
      <c r="CL384" s="329"/>
    </row>
    <row r="385" spans="1:90" s="1" customFormat="1" hidden="1" x14ac:dyDescent="0.25">
      <c r="A385" s="533"/>
      <c r="B385" s="530" t="s">
        <v>354</v>
      </c>
      <c r="C385" s="572"/>
      <c r="D385" s="530"/>
      <c r="E385" s="548"/>
      <c r="F385" s="569"/>
      <c r="G385" s="569"/>
      <c r="H385" s="569"/>
      <c r="I385" s="569"/>
      <c r="J385" s="530" t="s">
        <v>353</v>
      </c>
      <c r="K385" s="622" t="s">
        <v>352</v>
      </c>
      <c r="L385" s="622" t="s">
        <v>351</v>
      </c>
      <c r="M385" s="622" t="str">
        <f t="shared" si="483"/>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385" s="530"/>
      <c r="O385" s="548"/>
      <c r="P385" s="624"/>
      <c r="Q385" s="612"/>
      <c r="R385" s="625"/>
      <c r="S385" s="624"/>
      <c r="T385" s="612"/>
      <c r="U385" s="625"/>
      <c r="V385" s="624"/>
      <c r="W385" s="612"/>
      <c r="X385" s="613"/>
      <c r="Y385" s="612"/>
      <c r="Z385" s="613"/>
      <c r="AA385" s="615"/>
      <c r="AB385" s="350"/>
      <c r="AC385" s="352"/>
      <c r="AD385" s="138"/>
      <c r="AE385" s="138"/>
      <c r="AF385" s="138"/>
      <c r="AG385" s="138"/>
      <c r="AH385" s="138"/>
      <c r="AI385" s="138"/>
      <c r="AJ385" s="138"/>
      <c r="AK385" s="318"/>
      <c r="AL385" s="318"/>
      <c r="AM385" s="318"/>
      <c r="AN385" s="137"/>
      <c r="AO385" s="134" t="str">
        <f t="shared" si="414"/>
        <v/>
      </c>
      <c r="AP385" s="125"/>
      <c r="AQ385" s="134" t="str">
        <f t="shared" si="415"/>
        <v/>
      </c>
      <c r="AR385" s="125" t="str">
        <f t="shared" si="416"/>
        <v/>
      </c>
      <c r="AS385" s="312" t="str">
        <f t="shared" si="417"/>
        <v/>
      </c>
      <c r="AT385" s="312"/>
      <c r="AU385" s="312"/>
      <c r="AV385" s="409"/>
      <c r="AW385" s="319"/>
      <c r="AX385" s="319"/>
      <c r="AY385" s="139"/>
      <c r="AZ385" s="136"/>
      <c r="BA385" s="136"/>
      <c r="BB385" s="136"/>
      <c r="BC385" s="136"/>
      <c r="BJ385" s="329"/>
      <c r="BK385" s="329"/>
      <c r="BL385" s="329"/>
      <c r="BM385" s="329"/>
      <c r="BN385" s="329"/>
      <c r="BO385" s="329"/>
      <c r="BP385" s="329"/>
      <c r="BQ385" s="329"/>
      <c r="BR385" s="329"/>
      <c r="BS385" s="329"/>
      <c r="BT385" s="329"/>
      <c r="BU385" s="329"/>
      <c r="BV385" s="329"/>
      <c r="BW385" s="329"/>
      <c r="BX385" s="329"/>
      <c r="BY385" s="329"/>
      <c r="BZ385" s="329"/>
      <c r="CA385" s="329"/>
      <c r="CB385" s="329"/>
      <c r="CC385" s="329"/>
      <c r="CD385" s="329"/>
      <c r="CE385" s="329"/>
      <c r="CF385" s="329"/>
      <c r="CG385" s="329"/>
      <c r="CH385" s="329"/>
      <c r="CL385" s="329"/>
    </row>
    <row r="386" spans="1:90" s="1" customFormat="1" ht="13.8" hidden="1" customHeight="1" x14ac:dyDescent="0.25">
      <c r="A386" s="533"/>
      <c r="B386" s="530" t="s">
        <v>354</v>
      </c>
      <c r="C386" s="572"/>
      <c r="D386" s="530"/>
      <c r="E386" s="548"/>
      <c r="F386" s="569"/>
      <c r="G386" s="569"/>
      <c r="H386" s="569"/>
      <c r="I386" s="569"/>
      <c r="J386" s="530" t="s">
        <v>353</v>
      </c>
      <c r="K386" s="622" t="s">
        <v>352</v>
      </c>
      <c r="L386" s="622" t="s">
        <v>351</v>
      </c>
      <c r="M386" s="622" t="str">
        <f t="shared" si="483"/>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386" s="530"/>
      <c r="O386" s="548"/>
      <c r="P386" s="624"/>
      <c r="Q386" s="612"/>
      <c r="R386" s="625"/>
      <c r="S386" s="624"/>
      <c r="T386" s="612"/>
      <c r="U386" s="625"/>
      <c r="V386" s="624"/>
      <c r="W386" s="612"/>
      <c r="X386" s="613"/>
      <c r="Y386" s="612"/>
      <c r="Z386" s="613"/>
      <c r="AA386" s="615"/>
      <c r="AB386" s="350"/>
      <c r="AC386" s="352"/>
      <c r="AD386" s="138"/>
      <c r="AE386" s="138"/>
      <c r="AF386" s="138"/>
      <c r="AG386" s="138"/>
      <c r="AH386" s="138"/>
      <c r="AI386" s="138"/>
      <c r="AJ386" s="138"/>
      <c r="AK386" s="318"/>
      <c r="AL386" s="318"/>
      <c r="AM386" s="318"/>
      <c r="AN386" s="137"/>
      <c r="AO386" s="134" t="str">
        <f t="shared" si="414"/>
        <v/>
      </c>
      <c r="AP386" s="125"/>
      <c r="AQ386" s="134" t="str">
        <f t="shared" si="415"/>
        <v/>
      </c>
      <c r="AR386" s="125" t="str">
        <f t="shared" si="416"/>
        <v/>
      </c>
      <c r="AS386" s="312" t="str">
        <f t="shared" si="417"/>
        <v/>
      </c>
      <c r="AT386" s="312"/>
      <c r="AU386" s="312"/>
      <c r="AV386" s="409"/>
      <c r="AW386" s="319"/>
      <c r="AX386" s="319"/>
      <c r="AY386" s="139"/>
      <c r="AZ386" s="136"/>
      <c r="BA386" s="136"/>
      <c r="BB386" s="136"/>
      <c r="BC386" s="136"/>
      <c r="BJ386" s="329"/>
      <c r="BK386" s="329"/>
      <c r="BL386" s="329"/>
      <c r="BM386" s="329"/>
      <c r="BN386" s="329"/>
      <c r="BO386" s="329"/>
      <c r="BP386" s="329"/>
      <c r="BQ386" s="329"/>
      <c r="BR386" s="329"/>
      <c r="BS386" s="329"/>
      <c r="BT386" s="329"/>
      <c r="BU386" s="329"/>
      <c r="BV386" s="329"/>
      <c r="BW386" s="329"/>
      <c r="BX386" s="329"/>
      <c r="BY386" s="329"/>
      <c r="BZ386" s="329"/>
      <c r="CA386" s="329"/>
      <c r="CB386" s="329"/>
      <c r="CC386" s="329"/>
      <c r="CD386" s="329"/>
      <c r="CE386" s="329"/>
      <c r="CF386" s="329"/>
      <c r="CG386" s="329"/>
      <c r="CH386" s="329"/>
      <c r="CL386" s="329"/>
    </row>
    <row r="387" spans="1:90" s="1" customFormat="1" ht="13.8" hidden="1" customHeight="1" x14ac:dyDescent="0.25">
      <c r="A387" s="533"/>
      <c r="B387" s="530" t="s">
        <v>354</v>
      </c>
      <c r="C387" s="572"/>
      <c r="D387" s="530"/>
      <c r="E387" s="548"/>
      <c r="F387" s="569"/>
      <c r="G387" s="569"/>
      <c r="H387" s="569"/>
      <c r="I387" s="569"/>
      <c r="J387" s="530" t="s">
        <v>353</v>
      </c>
      <c r="K387" s="622" t="s">
        <v>352</v>
      </c>
      <c r="L387" s="622" t="s">
        <v>351</v>
      </c>
      <c r="M387" s="622" t="str">
        <f t="shared" si="483"/>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387" s="530"/>
      <c r="O387" s="548"/>
      <c r="P387" s="624"/>
      <c r="Q387" s="612"/>
      <c r="R387" s="625"/>
      <c r="S387" s="624"/>
      <c r="T387" s="612"/>
      <c r="U387" s="625"/>
      <c r="V387" s="624"/>
      <c r="W387" s="612"/>
      <c r="X387" s="613"/>
      <c r="Y387" s="612"/>
      <c r="Z387" s="613"/>
      <c r="AA387" s="615"/>
      <c r="AB387" s="350"/>
      <c r="AC387" s="352"/>
      <c r="AD387" s="138"/>
      <c r="AE387" s="138"/>
      <c r="AF387" s="138"/>
      <c r="AG387" s="138"/>
      <c r="AH387" s="138"/>
      <c r="AI387" s="138"/>
      <c r="AJ387" s="138"/>
      <c r="AK387" s="318"/>
      <c r="AL387" s="318"/>
      <c r="AM387" s="318"/>
      <c r="AN387" s="137"/>
      <c r="AO387" s="134" t="str">
        <f t="shared" si="414"/>
        <v/>
      </c>
      <c r="AP387" s="125"/>
      <c r="AQ387" s="134" t="str">
        <f t="shared" si="415"/>
        <v/>
      </c>
      <c r="AR387" s="125" t="str">
        <f t="shared" si="416"/>
        <v/>
      </c>
      <c r="AS387" s="312" t="str">
        <f t="shared" si="417"/>
        <v/>
      </c>
      <c r="AT387" s="312"/>
      <c r="AU387" s="312"/>
      <c r="AV387" s="409"/>
      <c r="AW387" s="319"/>
      <c r="AX387" s="319"/>
      <c r="AY387" s="139"/>
      <c r="AZ387" s="136"/>
      <c r="BA387" s="136"/>
      <c r="BB387" s="136"/>
      <c r="BC387" s="136"/>
      <c r="BJ387" s="329"/>
      <c r="BK387" s="329"/>
      <c r="BL387" s="329"/>
      <c r="BM387" s="329"/>
      <c r="BN387" s="329"/>
      <c r="BO387" s="329"/>
      <c r="BP387" s="329"/>
      <c r="BQ387" s="329"/>
      <c r="BR387" s="329"/>
      <c r="BS387" s="329"/>
      <c r="BT387" s="329"/>
      <c r="BU387" s="329"/>
      <c r="BV387" s="329"/>
      <c r="BW387" s="329"/>
      <c r="BX387" s="329"/>
      <c r="BY387" s="329"/>
      <c r="BZ387" s="329"/>
      <c r="CA387" s="329"/>
      <c r="CB387" s="329"/>
      <c r="CC387" s="329"/>
      <c r="CD387" s="329"/>
      <c r="CE387" s="329"/>
      <c r="CF387" s="329"/>
      <c r="CG387" s="329"/>
      <c r="CH387" s="329"/>
      <c r="CL387" s="329"/>
    </row>
    <row r="388" spans="1:90" s="1" customFormat="1" ht="13.8" hidden="1" customHeight="1" x14ac:dyDescent="0.25">
      <c r="A388" s="534"/>
      <c r="B388" s="531" t="s">
        <v>354</v>
      </c>
      <c r="C388" s="573"/>
      <c r="D388" s="531"/>
      <c r="E388" s="549"/>
      <c r="F388" s="570"/>
      <c r="G388" s="570"/>
      <c r="H388" s="570"/>
      <c r="I388" s="570"/>
      <c r="J388" s="531" t="s">
        <v>353</v>
      </c>
      <c r="K388" s="623" t="s">
        <v>352</v>
      </c>
      <c r="L388" s="623" t="s">
        <v>351</v>
      </c>
      <c r="M388" s="623" t="str">
        <f t="shared" si="483"/>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388" s="531"/>
      <c r="O388" s="549"/>
      <c r="P388" s="624"/>
      <c r="Q388" s="612"/>
      <c r="R388" s="625"/>
      <c r="S388" s="624"/>
      <c r="T388" s="612"/>
      <c r="U388" s="625"/>
      <c r="V388" s="624"/>
      <c r="W388" s="612"/>
      <c r="X388" s="613"/>
      <c r="Y388" s="612"/>
      <c r="Z388" s="613"/>
      <c r="AA388" s="616"/>
      <c r="AB388" s="350"/>
      <c r="AC388" s="352"/>
      <c r="AD388" s="138"/>
      <c r="AE388" s="138"/>
      <c r="AF388" s="138"/>
      <c r="AG388" s="138"/>
      <c r="AH388" s="138"/>
      <c r="AI388" s="138"/>
      <c r="AJ388" s="138"/>
      <c r="AK388" s="318"/>
      <c r="AL388" s="318"/>
      <c r="AM388" s="318"/>
      <c r="AN388" s="137"/>
      <c r="AO388" s="134" t="str">
        <f t="shared" si="414"/>
        <v/>
      </c>
      <c r="AP388" s="125"/>
      <c r="AQ388" s="134" t="str">
        <f t="shared" si="415"/>
        <v/>
      </c>
      <c r="AR388" s="125" t="str">
        <f t="shared" si="416"/>
        <v/>
      </c>
      <c r="AS388" s="312" t="str">
        <f t="shared" si="417"/>
        <v/>
      </c>
      <c r="AT388" s="312"/>
      <c r="AU388" s="312"/>
      <c r="AV388" s="409"/>
      <c r="AW388" s="319"/>
      <c r="AX388" s="319"/>
      <c r="AY388" s="139"/>
      <c r="AZ388" s="136"/>
      <c r="BA388" s="136"/>
      <c r="BB388" s="136"/>
      <c r="BC388" s="136"/>
      <c r="BJ388" s="329"/>
      <c r="BK388" s="329"/>
      <c r="BL388" s="329"/>
      <c r="BM388" s="329"/>
      <c r="BN388" s="329"/>
      <c r="BO388" s="329"/>
      <c r="BP388" s="329"/>
      <c r="BQ388" s="329"/>
      <c r="BR388" s="329"/>
      <c r="BS388" s="329"/>
      <c r="BT388" s="329"/>
      <c r="BU388" s="329"/>
      <c r="BV388" s="329"/>
      <c r="BW388" s="329"/>
      <c r="BX388" s="329"/>
      <c r="BY388" s="329"/>
      <c r="BZ388" s="329"/>
      <c r="CA388" s="329"/>
      <c r="CB388" s="329"/>
      <c r="CC388" s="329"/>
      <c r="CD388" s="329"/>
      <c r="CE388" s="329"/>
      <c r="CF388" s="329"/>
      <c r="CG388" s="329"/>
      <c r="CH388" s="329"/>
      <c r="CL388" s="329"/>
    </row>
    <row r="389" spans="1:90" s="1" customFormat="1" hidden="1" x14ac:dyDescent="0.25">
      <c r="A389" s="532" t="s">
        <v>350</v>
      </c>
      <c r="B389" s="529"/>
      <c r="C389" s="571"/>
      <c r="D389" s="529"/>
      <c r="E389" s="547"/>
      <c r="F389" s="568"/>
      <c r="G389" s="568"/>
      <c r="H389" s="568"/>
      <c r="I389" s="568"/>
      <c r="J389" s="529"/>
      <c r="K389" s="621"/>
      <c r="L389" s="621"/>
      <c r="M389" s="621"/>
      <c r="N389" s="529"/>
      <c r="O389" s="547"/>
      <c r="P389" s="624" t="str">
        <f t="shared" si="419"/>
        <v/>
      </c>
      <c r="Q389" s="612" t="str">
        <f t="shared" ref="Q389" si="484">IF(P389="","",IF(P389="Muy Baja",0.2,IF(P389="Baja",0.4,IF(P389="Media",0.6,IF(P389="Alta",0.8,IF(P389="Muy Alta",1,))))))</f>
        <v/>
      </c>
      <c r="R389" s="546"/>
      <c r="S389" s="543" t="str">
        <f>IF(OR(R389='Tabla Impacto'!$C$11,R389='Tabla Impacto'!$D$11),"Leve",IF(OR(R389='Tabla Impacto'!$C$12,R389='Tabla Impacto'!$D$12),"Menor",IF(OR(R389='Tabla Impacto'!$C$13,R389='Tabla Impacto'!$D$13),"Moderado",IF(OR(R389='Tabla Impacto'!$C$14,R389='Tabla Impacto'!$D$14),"Mayor",IF(OR(R389='Tabla Impacto'!$C$15,R389='Tabla Impacto'!$D$15),"Catastrófico","")))))</f>
        <v/>
      </c>
      <c r="T389" s="540" t="str">
        <f t="shared" ref="T389" si="485">IF(S389="","",IF(S389="Leve",0.2,IF(S389="Menor",0.4,IF(S389="Moderado",0.6,IF(S389="Mayor",0.8,IF(S389="Catastrófico",1,))))))</f>
        <v/>
      </c>
      <c r="U389" s="546"/>
      <c r="V389" s="543" t="str">
        <f>IF(OR(U389='Tabla Impacto'!$C$11,U389='Tabla Impacto'!$D$11),"Leve",IF(OR(U389='Tabla Impacto'!$C$12,U389='Tabla Impacto'!$D$12),"Menor",IF(OR(U389='Tabla Impacto'!$C$13,U389='Tabla Impacto'!$D$13),"Moderado",IF(OR(U389='Tabla Impacto'!$C$14,U389='Tabla Impacto'!$D$14),"Mayor",IF(OR(U389='Tabla Impacto'!$C$15,U389='Tabla Impacto'!$D$15),"Catastrófico","")))))</f>
        <v/>
      </c>
      <c r="W389" s="540" t="str">
        <f t="shared" ref="W389" si="486">IF(V389="","",IF(V389="Leve",0.2,IF(V389="Menor",0.4,IF(V389="Moderado",0.6,IF(V389="Mayor",0.8,IF(V389="Catastrófico",1,))))))</f>
        <v/>
      </c>
      <c r="X389" s="537" t="str">
        <f>IF(Y389="","",IF(Y389='Tabla Impacto'!$G$4,'Tabla Impacto'!$F$4,IF(Y389='Tabla Impacto'!$G$5,'Tabla Impacto'!$F$5,IF(Y389='Tabla Impacto'!$G$6,'Tabla Impacto'!$F$6,IF(Y389='Tabla Impacto'!$G$7,'Tabla Impacto'!$F$7,IF(Y389='Tabla Impacto'!$G$8,'Tabla Impacto'!$F$8))))))</f>
        <v/>
      </c>
      <c r="Y389" s="540" t="str">
        <f t="shared" ref="Y389" si="487">+IF(T389="",W389,IF(W389="",T389,IF(T389&gt;W389,T389,W389)))</f>
        <v/>
      </c>
      <c r="Z389" s="537" t="str">
        <f t="shared" ref="Z389" si="488">IF(OR(AND(P389="Muy Baja",X389="Leve"),AND(P389="Muy Baja",X389="Menor"),AND(P389="Baja",X389="Leve")),"Bajo",IF(OR(AND(P389="Muy baja",X389="Moderado"),AND(P389="Baja",X389="Menor"),AND(P389="Baja",X389="Moderado"),AND(P389="Media",X389="Leve"),AND(P389="Media",X389="Menor"),AND(P389="Media",X389="Moderado"),AND(P389="Alta",X389="Leve"),AND(P389="Alta",X389="Menor")),"Moderado",IF(OR(AND(P389="Muy Baja",X389="Mayor"),AND(P389="Baja",X389="Mayor"),AND(P389="Media",X389="Mayor"),AND(P389="Alta",X389="Moderado"),AND(P389="Alta",X389="Mayor"),AND(P389="Muy Alta",X389="Leve"),AND(P389="Muy Alta",X389="Menor"),AND(P389="Muy Alta",X389="Moderado"),AND(P389="Muy Alta",X389="Mayor")),"Alto",IF(OR(AND(P389="Muy Baja",X389="Catastrófico"),AND(P389="Baja",X389="Catastrófico"),AND(P389="Media",X389="Catastrófico"),AND(P389="Alta",X389="Catastrófico"),AND(P389="Muy Alta",X389="Catastrófico")),"Extremo",""))))</f>
        <v/>
      </c>
      <c r="AA389" s="614"/>
      <c r="AB389" s="350"/>
      <c r="AC389" s="352"/>
      <c r="AD389" s="138"/>
      <c r="AE389" s="138"/>
      <c r="AF389" s="138"/>
      <c r="AG389" s="138"/>
      <c r="AH389" s="138"/>
      <c r="AI389" s="138"/>
      <c r="AJ389" s="138"/>
      <c r="AK389" s="318"/>
      <c r="AL389" s="318"/>
      <c r="AM389" s="318"/>
      <c r="AN389" s="137"/>
      <c r="AO389" s="134" t="str">
        <f t="shared" si="414"/>
        <v/>
      </c>
      <c r="AP389" s="125"/>
      <c r="AQ389" s="134" t="str">
        <f t="shared" si="415"/>
        <v/>
      </c>
      <c r="AR389" s="125" t="str">
        <f t="shared" si="416"/>
        <v/>
      </c>
      <c r="AS389" s="312" t="str">
        <f t="shared" si="417"/>
        <v/>
      </c>
      <c r="AT389" s="312"/>
      <c r="AU389" s="312"/>
      <c r="AV389" s="409"/>
      <c r="AW389" s="319"/>
      <c r="AX389" s="319"/>
      <c r="AY389" s="139"/>
      <c r="AZ389" s="136"/>
      <c r="BA389" s="136"/>
      <c r="BB389" s="136"/>
      <c r="BC389" s="136"/>
      <c r="BJ389" s="329"/>
      <c r="BK389" s="329"/>
      <c r="BL389" s="329"/>
      <c r="BM389" s="329"/>
      <c r="BN389" s="329"/>
      <c r="BO389" s="329"/>
      <c r="BP389" s="329"/>
      <c r="BQ389" s="329"/>
      <c r="BR389" s="329"/>
      <c r="BS389" s="329"/>
      <c r="BT389" s="329"/>
      <c r="BU389" s="329"/>
      <c r="BV389" s="329"/>
      <c r="BW389" s="329"/>
      <c r="BX389" s="329"/>
      <c r="BY389" s="329"/>
      <c r="BZ389" s="329"/>
      <c r="CA389" s="329"/>
      <c r="CB389" s="329"/>
      <c r="CC389" s="329"/>
      <c r="CD389" s="329"/>
      <c r="CE389" s="329"/>
      <c r="CF389" s="329"/>
      <c r="CG389" s="329"/>
      <c r="CH389" s="329"/>
      <c r="CL389" s="329"/>
    </row>
    <row r="390" spans="1:90" s="1" customFormat="1" hidden="1" x14ac:dyDescent="0.25">
      <c r="A390" s="533"/>
      <c r="B390" s="530"/>
      <c r="C390" s="572"/>
      <c r="D390" s="530"/>
      <c r="E390" s="548"/>
      <c r="F390" s="569"/>
      <c r="G390" s="569"/>
      <c r="H390" s="569"/>
      <c r="I390" s="569"/>
      <c r="J390" s="530"/>
      <c r="K390" s="622"/>
      <c r="L390" s="622"/>
      <c r="M390" s="622"/>
      <c r="N390" s="530"/>
      <c r="O390" s="548"/>
      <c r="P390" s="624"/>
      <c r="Q390" s="612"/>
      <c r="R390" s="625"/>
      <c r="S390" s="624"/>
      <c r="T390" s="612"/>
      <c r="U390" s="625"/>
      <c r="V390" s="624"/>
      <c r="W390" s="612"/>
      <c r="X390" s="613"/>
      <c r="Y390" s="612"/>
      <c r="Z390" s="613"/>
      <c r="AA390" s="615"/>
      <c r="AB390" s="350"/>
      <c r="AC390" s="352"/>
      <c r="AD390" s="138"/>
      <c r="AE390" s="138"/>
      <c r="AF390" s="138"/>
      <c r="AG390" s="138"/>
      <c r="AH390" s="138"/>
      <c r="AI390" s="138"/>
      <c r="AJ390" s="138"/>
      <c r="AK390" s="318"/>
      <c r="AL390" s="318"/>
      <c r="AM390" s="318"/>
      <c r="AN390" s="137"/>
      <c r="AO390" s="134" t="str">
        <f t="shared" si="414"/>
        <v/>
      </c>
      <c r="AP390" s="125"/>
      <c r="AQ390" s="134" t="str">
        <f t="shared" si="415"/>
        <v/>
      </c>
      <c r="AR390" s="125" t="str">
        <f t="shared" si="416"/>
        <v/>
      </c>
      <c r="AS390" s="312" t="str">
        <f t="shared" si="417"/>
        <v/>
      </c>
      <c r="AT390" s="312"/>
      <c r="AU390" s="312"/>
      <c r="AV390" s="409"/>
      <c r="AW390" s="319"/>
      <c r="AX390" s="319"/>
      <c r="AY390" s="139"/>
      <c r="AZ390" s="136"/>
      <c r="BA390" s="136"/>
      <c r="BB390" s="136"/>
      <c r="BC390" s="136"/>
      <c r="BJ390" s="329"/>
      <c r="BK390" s="329"/>
      <c r="BL390" s="329"/>
      <c r="BM390" s="329"/>
      <c r="BN390" s="329"/>
      <c r="BO390" s="329"/>
      <c r="BP390" s="329"/>
      <c r="BQ390" s="329"/>
      <c r="BR390" s="329"/>
      <c r="BS390" s="329"/>
      <c r="BT390" s="329"/>
      <c r="BU390" s="329"/>
      <c r="BV390" s="329"/>
      <c r="BW390" s="329"/>
      <c r="BX390" s="329"/>
      <c r="BY390" s="329"/>
      <c r="BZ390" s="329"/>
      <c r="CA390" s="329"/>
      <c r="CB390" s="329"/>
      <c r="CC390" s="329"/>
      <c r="CD390" s="329"/>
      <c r="CE390" s="329"/>
      <c r="CF390" s="329"/>
      <c r="CG390" s="329"/>
      <c r="CH390" s="329"/>
      <c r="CL390" s="329"/>
    </row>
    <row r="391" spans="1:90" s="1" customFormat="1" hidden="1" x14ac:dyDescent="0.25">
      <c r="A391" s="533"/>
      <c r="B391" s="530"/>
      <c r="C391" s="572"/>
      <c r="D391" s="530"/>
      <c r="E391" s="548"/>
      <c r="F391" s="569"/>
      <c r="G391" s="569"/>
      <c r="H391" s="569"/>
      <c r="I391" s="569"/>
      <c r="J391" s="530"/>
      <c r="K391" s="622"/>
      <c r="L391" s="622"/>
      <c r="M391" s="622"/>
      <c r="N391" s="530"/>
      <c r="O391" s="548"/>
      <c r="P391" s="624"/>
      <c r="Q391" s="612"/>
      <c r="R391" s="625"/>
      <c r="S391" s="624"/>
      <c r="T391" s="612"/>
      <c r="U391" s="625"/>
      <c r="V391" s="624"/>
      <c r="W391" s="612"/>
      <c r="X391" s="613"/>
      <c r="Y391" s="612"/>
      <c r="Z391" s="613"/>
      <c r="AA391" s="615"/>
      <c r="AB391" s="350"/>
      <c r="AC391" s="352"/>
      <c r="AD391" s="138"/>
      <c r="AE391" s="138"/>
      <c r="AF391" s="138"/>
      <c r="AG391" s="138"/>
      <c r="AH391" s="138"/>
      <c r="AI391" s="138"/>
      <c r="AJ391" s="138"/>
      <c r="AK391" s="318"/>
      <c r="AL391" s="318"/>
      <c r="AM391" s="318"/>
      <c r="AN391" s="137"/>
      <c r="AO391" s="134" t="str">
        <f t="shared" ref="AO391:AO393" si="489">IFERROR(IF(AN391="","",IF(AN391&lt;=0.2,"Muy Baja",IF(AN391&lt;=0.4,"Baja",IF(AN391&lt;=0.6,"Media",IF(AN391&lt;=0.8,"Alta","Muy Alta"))))),"")</f>
        <v/>
      </c>
      <c r="AP391" s="125"/>
      <c r="AQ391" s="134" t="str">
        <f t="shared" ref="AQ391:AQ394" si="490">IFERROR(IF(AR391="","",IF(AR391&lt;=0.2,"Leve",IF(AR391&lt;=0.4,"Menor",IF(AR391&lt;=0.6,"Moderado",IF(AR391&lt;=0.8,"Mayor","Catastrófico"))))),"")</f>
        <v/>
      </c>
      <c r="AR391" s="125" t="str">
        <f t="shared" ref="AR391:AR394" si="491">IFERROR(IF(AND(AG390="Impacto",AG391="Impacto"),(AR390-(+AR390*AJ391)),IF(AG391="Impacto",(Y390-(+Y390*AJ391)),IF(AG391="Probabilidad",AR390,""))),"")</f>
        <v/>
      </c>
      <c r="AS391" s="312" t="str">
        <f t="shared" ref="AS391:AS394" si="492">IFERROR(IF(OR(AND(AO391="Muy Baja",AQ391="Leve"),AND(AO391="Muy Baja",AQ391="Menor"),AND(AO391="Baja",AQ391="Leve")),"Bajo",IF(OR(AND(AO391="Muy baja",AQ391="Moderado"),AND(AO391="Baja",AQ391="Menor"),AND(AO391="Baja",AQ391="Moderado"),AND(AO391="Media",AQ391="Leve"),AND(AO391="Media",AQ391="Menor"),AND(AO391="Media",AQ391="Moderado"),AND(AO391="Alta",AQ391="Leve"),AND(AO391="Alta",AQ391="Menor")),"Moderado",IF(OR(AND(AO391="Muy Baja",AQ391="Mayor"),AND(AO391="Baja",AQ391="Mayor"),AND(AO391="Media",AQ391="Mayor"),AND(AO391="Alta",AQ391="Moderado"),AND(AO391="Alta",AQ391="Mayor"),AND(AO391="Muy Alta",AQ391="Leve"),AND(AO391="Muy Alta",AQ391="Menor"),AND(AO391="Muy Alta",AQ391="Moderado"),AND(AO391="Muy Alta",AQ391="Mayor")),"Alto",IF(OR(AND(AO391="Muy Baja",AQ391="Catastrófico"),AND(AO391="Baja",AQ391="Catastrófico"),AND(AO391="Media",AQ391="Catastrófico"),AND(AO391="Alta",AQ391="Catastrófico"),AND(AO391="Muy Alta",AQ391="Catastrófico")),"Extremo","")))),"")</f>
        <v/>
      </c>
      <c r="AT391" s="312"/>
      <c r="AU391" s="312"/>
      <c r="AV391" s="409"/>
      <c r="AW391" s="319"/>
      <c r="AX391" s="319"/>
      <c r="AY391" s="139"/>
      <c r="AZ391" s="136"/>
      <c r="BA391" s="136"/>
      <c r="BB391" s="136"/>
      <c r="BC391" s="136"/>
      <c r="BJ391" s="329"/>
      <c r="BK391" s="329"/>
      <c r="BL391" s="329"/>
      <c r="BM391" s="329"/>
      <c r="BN391" s="329"/>
      <c r="BO391" s="329"/>
      <c r="BP391" s="329"/>
      <c r="BQ391" s="329"/>
      <c r="BR391" s="329"/>
      <c r="BS391" s="329"/>
      <c r="BT391" s="329"/>
      <c r="BU391" s="329"/>
      <c r="BV391" s="329"/>
      <c r="BW391" s="329"/>
      <c r="BX391" s="329"/>
      <c r="BY391" s="329"/>
      <c r="BZ391" s="329"/>
      <c r="CA391" s="329"/>
      <c r="CB391" s="329"/>
      <c r="CC391" s="329"/>
      <c r="CD391" s="329"/>
      <c r="CE391" s="329"/>
      <c r="CF391" s="329"/>
      <c r="CG391" s="329"/>
      <c r="CH391" s="329"/>
      <c r="CL391" s="329"/>
    </row>
    <row r="392" spans="1:90" s="1" customFormat="1" ht="13.8" hidden="1" customHeight="1" x14ac:dyDescent="0.25">
      <c r="A392" s="533"/>
      <c r="B392" s="530"/>
      <c r="C392" s="572"/>
      <c r="D392" s="530"/>
      <c r="E392" s="548"/>
      <c r="F392" s="569"/>
      <c r="G392" s="569"/>
      <c r="H392" s="569"/>
      <c r="I392" s="569"/>
      <c r="J392" s="530"/>
      <c r="K392" s="622"/>
      <c r="L392" s="622"/>
      <c r="M392" s="622"/>
      <c r="N392" s="530"/>
      <c r="O392" s="548"/>
      <c r="P392" s="624"/>
      <c r="Q392" s="612"/>
      <c r="R392" s="625"/>
      <c r="S392" s="624"/>
      <c r="T392" s="612"/>
      <c r="U392" s="625"/>
      <c r="V392" s="624"/>
      <c r="W392" s="612"/>
      <c r="X392" s="613"/>
      <c r="Y392" s="612"/>
      <c r="Z392" s="613"/>
      <c r="AA392" s="615"/>
      <c r="AB392" s="350"/>
      <c r="AC392" s="352"/>
      <c r="AD392" s="138"/>
      <c r="AE392" s="138"/>
      <c r="AF392" s="138"/>
      <c r="AG392" s="138"/>
      <c r="AH392" s="138"/>
      <c r="AI392" s="138"/>
      <c r="AJ392" s="138"/>
      <c r="AK392" s="318"/>
      <c r="AL392" s="318"/>
      <c r="AM392" s="318"/>
      <c r="AN392" s="137"/>
      <c r="AO392" s="134" t="str">
        <f t="shared" si="489"/>
        <v/>
      </c>
      <c r="AP392" s="125"/>
      <c r="AQ392" s="134" t="str">
        <f t="shared" si="490"/>
        <v/>
      </c>
      <c r="AR392" s="125" t="str">
        <f t="shared" si="491"/>
        <v/>
      </c>
      <c r="AS392" s="312" t="str">
        <f t="shared" si="492"/>
        <v/>
      </c>
      <c r="AT392" s="312"/>
      <c r="AU392" s="312"/>
      <c r="AV392" s="409"/>
      <c r="AW392" s="319"/>
      <c r="AX392" s="319"/>
      <c r="AY392" s="139"/>
      <c r="AZ392" s="136"/>
      <c r="BA392" s="136"/>
      <c r="BB392" s="136"/>
      <c r="BC392" s="136"/>
      <c r="BJ392" s="329"/>
      <c r="BK392" s="329"/>
      <c r="BL392" s="329"/>
      <c r="BM392" s="329"/>
      <c r="BN392" s="329"/>
      <c r="BO392" s="329"/>
      <c r="BP392" s="329"/>
      <c r="BQ392" s="329"/>
      <c r="BR392" s="329"/>
      <c r="BS392" s="329"/>
      <c r="BT392" s="329"/>
      <c r="BU392" s="329"/>
      <c r="BV392" s="329"/>
      <c r="BW392" s="329"/>
      <c r="BX392" s="329"/>
      <c r="BY392" s="329"/>
      <c r="BZ392" s="329"/>
      <c r="CA392" s="329"/>
      <c r="CB392" s="329"/>
      <c r="CC392" s="329"/>
      <c r="CD392" s="329"/>
      <c r="CE392" s="329"/>
      <c r="CF392" s="329"/>
      <c r="CG392" s="329"/>
      <c r="CH392" s="329"/>
      <c r="CL392" s="329"/>
    </row>
    <row r="393" spans="1:90" s="1" customFormat="1" ht="13.8" hidden="1" customHeight="1" x14ac:dyDescent="0.25">
      <c r="A393" s="533"/>
      <c r="B393" s="530"/>
      <c r="C393" s="572"/>
      <c r="D393" s="530"/>
      <c r="E393" s="548"/>
      <c r="F393" s="569"/>
      <c r="G393" s="569"/>
      <c r="H393" s="569"/>
      <c r="I393" s="569"/>
      <c r="J393" s="530"/>
      <c r="K393" s="622"/>
      <c r="L393" s="622"/>
      <c r="M393" s="622"/>
      <c r="N393" s="530"/>
      <c r="O393" s="548"/>
      <c r="P393" s="624"/>
      <c r="Q393" s="612"/>
      <c r="R393" s="625"/>
      <c r="S393" s="624"/>
      <c r="T393" s="612"/>
      <c r="U393" s="625"/>
      <c r="V393" s="624"/>
      <c r="W393" s="612"/>
      <c r="X393" s="613"/>
      <c r="Y393" s="612"/>
      <c r="Z393" s="613"/>
      <c r="AA393" s="615"/>
      <c r="AB393" s="350"/>
      <c r="AC393" s="352"/>
      <c r="AD393" s="138"/>
      <c r="AE393" s="138"/>
      <c r="AF393" s="138"/>
      <c r="AG393" s="138"/>
      <c r="AH393" s="138"/>
      <c r="AI393" s="138"/>
      <c r="AJ393" s="138"/>
      <c r="AK393" s="318"/>
      <c r="AL393" s="318"/>
      <c r="AM393" s="318"/>
      <c r="AN393" s="137"/>
      <c r="AO393" s="134" t="str">
        <f t="shared" si="489"/>
        <v/>
      </c>
      <c r="AP393" s="125"/>
      <c r="AQ393" s="134" t="str">
        <f t="shared" si="490"/>
        <v/>
      </c>
      <c r="AR393" s="125" t="str">
        <f t="shared" si="491"/>
        <v/>
      </c>
      <c r="AS393" s="312" t="str">
        <f t="shared" si="492"/>
        <v/>
      </c>
      <c r="AT393" s="312"/>
      <c r="AU393" s="312"/>
      <c r="AV393" s="409"/>
      <c r="AW393" s="319"/>
      <c r="AX393" s="319"/>
      <c r="AY393" s="139"/>
      <c r="AZ393" s="136"/>
      <c r="BA393" s="136"/>
      <c r="BB393" s="136"/>
      <c r="BC393" s="136"/>
      <c r="BJ393" s="329"/>
      <c r="BK393" s="329"/>
      <c r="BL393" s="329"/>
      <c r="BM393" s="329"/>
      <c r="BN393" s="329"/>
      <c r="BO393" s="329"/>
      <c r="BP393" s="329"/>
      <c r="BQ393" s="329"/>
      <c r="BR393" s="329"/>
      <c r="BS393" s="329"/>
      <c r="BT393" s="329"/>
      <c r="BU393" s="329"/>
      <c r="BV393" s="329"/>
      <c r="BW393" s="329"/>
      <c r="BX393" s="329"/>
      <c r="BY393" s="329"/>
      <c r="BZ393" s="329"/>
      <c r="CA393" s="329"/>
      <c r="CB393" s="329"/>
      <c r="CC393" s="329"/>
      <c r="CD393" s="329"/>
      <c r="CE393" s="329"/>
      <c r="CF393" s="329"/>
      <c r="CG393" s="329"/>
      <c r="CH393" s="329"/>
      <c r="CL393" s="329"/>
    </row>
    <row r="394" spans="1:90" s="1" customFormat="1" ht="13.8" hidden="1" customHeight="1" x14ac:dyDescent="0.25">
      <c r="A394" s="534"/>
      <c r="B394" s="531"/>
      <c r="C394" s="573"/>
      <c r="D394" s="531"/>
      <c r="E394" s="549"/>
      <c r="F394" s="570"/>
      <c r="G394" s="570"/>
      <c r="H394" s="570"/>
      <c r="I394" s="570"/>
      <c r="J394" s="531"/>
      <c r="K394" s="623"/>
      <c r="L394" s="623"/>
      <c r="M394" s="623"/>
      <c r="N394" s="531"/>
      <c r="O394" s="549"/>
      <c r="P394" s="624"/>
      <c r="Q394" s="612"/>
      <c r="R394" s="625"/>
      <c r="S394" s="624"/>
      <c r="T394" s="612"/>
      <c r="U394" s="625"/>
      <c r="V394" s="624"/>
      <c r="W394" s="612"/>
      <c r="X394" s="613"/>
      <c r="Y394" s="612"/>
      <c r="Z394" s="613"/>
      <c r="AA394" s="616"/>
      <c r="AB394" s="350"/>
      <c r="AC394" s="352"/>
      <c r="AD394" s="138"/>
      <c r="AE394" s="138"/>
      <c r="AF394" s="138"/>
      <c r="AG394" s="138"/>
      <c r="AH394" s="138"/>
      <c r="AI394" s="138"/>
      <c r="AJ394" s="138"/>
      <c r="AK394" s="318"/>
      <c r="AL394" s="318"/>
      <c r="AM394" s="318"/>
      <c r="AN394" s="137"/>
      <c r="AO394" s="134" t="str">
        <f t="shared" ref="AO394" si="493">IFERROR(IF(AN394="","",IF(AN394&lt;=0.2,"Muy Baja",IF(AN394&lt;=0.4,"Baja",IF(AN394&lt;=0.6,"Media",IF(AN394&lt;=0.8,"Alta","Muy Alta"))))),"")</f>
        <v/>
      </c>
      <c r="AP394" s="125"/>
      <c r="AQ394" s="134" t="str">
        <f t="shared" si="490"/>
        <v/>
      </c>
      <c r="AR394" s="125" t="str">
        <f t="shared" si="491"/>
        <v/>
      </c>
      <c r="AS394" s="312" t="str">
        <f t="shared" si="492"/>
        <v/>
      </c>
      <c r="AT394" s="312"/>
      <c r="AU394" s="312"/>
      <c r="AV394" s="409"/>
      <c r="AW394" s="319"/>
      <c r="AX394" s="319"/>
      <c r="AY394" s="139"/>
      <c r="AZ394" s="136"/>
      <c r="BA394" s="136"/>
      <c r="BB394" s="136"/>
      <c r="BC394" s="136"/>
      <c r="BJ394" s="329"/>
      <c r="BK394" s="329"/>
      <c r="BL394" s="329"/>
      <c r="BM394" s="329"/>
      <c r="BN394" s="329"/>
      <c r="BO394" s="329"/>
      <c r="BP394" s="329"/>
      <c r="BQ394" s="329"/>
      <c r="BR394" s="329"/>
      <c r="BS394" s="329"/>
      <c r="BT394" s="329"/>
      <c r="BU394" s="329"/>
      <c r="BV394" s="329"/>
      <c r="BW394" s="329"/>
      <c r="BX394" s="329"/>
      <c r="BY394" s="329"/>
      <c r="BZ394" s="329"/>
      <c r="CA394" s="329"/>
      <c r="CB394" s="329"/>
      <c r="CC394" s="329"/>
      <c r="CD394" s="329"/>
      <c r="CE394" s="329"/>
      <c r="CF394" s="329"/>
      <c r="CG394" s="329"/>
      <c r="CH394" s="329"/>
      <c r="CL394" s="329"/>
    </row>
    <row r="395" spans="1:90" x14ac:dyDescent="0.25">
      <c r="L395" s="388"/>
      <c r="M395" s="389"/>
    </row>
    <row r="396" spans="1:90" x14ac:dyDescent="0.25">
      <c r="L396" s="388"/>
      <c r="M396" s="389"/>
    </row>
    <row r="405" spans="2:10" x14ac:dyDescent="0.25">
      <c r="B405" s="361"/>
      <c r="C405" s="456" t="s">
        <v>787</v>
      </c>
      <c r="D405" s="361"/>
      <c r="E405" s="361"/>
      <c r="F405" s="361"/>
      <c r="G405" s="361" t="s">
        <v>773</v>
      </c>
      <c r="H405" s="361" t="s">
        <v>771</v>
      </c>
      <c r="I405" s="361" t="s">
        <v>781</v>
      </c>
      <c r="J405" s="361"/>
    </row>
    <row r="406" spans="2:10" x14ac:dyDescent="0.25">
      <c r="B406" s="361"/>
      <c r="C406" s="456" t="s">
        <v>761</v>
      </c>
      <c r="D406" s="361"/>
      <c r="E406" s="361"/>
      <c r="F406" s="361"/>
      <c r="G406" s="361" t="s">
        <v>770</v>
      </c>
      <c r="H406" s="361" t="s">
        <v>778</v>
      </c>
      <c r="I406" s="361" t="s">
        <v>782</v>
      </c>
      <c r="J406" s="361"/>
    </row>
    <row r="407" spans="2:10" x14ac:dyDescent="0.25">
      <c r="B407" s="361"/>
      <c r="C407" s="456" t="s">
        <v>762</v>
      </c>
      <c r="D407" s="361"/>
      <c r="E407" s="361"/>
      <c r="F407" s="361"/>
      <c r="G407" s="361" t="s">
        <v>774</v>
      </c>
      <c r="H407" s="361" t="s">
        <v>779</v>
      </c>
      <c r="I407" s="361" t="s">
        <v>772</v>
      </c>
      <c r="J407" s="361"/>
    </row>
    <row r="408" spans="2:10" x14ac:dyDescent="0.25">
      <c r="B408" s="361"/>
      <c r="C408" s="456" t="s">
        <v>763</v>
      </c>
      <c r="D408" s="361"/>
      <c r="E408" s="361"/>
      <c r="F408" s="361"/>
      <c r="G408" s="361" t="s">
        <v>775</v>
      </c>
      <c r="H408" s="361" t="s">
        <v>754</v>
      </c>
      <c r="I408" s="361" t="s">
        <v>783</v>
      </c>
      <c r="J408" s="361"/>
    </row>
    <row r="409" spans="2:10" x14ac:dyDescent="0.25">
      <c r="B409" s="361"/>
      <c r="C409" s="457" t="s">
        <v>764</v>
      </c>
      <c r="D409" s="361"/>
      <c r="E409" s="361"/>
      <c r="F409" s="361"/>
      <c r="G409" s="361" t="s">
        <v>776</v>
      </c>
      <c r="H409" s="361" t="s">
        <v>780</v>
      </c>
      <c r="I409" s="361" t="s">
        <v>784</v>
      </c>
      <c r="J409" s="361"/>
    </row>
    <row r="410" spans="2:10" ht="18" customHeight="1" x14ac:dyDescent="0.25">
      <c r="B410" s="361"/>
      <c r="C410" s="457" t="s">
        <v>765</v>
      </c>
      <c r="D410" s="361"/>
      <c r="E410" s="361"/>
      <c r="F410" s="361"/>
      <c r="G410" s="361" t="s">
        <v>777</v>
      </c>
      <c r="H410" s="361" t="s">
        <v>780</v>
      </c>
      <c r="I410" s="361" t="s">
        <v>785</v>
      </c>
      <c r="J410" s="361"/>
    </row>
    <row r="411" spans="2:10" x14ac:dyDescent="0.25">
      <c r="B411" s="361"/>
      <c r="C411" s="457" t="s">
        <v>766</v>
      </c>
      <c r="D411" s="361"/>
      <c r="E411" s="361"/>
      <c r="F411" s="361"/>
      <c r="G411" s="361"/>
      <c r="H411" s="361" t="s">
        <v>788</v>
      </c>
      <c r="I411" s="361" t="s">
        <v>786</v>
      </c>
      <c r="J411" s="361"/>
    </row>
    <row r="412" spans="2:10" x14ac:dyDescent="0.25">
      <c r="B412" s="361"/>
      <c r="C412" s="458"/>
      <c r="D412" s="361"/>
      <c r="E412" s="361"/>
      <c r="F412" s="361"/>
      <c r="G412" s="361"/>
      <c r="H412" s="361"/>
      <c r="I412" s="361"/>
      <c r="J412" s="361"/>
    </row>
    <row r="413" spans="2:10" x14ac:dyDescent="0.25">
      <c r="B413" s="361"/>
      <c r="C413" s="458"/>
      <c r="D413" s="361"/>
      <c r="E413" s="361"/>
      <c r="F413" s="361"/>
      <c r="G413" s="361"/>
      <c r="H413" s="361"/>
      <c r="I413" s="361"/>
      <c r="J413" s="361"/>
    </row>
    <row r="414" spans="2:10" x14ac:dyDescent="0.25">
      <c r="B414" s="361"/>
      <c r="C414" s="458"/>
      <c r="D414" s="361"/>
      <c r="E414" s="361"/>
      <c r="F414" s="361"/>
      <c r="G414" s="361"/>
      <c r="H414" s="361"/>
      <c r="I414" s="361"/>
      <c r="J414" s="361"/>
    </row>
    <row r="415" spans="2:10" x14ac:dyDescent="0.25">
      <c r="B415" s="361"/>
      <c r="C415" s="458"/>
      <c r="D415" s="361"/>
      <c r="E415" s="361"/>
      <c r="F415" s="361"/>
      <c r="G415" s="361"/>
      <c r="H415" s="361"/>
      <c r="I415" s="361"/>
      <c r="J415" s="361"/>
    </row>
  </sheetData>
  <dataConsolidate/>
  <mergeCells count="1907">
    <mergeCell ref="AU300:AU301"/>
    <mergeCell ref="AT300:AT301"/>
    <mergeCell ref="J192:J197"/>
    <mergeCell ref="L192:L197"/>
    <mergeCell ref="O186:O191"/>
    <mergeCell ref="N186:N191"/>
    <mergeCell ref="C2:AA5"/>
    <mergeCell ref="AA377:AA382"/>
    <mergeCell ref="AB7:AM8"/>
    <mergeCell ref="AN7:AV8"/>
    <mergeCell ref="BC9:BC10"/>
    <mergeCell ref="BB9:BB10"/>
    <mergeCell ref="BA9:BA10"/>
    <mergeCell ref="AZ9:AZ10"/>
    <mergeCell ref="AY9:AY10"/>
    <mergeCell ref="AX9:AX10"/>
    <mergeCell ref="AW9:AW10"/>
    <mergeCell ref="AW7:BC8"/>
    <mergeCell ref="A7:Q8"/>
    <mergeCell ref="X282:X287"/>
    <mergeCell ref="X288:X293"/>
    <mergeCell ref="X294:X299"/>
    <mergeCell ref="X300:X305"/>
    <mergeCell ref="X306:X311"/>
    <mergeCell ref="AA222:AA227"/>
    <mergeCell ref="AA228:AA233"/>
    <mergeCell ref="AA234:AA239"/>
    <mergeCell ref="AA240:AA245"/>
    <mergeCell ref="AA246:AA251"/>
    <mergeCell ref="X318:X323"/>
    <mergeCell ref="X324:X329"/>
    <mergeCell ref="X120:X125"/>
    <mergeCell ref="X126:X131"/>
    <mergeCell ref="X377:X382"/>
    <mergeCell ref="X312:X317"/>
    <mergeCell ref="F246:F251"/>
    <mergeCell ref="X192:X197"/>
    <mergeCell ref="F198:F203"/>
    <mergeCell ref="X383:X388"/>
    <mergeCell ref="AA60:AA65"/>
    <mergeCell ref="AA66:AA71"/>
    <mergeCell ref="AA72:AA77"/>
    <mergeCell ref="AA78:AA83"/>
    <mergeCell ref="AA84:AA89"/>
    <mergeCell ref="AA90:AA95"/>
    <mergeCell ref="AA96:AA101"/>
    <mergeCell ref="AA102:AA107"/>
    <mergeCell ref="AA162:AA167"/>
    <mergeCell ref="AA168:AA173"/>
    <mergeCell ref="AA174:AA179"/>
    <mergeCell ref="AA180:AA185"/>
    <mergeCell ref="AA186:AA191"/>
    <mergeCell ref="AA192:AA197"/>
    <mergeCell ref="AA198:AA203"/>
    <mergeCell ref="AA204:AA209"/>
    <mergeCell ref="AA383:AA388"/>
    <mergeCell ref="AA210:AA215"/>
    <mergeCell ref="X342:X347"/>
    <mergeCell ref="X348:X353"/>
    <mergeCell ref="X354:X359"/>
    <mergeCell ref="X228:X233"/>
    <mergeCell ref="X234:X239"/>
    <mergeCell ref="X240:X245"/>
    <mergeCell ref="X246:X251"/>
    <mergeCell ref="AA132:AA137"/>
    <mergeCell ref="AA138:AA143"/>
    <mergeCell ref="AA144:AA149"/>
    <mergeCell ref="X186:X191"/>
    <mergeCell ref="X252:X257"/>
    <mergeCell ref="X258:X263"/>
    <mergeCell ref="U198:U203"/>
    <mergeCell ref="O192:O197"/>
    <mergeCell ref="N192:N197"/>
    <mergeCell ref="M192:M197"/>
    <mergeCell ref="I228:I233"/>
    <mergeCell ref="I216:I221"/>
    <mergeCell ref="K234:K239"/>
    <mergeCell ref="J234:J239"/>
    <mergeCell ref="U216:U221"/>
    <mergeCell ref="V216:V221"/>
    <mergeCell ref="W216:W221"/>
    <mergeCell ref="V222:V227"/>
    <mergeCell ref="W222:W227"/>
    <mergeCell ref="U234:U239"/>
    <mergeCell ref="V210:V215"/>
    <mergeCell ref="J186:J191"/>
    <mergeCell ref="K192:K197"/>
    <mergeCell ref="S198:S203"/>
    <mergeCell ref="T198:T203"/>
    <mergeCell ref="Q192:Q197"/>
    <mergeCell ref="R150:R155"/>
    <mergeCell ref="S150:S155"/>
    <mergeCell ref="T150:T155"/>
    <mergeCell ref="R156:R161"/>
    <mergeCell ref="S156:S161"/>
    <mergeCell ref="T156:T161"/>
    <mergeCell ref="G240:G245"/>
    <mergeCell ref="H240:H245"/>
    <mergeCell ref="I240:I245"/>
    <mergeCell ref="G192:G197"/>
    <mergeCell ref="H192:H197"/>
    <mergeCell ref="I192:I197"/>
    <mergeCell ref="V198:V203"/>
    <mergeCell ref="U186:U191"/>
    <mergeCell ref="W240:W245"/>
    <mergeCell ref="AC9:AC10"/>
    <mergeCell ref="F42:F47"/>
    <mergeCell ref="F48:F53"/>
    <mergeCell ref="X330:X335"/>
    <mergeCell ref="X264:X269"/>
    <mergeCell ref="X270:X275"/>
    <mergeCell ref="X276:X281"/>
    <mergeCell ref="X174:X179"/>
    <mergeCell ref="F330:F335"/>
    <mergeCell ref="N162:N167"/>
    <mergeCell ref="O162:O167"/>
    <mergeCell ref="P162:P167"/>
    <mergeCell ref="Q162:Q167"/>
    <mergeCell ref="U150:U155"/>
    <mergeCell ref="V150:V155"/>
    <mergeCell ref="P174:P179"/>
    <mergeCell ref="Q174:Q179"/>
    <mergeCell ref="U162:U167"/>
    <mergeCell ref="V162:V167"/>
    <mergeCell ref="W192:W197"/>
    <mergeCell ref="K186:K191"/>
    <mergeCell ref="W234:W239"/>
    <mergeCell ref="V234:V239"/>
    <mergeCell ref="F234:F239"/>
    <mergeCell ref="F240:F245"/>
    <mergeCell ref="N240:N245"/>
    <mergeCell ref="M240:M245"/>
    <mergeCell ref="J162:J167"/>
    <mergeCell ref="F377:F382"/>
    <mergeCell ref="F276:F281"/>
    <mergeCell ref="X36:X41"/>
    <mergeCell ref="X42:X47"/>
    <mergeCell ref="J9:J10"/>
    <mergeCell ref="U9:U10"/>
    <mergeCell ref="N360:N365"/>
    <mergeCell ref="O360:O365"/>
    <mergeCell ref="P360:P365"/>
    <mergeCell ref="AA108:AA113"/>
    <mergeCell ref="X216:X221"/>
    <mergeCell ref="X222:X227"/>
    <mergeCell ref="X336:X341"/>
    <mergeCell ref="F294:F299"/>
    <mergeCell ref="F300:F305"/>
    <mergeCell ref="T377:T382"/>
    <mergeCell ref="F204:F209"/>
    <mergeCell ref="O126:O131"/>
    <mergeCell ref="T138:T143"/>
    <mergeCell ref="L342:L347"/>
    <mergeCell ref="M342:M347"/>
    <mergeCell ref="N342:N347"/>
    <mergeCell ref="V342:V347"/>
    <mergeCell ref="U324:U329"/>
    <mergeCell ref="L162:L167"/>
    <mergeCell ref="M162:M167"/>
    <mergeCell ref="L186:L191"/>
    <mergeCell ref="BD9:BD10"/>
    <mergeCell ref="BI9:BI10"/>
    <mergeCell ref="BH9:BH10"/>
    <mergeCell ref="BG9:BG10"/>
    <mergeCell ref="BF9:BF10"/>
    <mergeCell ref="BE9:BE10"/>
    <mergeCell ref="N9:N10"/>
    <mergeCell ref="M9:M10"/>
    <mergeCell ref="L9:L10"/>
    <mergeCell ref="K9:K10"/>
    <mergeCell ref="AV9:AV10"/>
    <mergeCell ref="R9:R10"/>
    <mergeCell ref="S9:S10"/>
    <mergeCell ref="T9:T10"/>
    <mergeCell ref="AF9:AF10"/>
    <mergeCell ref="AA7:AA10"/>
    <mergeCell ref="A9:A10"/>
    <mergeCell ref="AE9:AE10"/>
    <mergeCell ref="AP9:AP10"/>
    <mergeCell ref="O9:O10"/>
    <mergeCell ref="P9:P10"/>
    <mergeCell ref="Q9:Q10"/>
    <mergeCell ref="V9:V10"/>
    <mergeCell ref="W9:W10"/>
    <mergeCell ref="BD7:BI8"/>
    <mergeCell ref="R8:T8"/>
    <mergeCell ref="U8:W8"/>
    <mergeCell ref="E9:E10"/>
    <mergeCell ref="D9:D10"/>
    <mergeCell ref="C9:C10"/>
    <mergeCell ref="B9:B10"/>
    <mergeCell ref="F9:F10"/>
    <mergeCell ref="AS9:AS10"/>
    <mergeCell ref="AR9:AR10"/>
    <mergeCell ref="AN9:AN10"/>
    <mergeCell ref="AD9:AD10"/>
    <mergeCell ref="AQ9:AQ10"/>
    <mergeCell ref="AO9:AO10"/>
    <mergeCell ref="AG9:AG10"/>
    <mergeCell ref="AH9:AM9"/>
    <mergeCell ref="AB9:AB10"/>
    <mergeCell ref="F144:F149"/>
    <mergeCell ref="F150:F155"/>
    <mergeCell ref="F156:F161"/>
    <mergeCell ref="F162:F167"/>
    <mergeCell ref="X150:X155"/>
    <mergeCell ref="X156:X161"/>
    <mergeCell ref="X210:X215"/>
    <mergeCell ref="F36:F41"/>
    <mergeCell ref="X48:X53"/>
    <mergeCell ref="X54:X59"/>
    <mergeCell ref="X72:X77"/>
    <mergeCell ref="X78:X83"/>
    <mergeCell ref="X84:X89"/>
    <mergeCell ref="X90:X95"/>
    <mergeCell ref="X96:X101"/>
    <mergeCell ref="U36:U41"/>
    <mergeCell ref="V36:V41"/>
    <mergeCell ref="W36:W41"/>
    <mergeCell ref="M48:M53"/>
    <mergeCell ref="N48:N53"/>
    <mergeCell ref="O48:O53"/>
    <mergeCell ref="P48:P53"/>
    <mergeCell ref="Q48:Q53"/>
    <mergeCell ref="A383:A388"/>
    <mergeCell ref="A377:A382"/>
    <mergeCell ref="O377:O382"/>
    <mergeCell ref="P377:P382"/>
    <mergeCell ref="Q377:Q382"/>
    <mergeCell ref="U366:U371"/>
    <mergeCell ref="V366:V371"/>
    <mergeCell ref="W366:W371"/>
    <mergeCell ref="A366:A371"/>
    <mergeCell ref="J366:J371"/>
    <mergeCell ref="U377:U382"/>
    <mergeCell ref="V377:V382"/>
    <mergeCell ref="W377:W382"/>
    <mergeCell ref="N377:N382"/>
    <mergeCell ref="M377:M382"/>
    <mergeCell ref="L377:L382"/>
    <mergeCell ref="K377:K382"/>
    <mergeCell ref="J377:J382"/>
    <mergeCell ref="R377:R382"/>
    <mergeCell ref="S377:S382"/>
    <mergeCell ref="I366:I371"/>
    <mergeCell ref="B366:B371"/>
    <mergeCell ref="C366:C371"/>
    <mergeCell ref="D366:D371"/>
    <mergeCell ref="E366:E371"/>
    <mergeCell ref="F383:F388"/>
    <mergeCell ref="K383:K388"/>
    <mergeCell ref="J383:J388"/>
    <mergeCell ref="K366:K371"/>
    <mergeCell ref="L366:L371"/>
    <mergeCell ref="M366:M371"/>
    <mergeCell ref="N366:N371"/>
    <mergeCell ref="A42:A47"/>
    <mergeCell ref="J42:J47"/>
    <mergeCell ref="K42:K47"/>
    <mergeCell ref="L42:L47"/>
    <mergeCell ref="M42:M47"/>
    <mergeCell ref="N42:N47"/>
    <mergeCell ref="O42:O47"/>
    <mergeCell ref="P42:P47"/>
    <mergeCell ref="U42:U47"/>
    <mergeCell ref="Q42:Q47"/>
    <mergeCell ref="R42:R47"/>
    <mergeCell ref="S42:S47"/>
    <mergeCell ref="T42:T47"/>
    <mergeCell ref="R48:R53"/>
    <mergeCell ref="S48:S53"/>
    <mergeCell ref="T48:T53"/>
    <mergeCell ref="A30:A35"/>
    <mergeCell ref="A36:A41"/>
    <mergeCell ref="J36:J41"/>
    <mergeCell ref="K36:K41"/>
    <mergeCell ref="L36:L41"/>
    <mergeCell ref="M36:M41"/>
    <mergeCell ref="N36:N41"/>
    <mergeCell ref="O36:O41"/>
    <mergeCell ref="P36:P41"/>
    <mergeCell ref="Q36:Q41"/>
    <mergeCell ref="R36:R41"/>
    <mergeCell ref="S36:S41"/>
    <mergeCell ref="A48:A53"/>
    <mergeCell ref="J48:J53"/>
    <mergeCell ref="K48:K53"/>
    <mergeCell ref="L48:L53"/>
    <mergeCell ref="A60:A65"/>
    <mergeCell ref="J60:J65"/>
    <mergeCell ref="K60:K65"/>
    <mergeCell ref="L60:L65"/>
    <mergeCell ref="M60:M65"/>
    <mergeCell ref="N60:N65"/>
    <mergeCell ref="O60:O65"/>
    <mergeCell ref="P60:P65"/>
    <mergeCell ref="Q60:Q65"/>
    <mergeCell ref="U60:U65"/>
    <mergeCell ref="V60:V65"/>
    <mergeCell ref="W60:W65"/>
    <mergeCell ref="A54:A59"/>
    <mergeCell ref="J54:J59"/>
    <mergeCell ref="U66:U71"/>
    <mergeCell ref="V66:V71"/>
    <mergeCell ref="W66:W71"/>
    <mergeCell ref="R60:R65"/>
    <mergeCell ref="S60:S65"/>
    <mergeCell ref="T60:T65"/>
    <mergeCell ref="F54:F59"/>
    <mergeCell ref="F60:F65"/>
    <mergeCell ref="R54:R59"/>
    <mergeCell ref="S54:S59"/>
    <mergeCell ref="T54:T59"/>
    <mergeCell ref="W54:W59"/>
    <mergeCell ref="P66:P71"/>
    <mergeCell ref="Q66:Q71"/>
    <mergeCell ref="U54:U59"/>
    <mergeCell ref="C60:C65"/>
    <mergeCell ref="D60:D65"/>
    <mergeCell ref="E60:E65"/>
    <mergeCell ref="A72:A77"/>
    <mergeCell ref="J72:J77"/>
    <mergeCell ref="K72:K77"/>
    <mergeCell ref="L72:L77"/>
    <mergeCell ref="M72:M77"/>
    <mergeCell ref="N72:N77"/>
    <mergeCell ref="O72:O77"/>
    <mergeCell ref="P72:P77"/>
    <mergeCell ref="Q72:Q77"/>
    <mergeCell ref="U72:U77"/>
    <mergeCell ref="V72:V77"/>
    <mergeCell ref="W72:W77"/>
    <mergeCell ref="A66:A71"/>
    <mergeCell ref="J66:J71"/>
    <mergeCell ref="K66:K71"/>
    <mergeCell ref="L66:L71"/>
    <mergeCell ref="M66:M71"/>
    <mergeCell ref="R66:R71"/>
    <mergeCell ref="S66:S71"/>
    <mergeCell ref="T66:T71"/>
    <mergeCell ref="R72:R77"/>
    <mergeCell ref="S72:S77"/>
    <mergeCell ref="T72:T77"/>
    <mergeCell ref="B66:B71"/>
    <mergeCell ref="C66:C71"/>
    <mergeCell ref="D66:D71"/>
    <mergeCell ref="E66:E71"/>
    <mergeCell ref="B72:B77"/>
    <mergeCell ref="C72:C77"/>
    <mergeCell ref="D72:D77"/>
    <mergeCell ref="E72:E77"/>
    <mergeCell ref="F72:F77"/>
    <mergeCell ref="A84:A89"/>
    <mergeCell ref="J84:J89"/>
    <mergeCell ref="K84:K89"/>
    <mergeCell ref="L84:L89"/>
    <mergeCell ref="M84:M89"/>
    <mergeCell ref="N84:N89"/>
    <mergeCell ref="O84:O89"/>
    <mergeCell ref="P84:P89"/>
    <mergeCell ref="Q84:Q89"/>
    <mergeCell ref="U84:U89"/>
    <mergeCell ref="V84:V89"/>
    <mergeCell ref="W84:W89"/>
    <mergeCell ref="A78:A83"/>
    <mergeCell ref="J78:J83"/>
    <mergeCell ref="K78:K83"/>
    <mergeCell ref="L78:L83"/>
    <mergeCell ref="M78:M83"/>
    <mergeCell ref="N78:N83"/>
    <mergeCell ref="O78:O83"/>
    <mergeCell ref="P78:P83"/>
    <mergeCell ref="U78:U83"/>
    <mergeCell ref="V78:V83"/>
    <mergeCell ref="Q78:Q83"/>
    <mergeCell ref="R78:R83"/>
    <mergeCell ref="S78:S83"/>
    <mergeCell ref="T78:T83"/>
    <mergeCell ref="R84:R89"/>
    <mergeCell ref="S84:S89"/>
    <mergeCell ref="T84:T89"/>
    <mergeCell ref="W78:W83"/>
    <mergeCell ref="B78:B83"/>
    <mergeCell ref="C78:C83"/>
    <mergeCell ref="A96:A101"/>
    <mergeCell ref="J96:J101"/>
    <mergeCell ref="K96:K101"/>
    <mergeCell ref="L96:L101"/>
    <mergeCell ref="M96:M101"/>
    <mergeCell ref="N96:N101"/>
    <mergeCell ref="O96:O101"/>
    <mergeCell ref="P96:P101"/>
    <mergeCell ref="Q96:Q101"/>
    <mergeCell ref="U96:U101"/>
    <mergeCell ref="V96:V101"/>
    <mergeCell ref="W96:W101"/>
    <mergeCell ref="A90:A95"/>
    <mergeCell ref="J90:J95"/>
    <mergeCell ref="K90:K95"/>
    <mergeCell ref="F96:F101"/>
    <mergeCell ref="L90:L95"/>
    <mergeCell ref="M90:M95"/>
    <mergeCell ref="N90:N95"/>
    <mergeCell ref="O90:O95"/>
    <mergeCell ref="P90:P95"/>
    <mergeCell ref="Q90:Q95"/>
    <mergeCell ref="U90:U95"/>
    <mergeCell ref="V90:V95"/>
    <mergeCell ref="W90:W95"/>
    <mergeCell ref="R96:R101"/>
    <mergeCell ref="S96:S101"/>
    <mergeCell ref="T96:T101"/>
    <mergeCell ref="G96:G101"/>
    <mergeCell ref="H96:H101"/>
    <mergeCell ref="I96:I101"/>
    <mergeCell ref="A108:A113"/>
    <mergeCell ref="J108:J113"/>
    <mergeCell ref="K108:K113"/>
    <mergeCell ref="L108:L113"/>
    <mergeCell ref="M108:M113"/>
    <mergeCell ref="N108:N113"/>
    <mergeCell ref="O108:O113"/>
    <mergeCell ref="P108:P113"/>
    <mergeCell ref="Q108:Q113"/>
    <mergeCell ref="U108:U113"/>
    <mergeCell ref="V108:V113"/>
    <mergeCell ref="W108:W113"/>
    <mergeCell ref="A102:A107"/>
    <mergeCell ref="J102:J107"/>
    <mergeCell ref="K102:K107"/>
    <mergeCell ref="L102:L107"/>
    <mergeCell ref="M102:M107"/>
    <mergeCell ref="N102:N107"/>
    <mergeCell ref="O102:O107"/>
    <mergeCell ref="P102:P107"/>
    <mergeCell ref="Q102:Q107"/>
    <mergeCell ref="U102:U107"/>
    <mergeCell ref="V102:V107"/>
    <mergeCell ref="W102:W107"/>
    <mergeCell ref="F102:F107"/>
    <mergeCell ref="F108:F113"/>
    <mergeCell ref="S102:S107"/>
    <mergeCell ref="T102:T107"/>
    <mergeCell ref="R108:R113"/>
    <mergeCell ref="S108:S113"/>
    <mergeCell ref="T108:T113"/>
    <mergeCell ref="B108:B113"/>
    <mergeCell ref="A120:A125"/>
    <mergeCell ref="J120:J125"/>
    <mergeCell ref="K120:K125"/>
    <mergeCell ref="L120:L125"/>
    <mergeCell ref="M120:M125"/>
    <mergeCell ref="N120:N125"/>
    <mergeCell ref="O120:O125"/>
    <mergeCell ref="P120:P125"/>
    <mergeCell ref="Q120:Q125"/>
    <mergeCell ref="U120:U125"/>
    <mergeCell ref="V120:V125"/>
    <mergeCell ref="W120:W125"/>
    <mergeCell ref="A114:A119"/>
    <mergeCell ref="J114:J119"/>
    <mergeCell ref="K114:K119"/>
    <mergeCell ref="L114:L119"/>
    <mergeCell ref="M114:M119"/>
    <mergeCell ref="N114:N119"/>
    <mergeCell ref="O114:O119"/>
    <mergeCell ref="P114:P119"/>
    <mergeCell ref="R114:R119"/>
    <mergeCell ref="S114:S119"/>
    <mergeCell ref="T114:T119"/>
    <mergeCell ref="R120:R125"/>
    <mergeCell ref="S120:S125"/>
    <mergeCell ref="T120:T125"/>
    <mergeCell ref="U114:U119"/>
    <mergeCell ref="V114:V119"/>
    <mergeCell ref="Q114:Q119"/>
    <mergeCell ref="F120:F125"/>
    <mergeCell ref="F114:F119"/>
    <mergeCell ref="A132:A137"/>
    <mergeCell ref="J132:J137"/>
    <mergeCell ref="K132:K137"/>
    <mergeCell ref="L132:L137"/>
    <mergeCell ref="M132:M137"/>
    <mergeCell ref="N132:N137"/>
    <mergeCell ref="O132:O137"/>
    <mergeCell ref="P132:P137"/>
    <mergeCell ref="Q132:Q137"/>
    <mergeCell ref="U132:U137"/>
    <mergeCell ref="V132:V137"/>
    <mergeCell ref="W132:W137"/>
    <mergeCell ref="A126:A131"/>
    <mergeCell ref="J126:J131"/>
    <mergeCell ref="K126:K131"/>
    <mergeCell ref="Q126:Q131"/>
    <mergeCell ref="R126:R131"/>
    <mergeCell ref="S126:S131"/>
    <mergeCell ref="T126:T131"/>
    <mergeCell ref="R132:R137"/>
    <mergeCell ref="S132:S137"/>
    <mergeCell ref="T132:T137"/>
    <mergeCell ref="F126:F131"/>
    <mergeCell ref="F132:F137"/>
    <mergeCell ref="B132:B137"/>
    <mergeCell ref="C132:C137"/>
    <mergeCell ref="D132:D137"/>
    <mergeCell ref="E132:E137"/>
    <mergeCell ref="L126:L131"/>
    <mergeCell ref="M126:M131"/>
    <mergeCell ref="N126:N131"/>
    <mergeCell ref="A138:A143"/>
    <mergeCell ref="J138:J143"/>
    <mergeCell ref="K138:K143"/>
    <mergeCell ref="L138:L143"/>
    <mergeCell ref="M138:M143"/>
    <mergeCell ref="N138:N143"/>
    <mergeCell ref="B138:B143"/>
    <mergeCell ref="C138:C143"/>
    <mergeCell ref="D138:D143"/>
    <mergeCell ref="E138:E143"/>
    <mergeCell ref="B144:B149"/>
    <mergeCell ref="C144:C149"/>
    <mergeCell ref="D144:D149"/>
    <mergeCell ref="E144:E149"/>
    <mergeCell ref="O138:O143"/>
    <mergeCell ref="P138:P143"/>
    <mergeCell ref="Q138:Q143"/>
    <mergeCell ref="B150:B155"/>
    <mergeCell ref="C150:C155"/>
    <mergeCell ref="D150:D155"/>
    <mergeCell ref="E150:E155"/>
    <mergeCell ref="B156:B161"/>
    <mergeCell ref="C156:C161"/>
    <mergeCell ref="D156:D161"/>
    <mergeCell ref="E156:E161"/>
    <mergeCell ref="N156:N161"/>
    <mergeCell ref="O156:O161"/>
    <mergeCell ref="P156:P161"/>
    <mergeCell ref="Q156:Q161"/>
    <mergeCell ref="I150:I155"/>
    <mergeCell ref="A144:A149"/>
    <mergeCell ref="J144:J149"/>
    <mergeCell ref="K144:K149"/>
    <mergeCell ref="L144:L149"/>
    <mergeCell ref="M144:M149"/>
    <mergeCell ref="N144:N149"/>
    <mergeCell ref="O144:O149"/>
    <mergeCell ref="P144:P149"/>
    <mergeCell ref="Q144:Q149"/>
    <mergeCell ref="Q150:Q155"/>
    <mergeCell ref="K150:K155"/>
    <mergeCell ref="L150:L155"/>
    <mergeCell ref="M150:M155"/>
    <mergeCell ref="N150:N155"/>
    <mergeCell ref="O150:O155"/>
    <mergeCell ref="P150:P155"/>
    <mergeCell ref="C180:C185"/>
    <mergeCell ref="D180:D185"/>
    <mergeCell ref="E180:E185"/>
    <mergeCell ref="F174:F179"/>
    <mergeCell ref="B162:B167"/>
    <mergeCell ref="M186:M191"/>
    <mergeCell ref="W186:W191"/>
    <mergeCell ref="Q186:Q191"/>
    <mergeCell ref="P186:P191"/>
    <mergeCell ref="O174:O179"/>
    <mergeCell ref="H150:H155"/>
    <mergeCell ref="A168:A173"/>
    <mergeCell ref="J168:J173"/>
    <mergeCell ref="K168:K173"/>
    <mergeCell ref="L168:L173"/>
    <mergeCell ref="M168:M173"/>
    <mergeCell ref="N168:N173"/>
    <mergeCell ref="O168:O173"/>
    <mergeCell ref="P168:P173"/>
    <mergeCell ref="Q168:Q173"/>
    <mergeCell ref="U168:U173"/>
    <mergeCell ref="V168:V173"/>
    <mergeCell ref="A162:A167"/>
    <mergeCell ref="A156:A161"/>
    <mergeCell ref="J156:J161"/>
    <mergeCell ref="K156:K161"/>
    <mergeCell ref="L156:L161"/>
    <mergeCell ref="M156:M161"/>
    <mergeCell ref="N174:N179"/>
    <mergeCell ref="A150:A155"/>
    <mergeCell ref="V186:V191"/>
    <mergeCell ref="J150:J155"/>
    <mergeCell ref="A198:A203"/>
    <mergeCell ref="J198:J203"/>
    <mergeCell ref="K198:K203"/>
    <mergeCell ref="L198:L203"/>
    <mergeCell ref="M198:M203"/>
    <mergeCell ref="O222:O227"/>
    <mergeCell ref="P222:P227"/>
    <mergeCell ref="Q222:Q227"/>
    <mergeCell ref="U222:U227"/>
    <mergeCell ref="A186:A191"/>
    <mergeCell ref="A192:A197"/>
    <mergeCell ref="U174:U179"/>
    <mergeCell ref="V174:V179"/>
    <mergeCell ref="W174:W179"/>
    <mergeCell ref="A180:A185"/>
    <mergeCell ref="J180:J185"/>
    <mergeCell ref="K180:K185"/>
    <mergeCell ref="L180:L185"/>
    <mergeCell ref="M180:M185"/>
    <mergeCell ref="N180:N185"/>
    <mergeCell ref="O180:O185"/>
    <mergeCell ref="P180:P185"/>
    <mergeCell ref="Q180:Q185"/>
    <mergeCell ref="U180:U185"/>
    <mergeCell ref="V180:V185"/>
    <mergeCell ref="W180:W185"/>
    <mergeCell ref="A174:A179"/>
    <mergeCell ref="J174:J179"/>
    <mergeCell ref="K174:K179"/>
    <mergeCell ref="L174:L179"/>
    <mergeCell ref="M174:M179"/>
    <mergeCell ref="H216:H221"/>
    <mergeCell ref="A222:A227"/>
    <mergeCell ref="K222:K227"/>
    <mergeCell ref="L222:L227"/>
    <mergeCell ref="M222:M227"/>
    <mergeCell ref="N222:N227"/>
    <mergeCell ref="S228:S233"/>
    <mergeCell ref="T228:T233"/>
    <mergeCell ref="Q210:Q215"/>
    <mergeCell ref="K210:K215"/>
    <mergeCell ref="F222:F227"/>
    <mergeCell ref="F228:F233"/>
    <mergeCell ref="W228:W233"/>
    <mergeCell ref="V228:V233"/>
    <mergeCell ref="U228:U233"/>
    <mergeCell ref="G222:G227"/>
    <mergeCell ref="H222:H227"/>
    <mergeCell ref="I222:I227"/>
    <mergeCell ref="G228:G233"/>
    <mergeCell ref="H228:H233"/>
    <mergeCell ref="B216:B221"/>
    <mergeCell ref="C216:C221"/>
    <mergeCell ref="F210:F215"/>
    <mergeCell ref="F216:F221"/>
    <mergeCell ref="L210:L215"/>
    <mergeCell ref="M210:M215"/>
    <mergeCell ref="N210:N215"/>
    <mergeCell ref="O210:O215"/>
    <mergeCell ref="P210:P215"/>
    <mergeCell ref="B228:B233"/>
    <mergeCell ref="C228:C233"/>
    <mergeCell ref="D228:D233"/>
    <mergeCell ref="E228:E233"/>
    <mergeCell ref="A204:A209"/>
    <mergeCell ref="J204:J209"/>
    <mergeCell ref="K204:K209"/>
    <mergeCell ref="L204:L209"/>
    <mergeCell ref="M204:M209"/>
    <mergeCell ref="N204:N209"/>
    <mergeCell ref="O204:O209"/>
    <mergeCell ref="P204:P209"/>
    <mergeCell ref="Q204:Q209"/>
    <mergeCell ref="N234:N239"/>
    <mergeCell ref="O234:O239"/>
    <mergeCell ref="P234:P239"/>
    <mergeCell ref="Q234:Q239"/>
    <mergeCell ref="A240:A245"/>
    <mergeCell ref="A234:A239"/>
    <mergeCell ref="A228:A233"/>
    <mergeCell ref="A216:A221"/>
    <mergeCell ref="J216:J221"/>
    <mergeCell ref="K216:K221"/>
    <mergeCell ref="L216:L221"/>
    <mergeCell ref="M216:M221"/>
    <mergeCell ref="N216:N221"/>
    <mergeCell ref="O216:O221"/>
    <mergeCell ref="P216:P221"/>
    <mergeCell ref="J222:J227"/>
    <mergeCell ref="Q228:Q233"/>
    <mergeCell ref="G210:G215"/>
    <mergeCell ref="H210:H215"/>
    <mergeCell ref="I210:I215"/>
    <mergeCell ref="G216:G221"/>
    <mergeCell ref="A210:A215"/>
    <mergeCell ref="J210:J215"/>
    <mergeCell ref="A252:A257"/>
    <mergeCell ref="J252:J257"/>
    <mergeCell ref="K252:K257"/>
    <mergeCell ref="L252:L257"/>
    <mergeCell ref="M252:M257"/>
    <mergeCell ref="N252:N257"/>
    <mergeCell ref="O252:O257"/>
    <mergeCell ref="P252:P257"/>
    <mergeCell ref="Q252:Q257"/>
    <mergeCell ref="U252:U257"/>
    <mergeCell ref="V252:V257"/>
    <mergeCell ref="W252:W257"/>
    <mergeCell ref="A246:A251"/>
    <mergeCell ref="J246:J251"/>
    <mergeCell ref="K246:K251"/>
    <mergeCell ref="L246:L251"/>
    <mergeCell ref="M246:M251"/>
    <mergeCell ref="N246:N251"/>
    <mergeCell ref="G252:G257"/>
    <mergeCell ref="H252:H257"/>
    <mergeCell ref="I252:I257"/>
    <mergeCell ref="F252:F257"/>
    <mergeCell ref="O246:O251"/>
    <mergeCell ref="P246:P251"/>
    <mergeCell ref="G246:G251"/>
    <mergeCell ref="H246:H251"/>
    <mergeCell ref="I246:I251"/>
    <mergeCell ref="Q246:Q251"/>
    <mergeCell ref="A258:A263"/>
    <mergeCell ref="J258:J263"/>
    <mergeCell ref="K258:K263"/>
    <mergeCell ref="U270:U275"/>
    <mergeCell ref="V270:V275"/>
    <mergeCell ref="W270:W275"/>
    <mergeCell ref="L258:L263"/>
    <mergeCell ref="M258:M263"/>
    <mergeCell ref="N258:N263"/>
    <mergeCell ref="O258:O263"/>
    <mergeCell ref="P258:P263"/>
    <mergeCell ref="Q258:Q263"/>
    <mergeCell ref="C264:C269"/>
    <mergeCell ref="F270:F275"/>
    <mergeCell ref="H270:H275"/>
    <mergeCell ref="I270:I275"/>
    <mergeCell ref="N270:N275"/>
    <mergeCell ref="O270:O275"/>
    <mergeCell ref="P270:P275"/>
    <mergeCell ref="Q270:Q275"/>
    <mergeCell ref="U258:U263"/>
    <mergeCell ref="V258:V263"/>
    <mergeCell ref="W258:W263"/>
    <mergeCell ref="A264:A269"/>
    <mergeCell ref="J264:J269"/>
    <mergeCell ref="K264:K269"/>
    <mergeCell ref="L264:L269"/>
    <mergeCell ref="F258:F263"/>
    <mergeCell ref="F264:F269"/>
    <mergeCell ref="B264:B269"/>
    <mergeCell ref="M264:M269"/>
    <mergeCell ref="A276:A281"/>
    <mergeCell ref="J276:J281"/>
    <mergeCell ref="K276:K281"/>
    <mergeCell ref="L276:L281"/>
    <mergeCell ref="M276:M281"/>
    <mergeCell ref="N276:N281"/>
    <mergeCell ref="O276:O281"/>
    <mergeCell ref="P276:P281"/>
    <mergeCell ref="Q276:Q281"/>
    <mergeCell ref="U276:U281"/>
    <mergeCell ref="V276:V281"/>
    <mergeCell ref="W276:W281"/>
    <mergeCell ref="A270:A275"/>
    <mergeCell ref="J270:J275"/>
    <mergeCell ref="K270:K275"/>
    <mergeCell ref="L270:L275"/>
    <mergeCell ref="M270:M275"/>
    <mergeCell ref="T270:T275"/>
    <mergeCell ref="R276:R281"/>
    <mergeCell ref="S276:S281"/>
    <mergeCell ref="T276:T281"/>
    <mergeCell ref="R270:R275"/>
    <mergeCell ref="S270:S275"/>
    <mergeCell ref="B276:B281"/>
    <mergeCell ref="C276:C281"/>
    <mergeCell ref="D276:D281"/>
    <mergeCell ref="E276:E281"/>
    <mergeCell ref="B270:B275"/>
    <mergeCell ref="C270:C275"/>
    <mergeCell ref="D270:D275"/>
    <mergeCell ref="E270:E275"/>
    <mergeCell ref="G270:G275"/>
    <mergeCell ref="A282:A287"/>
    <mergeCell ref="J282:J287"/>
    <mergeCell ref="K282:K287"/>
    <mergeCell ref="L282:L287"/>
    <mergeCell ref="M282:M287"/>
    <mergeCell ref="N282:N287"/>
    <mergeCell ref="O282:O287"/>
    <mergeCell ref="P282:P287"/>
    <mergeCell ref="F282:F287"/>
    <mergeCell ref="F288:F293"/>
    <mergeCell ref="R282:R287"/>
    <mergeCell ref="S282:S287"/>
    <mergeCell ref="T282:T287"/>
    <mergeCell ref="R288:R293"/>
    <mergeCell ref="S288:S293"/>
    <mergeCell ref="T288:T293"/>
    <mergeCell ref="B282:B287"/>
    <mergeCell ref="C282:C287"/>
    <mergeCell ref="D282:D287"/>
    <mergeCell ref="E282:E287"/>
    <mergeCell ref="Q282:Q287"/>
    <mergeCell ref="A288:A293"/>
    <mergeCell ref="J288:J293"/>
    <mergeCell ref="B288:B293"/>
    <mergeCell ref="C288:C293"/>
    <mergeCell ref="D288:D293"/>
    <mergeCell ref="E288:E293"/>
    <mergeCell ref="O288:O293"/>
    <mergeCell ref="P288:P293"/>
    <mergeCell ref="Q288:Q293"/>
    <mergeCell ref="K288:K293"/>
    <mergeCell ref="L288:L293"/>
    <mergeCell ref="A300:A305"/>
    <mergeCell ref="J300:J305"/>
    <mergeCell ref="K300:K305"/>
    <mergeCell ref="L300:L305"/>
    <mergeCell ref="M300:M305"/>
    <mergeCell ref="N300:N305"/>
    <mergeCell ref="O300:O305"/>
    <mergeCell ref="P300:P305"/>
    <mergeCell ref="Q300:Q305"/>
    <mergeCell ref="U300:U305"/>
    <mergeCell ref="V300:V305"/>
    <mergeCell ref="W300:W305"/>
    <mergeCell ref="A294:A299"/>
    <mergeCell ref="J294:J299"/>
    <mergeCell ref="K294:K299"/>
    <mergeCell ref="R300:R305"/>
    <mergeCell ref="S300:S305"/>
    <mergeCell ref="T300:T305"/>
    <mergeCell ref="I300:I305"/>
    <mergeCell ref="B294:B299"/>
    <mergeCell ref="C294:C299"/>
    <mergeCell ref="D294:D299"/>
    <mergeCell ref="E294:E299"/>
    <mergeCell ref="T294:T299"/>
    <mergeCell ref="O294:O299"/>
    <mergeCell ref="P294:P299"/>
    <mergeCell ref="Q294:Q299"/>
    <mergeCell ref="A312:A317"/>
    <mergeCell ref="J312:J317"/>
    <mergeCell ref="K312:K317"/>
    <mergeCell ref="L312:L317"/>
    <mergeCell ref="M312:M317"/>
    <mergeCell ref="N312:N317"/>
    <mergeCell ref="O312:O317"/>
    <mergeCell ref="P312:P317"/>
    <mergeCell ref="Q312:Q317"/>
    <mergeCell ref="U312:U317"/>
    <mergeCell ref="V312:V317"/>
    <mergeCell ref="W312:W317"/>
    <mergeCell ref="A306:A311"/>
    <mergeCell ref="J306:J311"/>
    <mergeCell ref="K306:K311"/>
    <mergeCell ref="L306:L311"/>
    <mergeCell ref="M306:M311"/>
    <mergeCell ref="N306:N311"/>
    <mergeCell ref="F306:F311"/>
    <mergeCell ref="F312:F317"/>
    <mergeCell ref="B312:B317"/>
    <mergeCell ref="C312:C317"/>
    <mergeCell ref="R312:R317"/>
    <mergeCell ref="G306:G311"/>
    <mergeCell ref="H306:H311"/>
    <mergeCell ref="I306:I311"/>
    <mergeCell ref="A318:A323"/>
    <mergeCell ref="J318:J323"/>
    <mergeCell ref="K318:K323"/>
    <mergeCell ref="L318:L323"/>
    <mergeCell ref="M318:M323"/>
    <mergeCell ref="N318:N323"/>
    <mergeCell ref="O318:O323"/>
    <mergeCell ref="P318:P323"/>
    <mergeCell ref="R318:R323"/>
    <mergeCell ref="S318:S323"/>
    <mergeCell ref="T318:T323"/>
    <mergeCell ref="R324:R329"/>
    <mergeCell ref="S324:S329"/>
    <mergeCell ref="T324:T329"/>
    <mergeCell ref="F318:F323"/>
    <mergeCell ref="F324:F329"/>
    <mergeCell ref="B318:B323"/>
    <mergeCell ref="E318:E323"/>
    <mergeCell ref="B324:B329"/>
    <mergeCell ref="C324:C329"/>
    <mergeCell ref="H318:H323"/>
    <mergeCell ref="I318:I323"/>
    <mergeCell ref="A324:A329"/>
    <mergeCell ref="J324:J329"/>
    <mergeCell ref="K324:K329"/>
    <mergeCell ref="L324:L329"/>
    <mergeCell ref="M324:M329"/>
    <mergeCell ref="N324:N329"/>
    <mergeCell ref="O324:O329"/>
    <mergeCell ref="P324:P329"/>
    <mergeCell ref="Q324:Q329"/>
    <mergeCell ref="C318:C323"/>
    <mergeCell ref="A336:A341"/>
    <mergeCell ref="J336:J341"/>
    <mergeCell ref="K336:K341"/>
    <mergeCell ref="L336:L341"/>
    <mergeCell ref="M336:M341"/>
    <mergeCell ref="N336:N341"/>
    <mergeCell ref="O336:O341"/>
    <mergeCell ref="P336:P341"/>
    <mergeCell ref="Q336:Q341"/>
    <mergeCell ref="G324:G329"/>
    <mergeCell ref="H324:H329"/>
    <mergeCell ref="I324:I329"/>
    <mergeCell ref="A330:A335"/>
    <mergeCell ref="J330:J335"/>
    <mergeCell ref="K330:K335"/>
    <mergeCell ref="R330:R335"/>
    <mergeCell ref="S330:S335"/>
    <mergeCell ref="R336:R341"/>
    <mergeCell ref="S336:S341"/>
    <mergeCell ref="L330:L335"/>
    <mergeCell ref="M330:M335"/>
    <mergeCell ref="G330:G335"/>
    <mergeCell ref="H330:H335"/>
    <mergeCell ref="I330:I335"/>
    <mergeCell ref="G336:G341"/>
    <mergeCell ref="H336:H341"/>
    <mergeCell ref="I336:I341"/>
    <mergeCell ref="B330:B335"/>
    <mergeCell ref="C330:C335"/>
    <mergeCell ref="B336:B341"/>
    <mergeCell ref="C336:C341"/>
    <mergeCell ref="D336:D341"/>
    <mergeCell ref="E336:E341"/>
    <mergeCell ref="G366:G371"/>
    <mergeCell ref="H366:H371"/>
    <mergeCell ref="B354:B359"/>
    <mergeCell ref="C354:C359"/>
    <mergeCell ref="D354:D359"/>
    <mergeCell ref="E354:E359"/>
    <mergeCell ref="B360:B365"/>
    <mergeCell ref="C360:C365"/>
    <mergeCell ref="D360:D365"/>
    <mergeCell ref="J360:J365"/>
    <mergeCell ref="K360:K365"/>
    <mergeCell ref="O366:O371"/>
    <mergeCell ref="P366:P371"/>
    <mergeCell ref="Q366:Q371"/>
    <mergeCell ref="T336:T341"/>
    <mergeCell ref="U342:U347"/>
    <mergeCell ref="B342:B347"/>
    <mergeCell ref="C342:C347"/>
    <mergeCell ref="D342:D347"/>
    <mergeCell ref="E342:E347"/>
    <mergeCell ref="P342:P347"/>
    <mergeCell ref="Q342:Q347"/>
    <mergeCell ref="R342:R347"/>
    <mergeCell ref="S342:S347"/>
    <mergeCell ref="T342:T347"/>
    <mergeCell ref="F336:F341"/>
    <mergeCell ref="F342:F347"/>
    <mergeCell ref="F348:F353"/>
    <mergeCell ref="F354:F359"/>
    <mergeCell ref="F360:F365"/>
    <mergeCell ref="F366:F371"/>
    <mergeCell ref="Q383:Q388"/>
    <mergeCell ref="P383:P388"/>
    <mergeCell ref="O383:O388"/>
    <mergeCell ref="N383:N388"/>
    <mergeCell ref="M383:M388"/>
    <mergeCell ref="L383:L388"/>
    <mergeCell ref="V336:V341"/>
    <mergeCell ref="W336:W341"/>
    <mergeCell ref="O342:O347"/>
    <mergeCell ref="U336:U341"/>
    <mergeCell ref="N264:N269"/>
    <mergeCell ref="O264:O269"/>
    <mergeCell ref="P264:P269"/>
    <mergeCell ref="Q264:Q269"/>
    <mergeCell ref="U264:U269"/>
    <mergeCell ref="V264:V269"/>
    <mergeCell ref="W264:W269"/>
    <mergeCell ref="R306:R311"/>
    <mergeCell ref="S306:S311"/>
    <mergeCell ref="T306:T311"/>
    <mergeCell ref="L360:L365"/>
    <mergeCell ref="M360:M365"/>
    <mergeCell ref="N348:N353"/>
    <mergeCell ref="O348:O353"/>
    <mergeCell ref="R383:R388"/>
    <mergeCell ref="S383:S388"/>
    <mergeCell ref="T383:T388"/>
    <mergeCell ref="R366:R371"/>
    <mergeCell ref="S366:S371"/>
    <mergeCell ref="W342:W347"/>
    <mergeCell ref="R294:R299"/>
    <mergeCell ref="S294:S299"/>
    <mergeCell ref="J240:J245"/>
    <mergeCell ref="Q240:Q245"/>
    <mergeCell ref="P240:P245"/>
    <mergeCell ref="O240:O245"/>
    <mergeCell ref="Q216:Q221"/>
    <mergeCell ref="P228:P233"/>
    <mergeCell ref="O228:O233"/>
    <mergeCell ref="N228:N233"/>
    <mergeCell ref="M228:M233"/>
    <mergeCell ref="L228:L233"/>
    <mergeCell ref="K228:K233"/>
    <mergeCell ref="J228:J233"/>
    <mergeCell ref="R180:R185"/>
    <mergeCell ref="S180:S185"/>
    <mergeCell ref="T180:T185"/>
    <mergeCell ref="P192:P197"/>
    <mergeCell ref="L240:L245"/>
    <mergeCell ref="K240:K245"/>
    <mergeCell ref="X168:X173"/>
    <mergeCell ref="W156:W161"/>
    <mergeCell ref="V156:V161"/>
    <mergeCell ref="U156:U161"/>
    <mergeCell ref="V192:V197"/>
    <mergeCell ref="U192:U197"/>
    <mergeCell ref="M234:M239"/>
    <mergeCell ref="L234:L239"/>
    <mergeCell ref="X198:X203"/>
    <mergeCell ref="X204:X209"/>
    <mergeCell ref="X180:X185"/>
    <mergeCell ref="X102:X107"/>
    <mergeCell ref="W210:W215"/>
    <mergeCell ref="N198:N203"/>
    <mergeCell ref="O198:O203"/>
    <mergeCell ref="P198:P203"/>
    <mergeCell ref="Q198:Q203"/>
    <mergeCell ref="T192:T197"/>
    <mergeCell ref="U204:U209"/>
    <mergeCell ref="V204:V209"/>
    <mergeCell ref="W204:W209"/>
    <mergeCell ref="S204:S209"/>
    <mergeCell ref="T204:T209"/>
    <mergeCell ref="S168:S173"/>
    <mergeCell ref="U210:U215"/>
    <mergeCell ref="S234:S239"/>
    <mergeCell ref="T234:T239"/>
    <mergeCell ref="T222:T227"/>
    <mergeCell ref="R228:R233"/>
    <mergeCell ref="R162:R167"/>
    <mergeCell ref="S162:S167"/>
    <mergeCell ref="W198:W203"/>
    <mergeCell ref="X66:X71"/>
    <mergeCell ref="R102:R107"/>
    <mergeCell ref="Z66:Z71"/>
    <mergeCell ref="Z72:Z77"/>
    <mergeCell ref="T168:T173"/>
    <mergeCell ref="R174:R179"/>
    <mergeCell ref="Z102:Z107"/>
    <mergeCell ref="Z108:Z113"/>
    <mergeCell ref="Z114:Z119"/>
    <mergeCell ref="Z120:Z125"/>
    <mergeCell ref="Z126:Z131"/>
    <mergeCell ref="Z144:Z149"/>
    <mergeCell ref="Y90:Y95"/>
    <mergeCell ref="Y96:Y101"/>
    <mergeCell ref="Y102:Y107"/>
    <mergeCell ref="Y108:Y113"/>
    <mergeCell ref="Y114:Y119"/>
    <mergeCell ref="Y120:Y125"/>
    <mergeCell ref="Y126:Y131"/>
    <mergeCell ref="Y132:Y137"/>
    <mergeCell ref="W150:W155"/>
    <mergeCell ref="W138:W143"/>
    <mergeCell ref="Z150:Z155"/>
    <mergeCell ref="X162:X167"/>
    <mergeCell ref="T90:T95"/>
    <mergeCell ref="S174:S179"/>
    <mergeCell ref="T174:T179"/>
    <mergeCell ref="U144:U149"/>
    <mergeCell ref="V144:V149"/>
    <mergeCell ref="W144:W149"/>
    <mergeCell ref="R138:R143"/>
    <mergeCell ref="S138:S143"/>
    <mergeCell ref="Z377:Z382"/>
    <mergeCell ref="Z383:Z388"/>
    <mergeCell ref="Z294:Z299"/>
    <mergeCell ref="Z300:Z305"/>
    <mergeCell ref="Z306:Z311"/>
    <mergeCell ref="Z312:Z317"/>
    <mergeCell ref="Z318:Z323"/>
    <mergeCell ref="Z324:Z329"/>
    <mergeCell ref="Z330:Z335"/>
    <mergeCell ref="Z174:Z179"/>
    <mergeCell ref="Y342:Y347"/>
    <mergeCell ref="R240:R245"/>
    <mergeCell ref="S240:S245"/>
    <mergeCell ref="T240:T245"/>
    <mergeCell ref="R246:R251"/>
    <mergeCell ref="S246:S251"/>
    <mergeCell ref="S252:S257"/>
    <mergeCell ref="T252:T257"/>
    <mergeCell ref="W383:W388"/>
    <mergeCell ref="V383:V388"/>
    <mergeCell ref="U383:U388"/>
    <mergeCell ref="W348:W353"/>
    <mergeCell ref="R348:R353"/>
    <mergeCell ref="S348:S353"/>
    <mergeCell ref="T348:T353"/>
    <mergeCell ref="U294:U299"/>
    <mergeCell ref="V294:V299"/>
    <mergeCell ref="Z234:Z239"/>
    <mergeCell ref="S186:S191"/>
    <mergeCell ref="T186:T191"/>
    <mergeCell ref="R192:R197"/>
    <mergeCell ref="S192:S197"/>
    <mergeCell ref="E54:E59"/>
    <mergeCell ref="B60:B65"/>
    <mergeCell ref="O18:O23"/>
    <mergeCell ref="P18:P23"/>
    <mergeCell ref="Q18:Q23"/>
    <mergeCell ref="R18:R23"/>
    <mergeCell ref="S18:S23"/>
    <mergeCell ref="T18:T23"/>
    <mergeCell ref="U18:U23"/>
    <mergeCell ref="V18:V23"/>
    <mergeCell ref="Z8:Z10"/>
    <mergeCell ref="R7:Z7"/>
    <mergeCell ref="X8:X10"/>
    <mergeCell ref="Y8:Y10"/>
    <mergeCell ref="Z24:Z29"/>
    <mergeCell ref="Y60:Y65"/>
    <mergeCell ref="Z18:Z23"/>
    <mergeCell ref="X60:X65"/>
    <mergeCell ref="Z36:Z41"/>
    <mergeCell ref="Z42:Z47"/>
    <mergeCell ref="Z48:Z53"/>
    <mergeCell ref="E18:E23"/>
    <mergeCell ref="D18:D23"/>
    <mergeCell ref="C18:C23"/>
    <mergeCell ref="B18:B23"/>
    <mergeCell ref="K18:K23"/>
    <mergeCell ref="J18:J23"/>
    <mergeCell ref="E24:E29"/>
    <mergeCell ref="F24:F29"/>
    <mergeCell ref="J24:J29"/>
    <mergeCell ref="U48:U53"/>
    <mergeCell ref="V48:V53"/>
    <mergeCell ref="H72:H77"/>
    <mergeCell ref="D84:D89"/>
    <mergeCell ref="E84:E89"/>
    <mergeCell ref="B90:B95"/>
    <mergeCell ref="C90:C95"/>
    <mergeCell ref="D90:D95"/>
    <mergeCell ref="E90:E95"/>
    <mergeCell ref="B96:B101"/>
    <mergeCell ref="C96:C101"/>
    <mergeCell ref="D96:D101"/>
    <mergeCell ref="E96:E101"/>
    <mergeCell ref="B102:B107"/>
    <mergeCell ref="C102:C107"/>
    <mergeCell ref="D102:D107"/>
    <mergeCell ref="E102:E107"/>
    <mergeCell ref="E36:E41"/>
    <mergeCell ref="D36:D41"/>
    <mergeCell ref="C36:C41"/>
    <mergeCell ref="B36:B41"/>
    <mergeCell ref="B42:B47"/>
    <mergeCell ref="C42:C47"/>
    <mergeCell ref="D42:D47"/>
    <mergeCell ref="E42:E47"/>
    <mergeCell ref="B48:B53"/>
    <mergeCell ref="C48:C53"/>
    <mergeCell ref="D48:D53"/>
    <mergeCell ref="E48:E53"/>
    <mergeCell ref="B54:B59"/>
    <mergeCell ref="G78:G83"/>
    <mergeCell ref="H78:H83"/>
    <mergeCell ref="C54:C59"/>
    <mergeCell ref="D54:D59"/>
    <mergeCell ref="C108:C113"/>
    <mergeCell ref="D108:D113"/>
    <mergeCell ref="E108:E113"/>
    <mergeCell ref="B114:B119"/>
    <mergeCell ref="C114:C119"/>
    <mergeCell ref="D114:D119"/>
    <mergeCell ref="E114:E119"/>
    <mergeCell ref="B120:B125"/>
    <mergeCell ref="C120:C125"/>
    <mergeCell ref="D120:D125"/>
    <mergeCell ref="E120:E125"/>
    <mergeCell ref="B126:B131"/>
    <mergeCell ref="C126:C131"/>
    <mergeCell ref="D126:D131"/>
    <mergeCell ref="E126:E131"/>
    <mergeCell ref="D78:D83"/>
    <mergeCell ref="E78:E83"/>
    <mergeCell ref="B234:B239"/>
    <mergeCell ref="C234:C239"/>
    <mergeCell ref="D234:D239"/>
    <mergeCell ref="E234:E239"/>
    <mergeCell ref="B240:B245"/>
    <mergeCell ref="C240:C245"/>
    <mergeCell ref="D240:D245"/>
    <mergeCell ref="E240:E245"/>
    <mergeCell ref="B246:B251"/>
    <mergeCell ref="C246:C251"/>
    <mergeCell ref="D246:D251"/>
    <mergeCell ref="E246:E251"/>
    <mergeCell ref="B252:B257"/>
    <mergeCell ref="C252:C257"/>
    <mergeCell ref="B258:B263"/>
    <mergeCell ref="C258:C263"/>
    <mergeCell ref="D258:D263"/>
    <mergeCell ref="E258:E263"/>
    <mergeCell ref="D204:D209"/>
    <mergeCell ref="B84:B89"/>
    <mergeCell ref="C84:C89"/>
    <mergeCell ref="D216:D221"/>
    <mergeCell ref="E216:E221"/>
    <mergeCell ref="B222:B227"/>
    <mergeCell ref="C222:C227"/>
    <mergeCell ref="D222:D227"/>
    <mergeCell ref="E222:E227"/>
    <mergeCell ref="D264:D269"/>
    <mergeCell ref="E264:E269"/>
    <mergeCell ref="D252:D257"/>
    <mergeCell ref="E252:E257"/>
    <mergeCell ref="C186:C191"/>
    <mergeCell ref="D186:D191"/>
    <mergeCell ref="E186:E191"/>
    <mergeCell ref="B192:B197"/>
    <mergeCell ref="C192:C197"/>
    <mergeCell ref="D192:D197"/>
    <mergeCell ref="E192:E197"/>
    <mergeCell ref="B198:B203"/>
    <mergeCell ref="C198:C203"/>
    <mergeCell ref="D198:D203"/>
    <mergeCell ref="E198:E203"/>
    <mergeCell ref="B204:B209"/>
    <mergeCell ref="C204:C209"/>
    <mergeCell ref="E204:E209"/>
    <mergeCell ref="B210:B215"/>
    <mergeCell ref="C210:C215"/>
    <mergeCell ref="D210:D215"/>
    <mergeCell ref="E210:E215"/>
    <mergeCell ref="B186:B191"/>
    <mergeCell ref="A18:A23"/>
    <mergeCell ref="B377:B382"/>
    <mergeCell ref="C377:C382"/>
    <mergeCell ref="D377:D382"/>
    <mergeCell ref="E377:E382"/>
    <mergeCell ref="B383:B388"/>
    <mergeCell ref="C383:C388"/>
    <mergeCell ref="D383:D388"/>
    <mergeCell ref="E383:E388"/>
    <mergeCell ref="C162:C167"/>
    <mergeCell ref="D162:D167"/>
    <mergeCell ref="E162:E167"/>
    <mergeCell ref="B168:B173"/>
    <mergeCell ref="C168:C173"/>
    <mergeCell ref="D168:D173"/>
    <mergeCell ref="E168:E173"/>
    <mergeCell ref="B174:B179"/>
    <mergeCell ref="C174:C179"/>
    <mergeCell ref="D174:D179"/>
    <mergeCell ref="E174:E179"/>
    <mergeCell ref="B180:B185"/>
    <mergeCell ref="B300:B305"/>
    <mergeCell ref="C300:C305"/>
    <mergeCell ref="D300:D305"/>
    <mergeCell ref="E300:E305"/>
    <mergeCell ref="E360:E365"/>
    <mergeCell ref="D24:D29"/>
    <mergeCell ref="B306:B311"/>
    <mergeCell ref="C306:C311"/>
    <mergeCell ref="D306:D311"/>
    <mergeCell ref="E306:E311"/>
    <mergeCell ref="A354:A359"/>
    <mergeCell ref="AA12:AA17"/>
    <mergeCell ref="F78:F83"/>
    <mergeCell ref="Z78:Z83"/>
    <mergeCell ref="F84:F89"/>
    <mergeCell ref="Z84:Z89"/>
    <mergeCell ref="F90:F95"/>
    <mergeCell ref="Z90:Z95"/>
    <mergeCell ref="Z96:Z101"/>
    <mergeCell ref="V30:V35"/>
    <mergeCell ref="W30:W35"/>
    <mergeCell ref="X30:X35"/>
    <mergeCell ref="Y30:Y35"/>
    <mergeCell ref="Z30:Z35"/>
    <mergeCell ref="AA30:AA35"/>
    <mergeCell ref="O30:O35"/>
    <mergeCell ref="P30:P35"/>
    <mergeCell ref="Q30:Q35"/>
    <mergeCell ref="R30:R35"/>
    <mergeCell ref="S30:S35"/>
    <mergeCell ref="T30:T35"/>
    <mergeCell ref="U30:U35"/>
    <mergeCell ref="F66:F71"/>
    <mergeCell ref="Y24:Y29"/>
    <mergeCell ref="W18:W23"/>
    <mergeCell ref="X18:X23"/>
    <mergeCell ref="Y18:Y23"/>
    <mergeCell ref="AA18:AA23"/>
    <mergeCell ref="F18:F23"/>
    <mergeCell ref="S24:S29"/>
    <mergeCell ref="N18:N23"/>
    <mergeCell ref="M18:M23"/>
    <mergeCell ref="L18:L23"/>
    <mergeCell ref="AA120:AA125"/>
    <mergeCell ref="AA126:AA131"/>
    <mergeCell ref="Z132:Z137"/>
    <mergeCell ref="T36:T41"/>
    <mergeCell ref="Y36:Y41"/>
    <mergeCell ref="AA36:AA41"/>
    <mergeCell ref="V42:V47"/>
    <mergeCell ref="W42:W47"/>
    <mergeCell ref="Y42:Y47"/>
    <mergeCell ref="AA42:AA47"/>
    <mergeCell ref="Y48:Y53"/>
    <mergeCell ref="AA48:AA53"/>
    <mergeCell ref="K54:K59"/>
    <mergeCell ref="L54:L59"/>
    <mergeCell ref="M54:M59"/>
    <mergeCell ref="V54:V59"/>
    <mergeCell ref="Y54:Y59"/>
    <mergeCell ref="AA54:AA59"/>
    <mergeCell ref="Z60:Z65"/>
    <mergeCell ref="Y84:Y89"/>
    <mergeCell ref="U126:U131"/>
    <mergeCell ref="V126:V131"/>
    <mergeCell ref="W126:W131"/>
    <mergeCell ref="W48:W53"/>
    <mergeCell ref="N54:N59"/>
    <mergeCell ref="O54:O59"/>
    <mergeCell ref="P54:P59"/>
    <mergeCell ref="Q54:Q59"/>
    <mergeCell ref="N66:N71"/>
    <mergeCell ref="O66:O71"/>
    <mergeCell ref="Y66:Y71"/>
    <mergeCell ref="Y72:Y77"/>
    <mergeCell ref="K24:K29"/>
    <mergeCell ref="L24:L29"/>
    <mergeCell ref="M24:M29"/>
    <mergeCell ref="N24:N29"/>
    <mergeCell ref="O24:O29"/>
    <mergeCell ref="P24:P29"/>
    <mergeCell ref="Q24:Q29"/>
    <mergeCell ref="R24:R29"/>
    <mergeCell ref="T24:T29"/>
    <mergeCell ref="U24:U29"/>
    <mergeCell ref="B30:B35"/>
    <mergeCell ref="C30:C35"/>
    <mergeCell ref="D30:D35"/>
    <mergeCell ref="E30:E35"/>
    <mergeCell ref="F30:F35"/>
    <mergeCell ref="J30:J35"/>
    <mergeCell ref="K30:K35"/>
    <mergeCell ref="L30:L35"/>
    <mergeCell ref="M30:M35"/>
    <mergeCell ref="N30:N35"/>
    <mergeCell ref="V24:V29"/>
    <mergeCell ref="W24:W29"/>
    <mergeCell ref="X24:X29"/>
    <mergeCell ref="AA114:AA119"/>
    <mergeCell ref="Y78:Y83"/>
    <mergeCell ref="F138:F143"/>
    <mergeCell ref="U138:U143"/>
    <mergeCell ref="V138:V143"/>
    <mergeCell ref="Z138:Z143"/>
    <mergeCell ref="AA24:AA29"/>
    <mergeCell ref="R90:R95"/>
    <mergeCell ref="S90:S95"/>
    <mergeCell ref="X132:X137"/>
    <mergeCell ref="X138:X143"/>
    <mergeCell ref="X108:X113"/>
    <mergeCell ref="X114:X119"/>
    <mergeCell ref="P126:P131"/>
    <mergeCell ref="G48:G53"/>
    <mergeCell ref="H48:H53"/>
    <mergeCell ref="I48:I53"/>
    <mergeCell ref="G54:G59"/>
    <mergeCell ref="H54:H59"/>
    <mergeCell ref="I54:I59"/>
    <mergeCell ref="G60:G65"/>
    <mergeCell ref="H60:H65"/>
    <mergeCell ref="I60:I65"/>
    <mergeCell ref="G66:G71"/>
    <mergeCell ref="H66:H71"/>
    <mergeCell ref="I66:I71"/>
    <mergeCell ref="G72:G77"/>
    <mergeCell ref="W114:W119"/>
    <mergeCell ref="Z54:Z59"/>
    <mergeCell ref="AA150:AA155"/>
    <mergeCell ref="Z156:Z161"/>
    <mergeCell ref="AA156:AA161"/>
    <mergeCell ref="Z162:Z167"/>
    <mergeCell ref="F168:F173"/>
    <mergeCell ref="Z168:Z173"/>
    <mergeCell ref="Y138:Y143"/>
    <mergeCell ref="Y144:Y149"/>
    <mergeCell ref="Y150:Y155"/>
    <mergeCell ref="Y168:Y173"/>
    <mergeCell ref="Y162:Y167"/>
    <mergeCell ref="Y156:Y161"/>
    <mergeCell ref="R168:R173"/>
    <mergeCell ref="R144:R149"/>
    <mergeCell ref="S144:S149"/>
    <mergeCell ref="T144:T149"/>
    <mergeCell ref="K162:K167"/>
    <mergeCell ref="W168:W173"/>
    <mergeCell ref="X144:X149"/>
    <mergeCell ref="G138:G143"/>
    <mergeCell ref="H138:H143"/>
    <mergeCell ref="I138:I143"/>
    <mergeCell ref="G144:G149"/>
    <mergeCell ref="H144:H149"/>
    <mergeCell ref="I144:I149"/>
    <mergeCell ref="G150:G155"/>
    <mergeCell ref="W162:W167"/>
    <mergeCell ref="T162:T167"/>
    <mergeCell ref="G156:G161"/>
    <mergeCell ref="H156:H161"/>
    <mergeCell ref="I156:I161"/>
    <mergeCell ref="I162:I167"/>
    <mergeCell ref="F180:F185"/>
    <mergeCell ref="Z180:Z185"/>
    <mergeCell ref="F186:F191"/>
    <mergeCell ref="F192:F197"/>
    <mergeCell ref="AA216:AA221"/>
    <mergeCell ref="Z222:Z227"/>
    <mergeCell ref="Z186:Z191"/>
    <mergeCell ref="Z192:Z197"/>
    <mergeCell ref="Z198:Z203"/>
    <mergeCell ref="Z204:Z209"/>
    <mergeCell ref="Z210:Z215"/>
    <mergeCell ref="Z216:Z221"/>
    <mergeCell ref="Y174:Y179"/>
    <mergeCell ref="Y180:Y185"/>
    <mergeCell ref="Y186:Y191"/>
    <mergeCell ref="Y192:Y197"/>
    <mergeCell ref="Y198:Y203"/>
    <mergeCell ref="Y204:Y209"/>
    <mergeCell ref="Y210:Y215"/>
    <mergeCell ref="Y216:Y221"/>
    <mergeCell ref="Y222:Y227"/>
    <mergeCell ref="R198:R203"/>
    <mergeCell ref="R204:R209"/>
    <mergeCell ref="R210:R215"/>
    <mergeCell ref="S210:S215"/>
    <mergeCell ref="T210:T215"/>
    <mergeCell ref="R216:R221"/>
    <mergeCell ref="S216:S221"/>
    <mergeCell ref="T216:T221"/>
    <mergeCell ref="R222:R227"/>
    <mergeCell ref="S222:S227"/>
    <mergeCell ref="R186:R191"/>
    <mergeCell ref="Z240:Z245"/>
    <mergeCell ref="Z246:Z251"/>
    <mergeCell ref="Z252:Z257"/>
    <mergeCell ref="Z258:Z263"/>
    <mergeCell ref="Z264:Z269"/>
    <mergeCell ref="Z228:Z233"/>
    <mergeCell ref="Y228:Y233"/>
    <mergeCell ref="Y234:Y239"/>
    <mergeCell ref="Y240:Y245"/>
    <mergeCell ref="Y246:Y251"/>
    <mergeCell ref="Y252:Y257"/>
    <mergeCell ref="Y258:Y263"/>
    <mergeCell ref="Y264:Y269"/>
    <mergeCell ref="U246:U251"/>
    <mergeCell ref="V246:V251"/>
    <mergeCell ref="R234:R239"/>
    <mergeCell ref="T246:T251"/>
    <mergeCell ref="R252:R257"/>
    <mergeCell ref="W246:W251"/>
    <mergeCell ref="V240:V245"/>
    <mergeCell ref="U240:U245"/>
    <mergeCell ref="M288:M293"/>
    <mergeCell ref="N288:N293"/>
    <mergeCell ref="W294:W299"/>
    <mergeCell ref="U288:U293"/>
    <mergeCell ref="V288:V293"/>
    <mergeCell ref="W288:W293"/>
    <mergeCell ref="U282:U287"/>
    <mergeCell ref="V282:V287"/>
    <mergeCell ref="AA252:AA257"/>
    <mergeCell ref="R258:R263"/>
    <mergeCell ref="S258:S263"/>
    <mergeCell ref="T258:T263"/>
    <mergeCell ref="AA258:AA263"/>
    <mergeCell ref="R264:R269"/>
    <mergeCell ref="S264:S269"/>
    <mergeCell ref="T264:T269"/>
    <mergeCell ref="AA264:AA269"/>
    <mergeCell ref="W318:W323"/>
    <mergeCell ref="O306:O311"/>
    <mergeCell ref="P306:P311"/>
    <mergeCell ref="Q306:Q311"/>
    <mergeCell ref="U306:U311"/>
    <mergeCell ref="D312:D317"/>
    <mergeCell ref="E312:E317"/>
    <mergeCell ref="G312:G317"/>
    <mergeCell ref="H312:H317"/>
    <mergeCell ref="I312:I317"/>
    <mergeCell ref="G318:G323"/>
    <mergeCell ref="H300:H305"/>
    <mergeCell ref="V306:V311"/>
    <mergeCell ref="W306:W311"/>
    <mergeCell ref="AA270:AA275"/>
    <mergeCell ref="Y276:Y281"/>
    <mergeCell ref="AA276:AA281"/>
    <mergeCell ref="AA282:AA287"/>
    <mergeCell ref="AA288:AA293"/>
    <mergeCell ref="W282:W287"/>
    <mergeCell ref="AA294:AA299"/>
    <mergeCell ref="Z270:Z275"/>
    <mergeCell ref="Z276:Z281"/>
    <mergeCell ref="Z282:Z287"/>
    <mergeCell ref="Z288:Z293"/>
    <mergeCell ref="Y282:Y287"/>
    <mergeCell ref="Y288:Y293"/>
    <mergeCell ref="Y294:Y299"/>
    <mergeCell ref="Y270:Y275"/>
    <mergeCell ref="L294:L299"/>
    <mergeCell ref="M294:M299"/>
    <mergeCell ref="N294:N299"/>
    <mergeCell ref="Y330:Y335"/>
    <mergeCell ref="N330:N335"/>
    <mergeCell ref="O330:O335"/>
    <mergeCell ref="P330:P335"/>
    <mergeCell ref="Q330:Q335"/>
    <mergeCell ref="U318:U323"/>
    <mergeCell ref="V318:V323"/>
    <mergeCell ref="Q318:Q323"/>
    <mergeCell ref="U330:U335"/>
    <mergeCell ref="E324:E329"/>
    <mergeCell ref="V330:V335"/>
    <mergeCell ref="W330:W335"/>
    <mergeCell ref="D324:D329"/>
    <mergeCell ref="AA300:AA305"/>
    <mergeCell ref="V324:V329"/>
    <mergeCell ref="W324:W329"/>
    <mergeCell ref="AA306:AA311"/>
    <mergeCell ref="Y300:Y305"/>
    <mergeCell ref="Y306:Y311"/>
    <mergeCell ref="AA312:AA317"/>
    <mergeCell ref="AA318:AA323"/>
    <mergeCell ref="Y312:Y317"/>
    <mergeCell ref="Y318:Y323"/>
    <mergeCell ref="T330:T335"/>
    <mergeCell ref="AA324:AA329"/>
    <mergeCell ref="D330:D335"/>
    <mergeCell ref="E330:E335"/>
    <mergeCell ref="AA330:AA335"/>
    <mergeCell ref="Y324:Y329"/>
    <mergeCell ref="D318:D323"/>
    <mergeCell ref="S312:S317"/>
    <mergeCell ref="T312:T317"/>
    <mergeCell ref="Y336:Y341"/>
    <mergeCell ref="AA336:AA341"/>
    <mergeCell ref="Z336:Z341"/>
    <mergeCell ref="Z348:Z353"/>
    <mergeCell ref="Z354:Z359"/>
    <mergeCell ref="Z360:Z365"/>
    <mergeCell ref="H342:H347"/>
    <mergeCell ref="I342:I347"/>
    <mergeCell ref="G342:G347"/>
    <mergeCell ref="J342:J347"/>
    <mergeCell ref="K342:K347"/>
    <mergeCell ref="AA342:AA347"/>
    <mergeCell ref="AA348:AA353"/>
    <mergeCell ref="J354:J359"/>
    <mergeCell ref="K354:K359"/>
    <mergeCell ref="L354:L359"/>
    <mergeCell ref="M354:M359"/>
    <mergeCell ref="N354:N359"/>
    <mergeCell ref="O354:O359"/>
    <mergeCell ref="P354:P359"/>
    <mergeCell ref="Q354:Q359"/>
    <mergeCell ref="R354:R359"/>
    <mergeCell ref="S354:S359"/>
    <mergeCell ref="T354:T359"/>
    <mergeCell ref="U354:U359"/>
    <mergeCell ref="V354:V359"/>
    <mergeCell ref="W354:W359"/>
    <mergeCell ref="AA354:AA359"/>
    <mergeCell ref="Z342:Z347"/>
    <mergeCell ref="Y348:Y353"/>
    <mergeCell ref="Y354:Y359"/>
    <mergeCell ref="G348:G353"/>
    <mergeCell ref="A348:A353"/>
    <mergeCell ref="J348:J353"/>
    <mergeCell ref="K348:K353"/>
    <mergeCell ref="L348:L353"/>
    <mergeCell ref="M348:M353"/>
    <mergeCell ref="A342:A347"/>
    <mergeCell ref="Q360:Q365"/>
    <mergeCell ref="R360:R365"/>
    <mergeCell ref="S360:S365"/>
    <mergeCell ref="T360:T365"/>
    <mergeCell ref="U360:U365"/>
    <mergeCell ref="V360:V365"/>
    <mergeCell ref="W360:W365"/>
    <mergeCell ref="AA360:AA365"/>
    <mergeCell ref="P348:P353"/>
    <mergeCell ref="Q348:Q353"/>
    <mergeCell ref="U348:U353"/>
    <mergeCell ref="V348:V353"/>
    <mergeCell ref="B348:B353"/>
    <mergeCell ref="C348:C353"/>
    <mergeCell ref="D348:D353"/>
    <mergeCell ref="E348:E353"/>
    <mergeCell ref="H348:H353"/>
    <mergeCell ref="I348:I353"/>
    <mergeCell ref="G354:G359"/>
    <mergeCell ref="H354:H359"/>
    <mergeCell ref="I354:I359"/>
    <mergeCell ref="G360:G365"/>
    <mergeCell ref="H360:H365"/>
    <mergeCell ref="I360:I365"/>
    <mergeCell ref="AA366:AA371"/>
    <mergeCell ref="Y366:Y371"/>
    <mergeCell ref="Y360:Y365"/>
    <mergeCell ref="X360:X365"/>
    <mergeCell ref="X366:X371"/>
    <mergeCell ref="T366:T371"/>
    <mergeCell ref="Z366:Z371"/>
    <mergeCell ref="A24:A29"/>
    <mergeCell ref="B24:B29"/>
    <mergeCell ref="C24:C29"/>
    <mergeCell ref="AA372:AA376"/>
    <mergeCell ref="A389:A394"/>
    <mergeCell ref="B389:B394"/>
    <mergeCell ref="C389:C394"/>
    <mergeCell ref="D389:D394"/>
    <mergeCell ref="E389:E394"/>
    <mergeCell ref="F389:F394"/>
    <mergeCell ref="J389:J394"/>
    <mergeCell ref="K389:K394"/>
    <mergeCell ref="L389:L394"/>
    <mergeCell ref="M389:M394"/>
    <mergeCell ref="N389:N394"/>
    <mergeCell ref="O389:O394"/>
    <mergeCell ref="P389:P394"/>
    <mergeCell ref="Q389:Q394"/>
    <mergeCell ref="R389:R394"/>
    <mergeCell ref="S389:S394"/>
    <mergeCell ref="T389:T394"/>
    <mergeCell ref="U389:U394"/>
    <mergeCell ref="V389:V394"/>
    <mergeCell ref="W389:W394"/>
    <mergeCell ref="X389:X394"/>
    <mergeCell ref="Y389:Y394"/>
    <mergeCell ref="Z389:Z394"/>
    <mergeCell ref="AA389:AA394"/>
    <mergeCell ref="Y377:Y382"/>
    <mergeCell ref="Y383:Y388"/>
    <mergeCell ref="A360:A365"/>
    <mergeCell ref="I72:I77"/>
    <mergeCell ref="AT36:AT38"/>
    <mergeCell ref="AU36:AU38"/>
    <mergeCell ref="AV36:AV38"/>
    <mergeCell ref="AT60:AT61"/>
    <mergeCell ref="AU60:AU61"/>
    <mergeCell ref="AV60:AV61"/>
    <mergeCell ref="AV54:AV56"/>
    <mergeCell ref="AT84:AT85"/>
    <mergeCell ref="AU84:AU85"/>
    <mergeCell ref="AV84:AV85"/>
    <mergeCell ref="AV186:AV187"/>
    <mergeCell ref="AT90:AT91"/>
    <mergeCell ref="AU90:AU91"/>
    <mergeCell ref="AV90:AV91"/>
    <mergeCell ref="AT96:AT97"/>
    <mergeCell ref="AU96:AU97"/>
    <mergeCell ref="AV96:AV97"/>
    <mergeCell ref="AT102:AT104"/>
    <mergeCell ref="AU102:AU104"/>
    <mergeCell ref="AV102:AV104"/>
    <mergeCell ref="AT108:AT110"/>
    <mergeCell ref="AU108:AU110"/>
    <mergeCell ref="AT156:AT159"/>
    <mergeCell ref="AU156:AU159"/>
    <mergeCell ref="AV156:AV159"/>
    <mergeCell ref="AT9:AT10"/>
    <mergeCell ref="AU9:AU10"/>
    <mergeCell ref="AT12:AT14"/>
    <mergeCell ref="AU12:AU14"/>
    <mergeCell ref="AV12:AV14"/>
    <mergeCell ref="AT18:AT20"/>
    <mergeCell ref="AU18:AU20"/>
    <mergeCell ref="AV18:AV20"/>
    <mergeCell ref="AT24:AT26"/>
    <mergeCell ref="AU24:AU26"/>
    <mergeCell ref="AV24:AV26"/>
    <mergeCell ref="AT30:AT33"/>
    <mergeCell ref="AU30:AU33"/>
    <mergeCell ref="AV30:AV33"/>
    <mergeCell ref="AV48:AV49"/>
    <mergeCell ref="AV42:AV44"/>
    <mergeCell ref="AV78:AV79"/>
    <mergeCell ref="AT66:AT68"/>
    <mergeCell ref="AU66:AU68"/>
    <mergeCell ref="AV66:AV68"/>
    <mergeCell ref="AT72:AT73"/>
    <mergeCell ref="AU72:AU73"/>
    <mergeCell ref="AV72:AV73"/>
    <mergeCell ref="AT246:AT249"/>
    <mergeCell ref="AU246:AU249"/>
    <mergeCell ref="AV246:AV249"/>
    <mergeCell ref="AV252:AV253"/>
    <mergeCell ref="AT258:AT259"/>
    <mergeCell ref="AU258:AU259"/>
    <mergeCell ref="AV258:AV259"/>
    <mergeCell ref="AT270:AT271"/>
    <mergeCell ref="AU270:AU271"/>
    <mergeCell ref="AV270:AV271"/>
    <mergeCell ref="AV108:AV110"/>
    <mergeCell ref="AT126:AT127"/>
    <mergeCell ref="AU126:AU127"/>
    <mergeCell ref="AT120:AT122"/>
    <mergeCell ref="AU120:AU122"/>
    <mergeCell ref="AV120:AV122"/>
    <mergeCell ref="AV126:AV127"/>
    <mergeCell ref="AT132:AT133"/>
    <mergeCell ref="AU132:AU133"/>
    <mergeCell ref="AV132:AV133"/>
    <mergeCell ref="AT144:AT145"/>
    <mergeCell ref="AU144:AU145"/>
    <mergeCell ref="AV144:AV145"/>
    <mergeCell ref="AT150:AT151"/>
    <mergeCell ref="AU150:AU151"/>
    <mergeCell ref="AV150:AV151"/>
    <mergeCell ref="AT192:AT193"/>
    <mergeCell ref="AU192:AU193"/>
    <mergeCell ref="AV192:AV193"/>
    <mergeCell ref="AT198:AT201"/>
    <mergeCell ref="AU198:AU201"/>
    <mergeCell ref="AV198:AV201"/>
    <mergeCell ref="AT222:AT223"/>
    <mergeCell ref="AU222:AU223"/>
    <mergeCell ref="AV222:AV223"/>
    <mergeCell ref="AT234:AT236"/>
    <mergeCell ref="AU234:AU236"/>
    <mergeCell ref="AV234:AV236"/>
    <mergeCell ref="AT240:AT242"/>
    <mergeCell ref="AU240:AU242"/>
    <mergeCell ref="AV240:AV242"/>
    <mergeCell ref="AV162:AV163"/>
    <mergeCell ref="AT186:AT187"/>
    <mergeCell ref="AU186:AU187"/>
    <mergeCell ref="AT354:AT356"/>
    <mergeCell ref="AU354:AU356"/>
    <mergeCell ref="AV354:AV356"/>
    <mergeCell ref="AV282:AV284"/>
    <mergeCell ref="AV276:AV277"/>
    <mergeCell ref="AT282:AT284"/>
    <mergeCell ref="AU282:AU284"/>
    <mergeCell ref="AV288:AV290"/>
    <mergeCell ref="AT294:AT295"/>
    <mergeCell ref="AU294:AU295"/>
    <mergeCell ref="AV294:AV295"/>
    <mergeCell ref="AT306:AT307"/>
    <mergeCell ref="AU306:AU307"/>
    <mergeCell ref="AV306:AV307"/>
    <mergeCell ref="AT324:AT325"/>
    <mergeCell ref="AU324:AU325"/>
    <mergeCell ref="AV324:AV325"/>
    <mergeCell ref="AU288:AU289"/>
    <mergeCell ref="AT288:AT289"/>
    <mergeCell ref="AT276:AT277"/>
    <mergeCell ref="AU276:AU277"/>
    <mergeCell ref="AT348:AT349"/>
    <mergeCell ref="AU348:AU349"/>
    <mergeCell ref="AV348:AV349"/>
    <mergeCell ref="G18:G23"/>
    <mergeCell ref="H18:H23"/>
    <mergeCell ref="I18:I23"/>
    <mergeCell ref="G24:G29"/>
    <mergeCell ref="H24:H29"/>
    <mergeCell ref="I24:I29"/>
    <mergeCell ref="G30:G35"/>
    <mergeCell ref="H30:H35"/>
    <mergeCell ref="I30:I35"/>
    <mergeCell ref="G36:G41"/>
    <mergeCell ref="H36:H41"/>
    <mergeCell ref="I36:I41"/>
    <mergeCell ref="G42:G47"/>
    <mergeCell ref="H42:H47"/>
    <mergeCell ref="I42:I47"/>
    <mergeCell ref="G168:G173"/>
    <mergeCell ref="H168:H173"/>
    <mergeCell ref="I168:I173"/>
    <mergeCell ref="I78:I83"/>
    <mergeCell ref="G84:G89"/>
    <mergeCell ref="H84:H89"/>
    <mergeCell ref="I84:I89"/>
    <mergeCell ref="G90:G95"/>
    <mergeCell ref="H90:H95"/>
    <mergeCell ref="I90:I95"/>
    <mergeCell ref="G102:G107"/>
    <mergeCell ref="H102:H107"/>
    <mergeCell ref="I102:I107"/>
    <mergeCell ref="G204:G209"/>
    <mergeCell ref="H204:H209"/>
    <mergeCell ref="I204:I209"/>
    <mergeCell ref="G234:G239"/>
    <mergeCell ref="H234:H239"/>
    <mergeCell ref="I234:I239"/>
    <mergeCell ref="G126:G131"/>
    <mergeCell ref="H126:H131"/>
    <mergeCell ref="I126:I131"/>
    <mergeCell ref="G132:G137"/>
    <mergeCell ref="H132:H137"/>
    <mergeCell ref="I132:I137"/>
    <mergeCell ref="G174:G179"/>
    <mergeCell ref="H174:H179"/>
    <mergeCell ref="I174:I179"/>
    <mergeCell ref="G180:G185"/>
    <mergeCell ref="H180:H185"/>
    <mergeCell ref="I180:I185"/>
    <mergeCell ref="G186:G191"/>
    <mergeCell ref="H186:H191"/>
    <mergeCell ref="A1:B6"/>
    <mergeCell ref="G258:G263"/>
    <mergeCell ref="H258:H263"/>
    <mergeCell ref="I258:I263"/>
    <mergeCell ref="G264:G269"/>
    <mergeCell ref="H264:H269"/>
    <mergeCell ref="I264:I269"/>
    <mergeCell ref="G377:G382"/>
    <mergeCell ref="H377:H382"/>
    <mergeCell ref="I377:I382"/>
    <mergeCell ref="G383:G388"/>
    <mergeCell ref="H383:H388"/>
    <mergeCell ref="I383:I388"/>
    <mergeCell ref="G389:G394"/>
    <mergeCell ref="H389:H394"/>
    <mergeCell ref="I389:I394"/>
    <mergeCell ref="G276:G281"/>
    <mergeCell ref="H276:H281"/>
    <mergeCell ref="I276:I281"/>
    <mergeCell ref="G282:G287"/>
    <mergeCell ref="H282:H287"/>
    <mergeCell ref="I282:I287"/>
    <mergeCell ref="G288:G293"/>
    <mergeCell ref="H288:H293"/>
    <mergeCell ref="I288:I293"/>
    <mergeCell ref="G294:G299"/>
    <mergeCell ref="H294:H299"/>
    <mergeCell ref="I294:I299"/>
    <mergeCell ref="G300:G305"/>
    <mergeCell ref="G108:G113"/>
    <mergeCell ref="H108:H113"/>
    <mergeCell ref="I108:I113"/>
    <mergeCell ref="C372:C376"/>
    <mergeCell ref="L12:L17"/>
    <mergeCell ref="K12:K17"/>
    <mergeCell ref="J12:J17"/>
    <mergeCell ref="I12:I17"/>
    <mergeCell ref="H12:H17"/>
    <mergeCell ref="G12:G17"/>
    <mergeCell ref="F12:F17"/>
    <mergeCell ref="E12:E17"/>
    <mergeCell ref="D12:D17"/>
    <mergeCell ref="C12:C17"/>
    <mergeCell ref="B12:B17"/>
    <mergeCell ref="A12:A17"/>
    <mergeCell ref="S12:S17"/>
    <mergeCell ref="R12:R17"/>
    <mergeCell ref="Q12:Q17"/>
    <mergeCell ref="P12:P17"/>
    <mergeCell ref="O12:O17"/>
    <mergeCell ref="N12:N17"/>
    <mergeCell ref="M12:M17"/>
    <mergeCell ref="I186:I191"/>
    <mergeCell ref="G162:G167"/>
    <mergeCell ref="H162:H167"/>
    <mergeCell ref="G114:G119"/>
    <mergeCell ref="H114:H119"/>
    <mergeCell ref="I114:I119"/>
    <mergeCell ref="H120:H125"/>
    <mergeCell ref="I120:I125"/>
    <mergeCell ref="G120:G125"/>
    <mergeCell ref="G198:G203"/>
    <mergeCell ref="H198:H203"/>
    <mergeCell ref="I198:I203"/>
    <mergeCell ref="B372:B376"/>
    <mergeCell ref="A372:A376"/>
    <mergeCell ref="X372:X376"/>
    <mergeCell ref="W372:W376"/>
    <mergeCell ref="V372:V376"/>
    <mergeCell ref="U372:U376"/>
    <mergeCell ref="T372:T376"/>
    <mergeCell ref="S372:S376"/>
    <mergeCell ref="R372:R376"/>
    <mergeCell ref="Q372:Q376"/>
    <mergeCell ref="P372:P376"/>
    <mergeCell ref="O372:O376"/>
    <mergeCell ref="N372:N376"/>
    <mergeCell ref="M372:M376"/>
    <mergeCell ref="Z372:Z376"/>
    <mergeCell ref="Y372:Y376"/>
    <mergeCell ref="Z12:Z17"/>
    <mergeCell ref="Y12:Y17"/>
    <mergeCell ref="X12:X17"/>
    <mergeCell ref="W12:W17"/>
    <mergeCell ref="V12:V17"/>
    <mergeCell ref="U12:U17"/>
    <mergeCell ref="T12:T17"/>
    <mergeCell ref="L372:L376"/>
    <mergeCell ref="K372:K376"/>
    <mergeCell ref="J372:J376"/>
    <mergeCell ref="I372:I376"/>
    <mergeCell ref="H372:H376"/>
    <mergeCell ref="G372:G376"/>
    <mergeCell ref="F372:F376"/>
    <mergeCell ref="E372:E376"/>
    <mergeCell ref="D372:D376"/>
  </mergeCells>
  <phoneticPr fontId="64" type="noConversion"/>
  <conditionalFormatting sqref="AS15:AU17 AS12:AS14 AS21:AU23 AS18:AS20 AS27:AU29 AS24:AS26 AS34:AU35 AS30:AS33 AS39:AU41 AS36:AS38 AS42:AS53 AS62:AU65 AS55:AS61 AS69:AU71 AS74:AU77 AS80:AU83 AS79 AS86:AU89 AS92:AU95 AS98:AU101 AS105:AU107 AS102:AS104 AS111:AU113 AS115:AU119 AS123:AU125 AS128:AU131 AS134:AU137 AS139:AU143 AS146:AU149 AS152:AU155 AS160:AU161 AS164:AU167 AS163 AS175:AU179 AS181:AU185 AS188:AU191 AS194:AU197 AS193 AS202:AU203 AS205:AU209 AS211:AU215 AS217:AU221 AS224:AU227 AS229:AU233 AS237:AU239 AS243:AU245 AS250:AU251 AS254:AU257 AS260:AU263 AS266:AU269 AS272:AU275 AS278:AU281 AS285:AU287 AS291:AU293 AS296:AU299 AS302:AU305 AS308:AU311 AS314:AU317 AS319:AU323 AS326:AU329 AS331:AU335 AS337:AU341 AS343:AU347 AS350:AU353 AS357:AU359 AS361:AU365 AS367:AU371 AS373:AU394 AS108:AS110 AS169:AU173 AS168 AS301">
    <cfRule type="cellIs" dxfId="3138" priority="6475" operator="equal">
      <formula>"Extremo"</formula>
    </cfRule>
    <cfRule type="cellIs" dxfId="3137" priority="6476" operator="equal">
      <formula>"Alto"</formula>
    </cfRule>
    <cfRule type="cellIs" dxfId="3136" priority="6477" operator="equal">
      <formula>"Moderado"</formula>
    </cfRule>
    <cfRule type="cellIs" dxfId="3135" priority="6478" operator="equal">
      <formula>"Bajo"</formula>
    </cfRule>
  </conditionalFormatting>
  <conditionalFormatting sqref="AO12:AO35 AO39:AO41 AO43:AO47 AO49:AO53 AO55:AO59 AO62:AO65 AO69:AO71 AO74:AO77 AO79:AO83 AO86:AO89 AO92:AO95 AO98:AO101 AO105:AO107 AO111:AO113 AO115:AO119 AO123:AO125 AO128:AO131 AO134:AO137 AO139:AO143 AO146:AO149 AO152:AO155 AO160:AO161 AO163:AO167 AO169:AO173 AO175:AO179 AO181:AO185 AO188:AO191 AO194:AO197 AO202:AO203 AO205:AO209 AO211:AO215 AO217:AO221 AO224:AO227 AO229:AO233 AO237:AO239 AO243:AO245 AO250:AO251 AO254:AO257 AO260:AO263 AO266:AO269 AO272:AO275 AO278:AO281 AO285:AO287 AO291:AO293 AO296:AO299 AO301:AO305 AO308:AO311 AO314:AO317 AO319:AO323 AO326:AO329 AO331:AO335 AO337:AO341 AO343:AO347 AO350:AO353 AO357:AO359 AO361:AO365 AO367:AO371 AO373:AO394">
    <cfRule type="cellIs" dxfId="3134" priority="6120" operator="equal">
      <formula>"Muy Alta"</formula>
    </cfRule>
    <cfRule type="cellIs" dxfId="3133" priority="6121" operator="equal">
      <formula>"Alta"</formula>
    </cfRule>
    <cfRule type="cellIs" dxfId="3132" priority="6122" operator="equal">
      <formula>"Media"</formula>
    </cfRule>
    <cfRule type="cellIs" dxfId="3131" priority="6123" operator="equal">
      <formula>"Baja"</formula>
    </cfRule>
    <cfRule type="cellIs" dxfId="3130" priority="6124" operator="equal">
      <formula>"Muy Baja"</formula>
    </cfRule>
  </conditionalFormatting>
  <conditionalFormatting sqref="AQ12:AQ35 AQ39:AQ41 AQ43:AQ47 AQ49:AQ53 AQ55:AQ59 AQ62:AQ65 AQ69:AQ71 AQ74:AQ77 AQ79:AQ83 AQ86:AQ89 AQ92:AQ95 AQ98:AQ101 AQ105:AQ107 AQ111:AQ113 AQ115:AQ119 AQ123:AQ125 AQ128:AQ131 AQ134:AQ137 AQ139:AQ143 AQ146:AQ149 AQ152:AQ155 AQ160:AQ161 AQ163:AQ167 AQ169:AQ173 AQ175:AQ179 AQ181:AQ185 AQ188:AQ191 AQ194:AQ197 AQ202:AQ203 AQ205:AQ209 AQ211:AQ215 AQ217:AQ221 AQ224:AQ227 AQ229:AQ233 AQ237:AQ239 AQ243:AQ245 AQ250:AQ251 AQ254:AQ257 AQ260:AQ263 AQ266:AQ269 AQ272:AQ275 AQ278:AQ281 AQ285:AQ287 AQ291:AQ293 AQ296:AQ299 AQ301:AQ305 AQ308:AQ311 AQ314:AQ317 AQ319:AQ323 AQ326:AQ329 AQ331:AQ335 AQ337:AQ341 AQ343:AQ347 AQ350:AQ353 AQ357:AQ359 AQ361:AQ365 AQ367:AQ371 AQ373:AQ394">
    <cfRule type="cellIs" dxfId="3129" priority="6115" operator="equal">
      <formula>"Catastrófico"</formula>
    </cfRule>
    <cfRule type="cellIs" dxfId="3128" priority="6116" operator="equal">
      <formula>"Mayor"</formula>
    </cfRule>
    <cfRule type="cellIs" dxfId="3127" priority="6117" operator="equal">
      <formula>"Moderado"</formula>
    </cfRule>
    <cfRule type="cellIs" dxfId="3126" priority="6118" operator="equal">
      <formula>"Menor"</formula>
    </cfRule>
    <cfRule type="cellIs" dxfId="3125" priority="6119" operator="equal">
      <formula>"Leve"</formula>
    </cfRule>
  </conditionalFormatting>
  <conditionalFormatting sqref="P12 P18 P24">
    <cfRule type="cellIs" dxfId="3124" priority="4768" operator="equal">
      <formula>"Muy Alta"</formula>
    </cfRule>
    <cfRule type="cellIs" dxfId="3123" priority="4769" operator="equal">
      <formula>"Alta"</formula>
    </cfRule>
    <cfRule type="cellIs" dxfId="3122" priority="4770" operator="equal">
      <formula>"Media"</formula>
    </cfRule>
    <cfRule type="cellIs" dxfId="3121" priority="4771" operator="equal">
      <formula>"Baja"</formula>
    </cfRule>
    <cfRule type="cellIs" dxfId="3120" priority="4772" operator="equal">
      <formula>"Muy Baja"</formula>
    </cfRule>
  </conditionalFormatting>
  <conditionalFormatting sqref="S18 S24 S30 S36 S42 S48 S54 S60 S66 S72 S78 S84 S90 S96 S102 S108 S114 S120 S126 S132 S138 S144 S150 S162 S168 S174 S180 S186 S192 S198 S204 S210 S216 S222 S228 S234 S240 S246 S252 S258 S264 S270 S276 S282 S288 S294 S300 S306 S312 S318 S324 S330 S336 S342 S348 S354 S360 S366 S372 S377 S383 S389 S12 S156">
    <cfRule type="cellIs" dxfId="3119" priority="4763" operator="equal">
      <formula>"Catastrófico"</formula>
    </cfRule>
    <cfRule type="cellIs" dxfId="3118" priority="4764" operator="equal">
      <formula>"Mayor"</formula>
    </cfRule>
    <cfRule type="cellIs" dxfId="3117" priority="4765" operator="equal">
      <formula>"Moderado"</formula>
    </cfRule>
    <cfRule type="cellIs" dxfId="3116" priority="4766" operator="equal">
      <formula>"Menor"</formula>
    </cfRule>
    <cfRule type="cellIs" dxfId="3115" priority="4767" operator="equal">
      <formula>"Leve"</formula>
    </cfRule>
  </conditionalFormatting>
  <conditionalFormatting sqref="V12 V18 V24 V30 V36 V42 V48 V54 V60 V66 V72 V78 V84 V90 V96 V102 V108 V114 V120 V126 V132 V138 V144 V150 V156 V162 V168 V174 V180 V186 V192 V198 V204 V210 V216 V222 V228 V234 V240 V246 V252 V258 V264 V270 V276 V282 V288 V294 V300 V306 V312 V318 V324 V330 V336 V342 V348 V354 V360 V366 V372 V377 V383 V389">
    <cfRule type="cellIs" dxfId="3114" priority="4758" operator="equal">
      <formula>"Catastrófico"</formula>
    </cfRule>
    <cfRule type="cellIs" dxfId="3113" priority="4759" operator="equal">
      <formula>"Mayor"</formula>
    </cfRule>
    <cfRule type="cellIs" dxfId="3112" priority="4760" operator="equal">
      <formula>"Moderado"</formula>
    </cfRule>
    <cfRule type="cellIs" dxfId="3111" priority="4761" operator="equal">
      <formula>"Menor"</formula>
    </cfRule>
    <cfRule type="cellIs" dxfId="3110" priority="4762" operator="equal">
      <formula>"Leve"</formula>
    </cfRule>
  </conditionalFormatting>
  <conditionalFormatting sqref="Z12 Z18 Z24 Z30 Z36 Z42 Z48 Z54 Z60 Z66 Z72 Z78 Z84 Z90 Z96 Z102 Z108 Z114 Z120 Z126 Z132 Z138 Z144 Z150 Z156 Z162 Z168 Z174 Z180 Z186 Z192 Z198 Z204 Z210 Z216 Z222 Z228 Z234 Z240 Z246 Z252 Z258 Z264 Z270 Z276 Z282 Z288 Z294 Z300 Z306 Z312 Z318 Z324 Z330 Z336 Z342 Z348 Z354 Z360 Z366 Z372 Z377 Z383 Z389">
    <cfRule type="cellIs" dxfId="3109" priority="4754" operator="equal">
      <formula>"Extremo"</formula>
    </cfRule>
    <cfRule type="cellIs" dxfId="3108" priority="4755" operator="equal">
      <formula>"Alto"</formula>
    </cfRule>
    <cfRule type="cellIs" dxfId="3107" priority="4756" operator="equal">
      <formula>"Moderado"</formula>
    </cfRule>
    <cfRule type="cellIs" dxfId="3106" priority="4757" operator="equal">
      <formula>"Bajo"</formula>
    </cfRule>
  </conditionalFormatting>
  <conditionalFormatting sqref="X12 X18:X372 X377:X394">
    <cfRule type="containsText" dxfId="3105" priority="4739" operator="containsText" text="Leve">
      <formula>NOT(ISERROR(SEARCH("Leve",X12)))</formula>
    </cfRule>
    <cfRule type="containsText" dxfId="3104" priority="4740" operator="containsText" text="Menor">
      <formula>NOT(ISERROR(SEARCH("Menor",X12)))</formula>
    </cfRule>
    <cfRule type="containsText" dxfId="3103" priority="4741" operator="containsText" text="Moderado">
      <formula>NOT(ISERROR(SEARCH("Moderado",X12)))</formula>
    </cfRule>
    <cfRule type="containsText" dxfId="3102" priority="4742" operator="containsText" text="Mayor">
      <formula>NOT(ISERROR(SEARCH("Mayor",X12)))</formula>
    </cfRule>
    <cfRule type="containsText" dxfId="3101" priority="4743" operator="containsText" text="Catastrófico">
      <formula>NOT(ISERROR(SEARCH("Catastrófico",X12)))</formula>
    </cfRule>
  </conditionalFormatting>
  <conditionalFormatting sqref="AA12">
    <cfRule type="cellIs" dxfId="3100" priority="4706" operator="equal">
      <formula>"Extremo"</formula>
    </cfRule>
    <cfRule type="cellIs" dxfId="3099" priority="4707" operator="equal">
      <formula>"Alto"</formula>
    </cfRule>
    <cfRule type="cellIs" dxfId="3098" priority="4708" operator="equal">
      <formula>"Moderado"</formula>
    </cfRule>
    <cfRule type="cellIs" dxfId="3097" priority="4709" operator="equal">
      <formula>"Bajo"</formula>
    </cfRule>
  </conditionalFormatting>
  <conditionalFormatting sqref="P30 P36">
    <cfRule type="cellIs" dxfId="3096" priority="3682" operator="equal">
      <formula>"Muy Alta"</formula>
    </cfRule>
    <cfRule type="cellIs" dxfId="3095" priority="3683" operator="equal">
      <formula>"Alta"</formula>
    </cfRule>
    <cfRule type="cellIs" dxfId="3094" priority="3684" operator="equal">
      <formula>"Media"</formula>
    </cfRule>
    <cfRule type="cellIs" dxfId="3093" priority="3685" operator="equal">
      <formula>"Baja"</formula>
    </cfRule>
    <cfRule type="cellIs" dxfId="3092" priority="3686" operator="equal">
      <formula>"Muy Baja"</formula>
    </cfRule>
  </conditionalFormatting>
  <conditionalFormatting sqref="P42 P48 P54 P60 P66 P72 P78 P84 P90 P96 P102 P108 P114 P120 P126 P132 P138 P144 P150 P156 P162 P168 P174 P180 P192 P204 P216 P228 P240 P252 P264 P276 P288 P300 P312 P324 P336 P348 P360 P372 P383 P186 P198 P210 P222 P234 P246 P258 P270 P282 P294 P306 P318 P330 P342 P354 P366 P377 P389">
    <cfRule type="cellIs" dxfId="3091" priority="3672" operator="equal">
      <formula>"Muy Alta"</formula>
    </cfRule>
    <cfRule type="cellIs" dxfId="3090" priority="3673" operator="equal">
      <formula>"Alta"</formula>
    </cfRule>
    <cfRule type="cellIs" dxfId="3089" priority="3674" operator="equal">
      <formula>"Media"</formula>
    </cfRule>
    <cfRule type="cellIs" dxfId="3088" priority="3675" operator="equal">
      <formula>"Baja"</formula>
    </cfRule>
    <cfRule type="cellIs" dxfId="3087" priority="3676" operator="equal">
      <formula>"Muy Baja"</formula>
    </cfRule>
  </conditionalFormatting>
  <conditionalFormatting sqref="AA18">
    <cfRule type="cellIs" dxfId="3086" priority="3357" operator="equal">
      <formula>"Catastrófico"</formula>
    </cfRule>
    <cfRule type="cellIs" dxfId="3085" priority="3358" operator="equal">
      <formula>"Mayor"</formula>
    </cfRule>
    <cfRule type="cellIs" dxfId="3084" priority="3359" operator="equal">
      <formula>"Moderado"</formula>
    </cfRule>
    <cfRule type="cellIs" dxfId="3083" priority="3360" operator="equal">
      <formula>"Menor"</formula>
    </cfRule>
    <cfRule type="cellIs" dxfId="3082" priority="3361" operator="equal">
      <formula>"Leve"</formula>
    </cfRule>
  </conditionalFormatting>
  <conditionalFormatting sqref="AV18">
    <cfRule type="cellIs" dxfId="3081" priority="3337" operator="equal">
      <formula>"Extremo"</formula>
    </cfRule>
    <cfRule type="cellIs" dxfId="3080" priority="3338" operator="equal">
      <formula>"Alto"</formula>
    </cfRule>
    <cfRule type="cellIs" dxfId="3079" priority="3339" operator="equal">
      <formula>"Moderado"</formula>
    </cfRule>
    <cfRule type="cellIs" dxfId="3078" priority="3340" operator="equal">
      <formula>"Bajo"</formula>
    </cfRule>
  </conditionalFormatting>
  <conditionalFormatting sqref="AV24">
    <cfRule type="cellIs" dxfId="3077" priority="3333" operator="equal">
      <formula>"Extremo"</formula>
    </cfRule>
    <cfRule type="cellIs" dxfId="3076" priority="3334" operator="equal">
      <formula>"Alto"</formula>
    </cfRule>
    <cfRule type="cellIs" dxfId="3075" priority="3335" operator="equal">
      <formula>"Moderado"</formula>
    </cfRule>
    <cfRule type="cellIs" dxfId="3074" priority="3336" operator="equal">
      <formula>"Bajo"</formula>
    </cfRule>
  </conditionalFormatting>
  <conditionalFormatting sqref="AV30">
    <cfRule type="cellIs" dxfId="3073" priority="3329" operator="equal">
      <formula>"Extremo"</formula>
    </cfRule>
    <cfRule type="cellIs" dxfId="3072" priority="3330" operator="equal">
      <formula>"Alto"</formula>
    </cfRule>
    <cfRule type="cellIs" dxfId="3071" priority="3331" operator="equal">
      <formula>"Moderado"</formula>
    </cfRule>
    <cfRule type="cellIs" dxfId="3070" priority="3332" operator="equal">
      <formula>"Bajo"</formula>
    </cfRule>
  </conditionalFormatting>
  <conditionalFormatting sqref="AO36">
    <cfRule type="cellIs" dxfId="3069" priority="3324" operator="equal">
      <formula>"Muy Alta"</formula>
    </cfRule>
    <cfRule type="cellIs" dxfId="3068" priority="3325" operator="equal">
      <formula>"Alta"</formula>
    </cfRule>
    <cfRule type="cellIs" dxfId="3067" priority="3326" operator="equal">
      <formula>"Media"</formula>
    </cfRule>
    <cfRule type="cellIs" dxfId="3066" priority="3327" operator="equal">
      <formula>"Baja"</formula>
    </cfRule>
    <cfRule type="cellIs" dxfId="3065" priority="3328" operator="equal">
      <formula>"Muy Baja"</formula>
    </cfRule>
  </conditionalFormatting>
  <conditionalFormatting sqref="AQ36">
    <cfRule type="cellIs" dxfId="3064" priority="3319" operator="equal">
      <formula>"Catastrófico"</formula>
    </cfRule>
    <cfRule type="cellIs" dxfId="3063" priority="3320" operator="equal">
      <formula>"Mayor"</formula>
    </cfRule>
    <cfRule type="cellIs" dxfId="3062" priority="3321" operator="equal">
      <formula>"Moderado"</formula>
    </cfRule>
    <cfRule type="cellIs" dxfId="3061" priority="3322" operator="equal">
      <formula>"Menor"</formula>
    </cfRule>
    <cfRule type="cellIs" dxfId="3060" priority="3323" operator="equal">
      <formula>"Leve"</formula>
    </cfRule>
  </conditionalFormatting>
  <conditionalFormatting sqref="AO37">
    <cfRule type="cellIs" dxfId="3059" priority="3314" operator="equal">
      <formula>"Muy Alta"</formula>
    </cfRule>
    <cfRule type="cellIs" dxfId="3058" priority="3315" operator="equal">
      <formula>"Alta"</formula>
    </cfRule>
    <cfRule type="cellIs" dxfId="3057" priority="3316" operator="equal">
      <formula>"Media"</formula>
    </cfRule>
    <cfRule type="cellIs" dxfId="3056" priority="3317" operator="equal">
      <formula>"Baja"</formula>
    </cfRule>
    <cfRule type="cellIs" dxfId="3055" priority="3318" operator="equal">
      <formula>"Muy Baja"</formula>
    </cfRule>
  </conditionalFormatting>
  <conditionalFormatting sqref="AQ37">
    <cfRule type="cellIs" dxfId="3054" priority="3309" operator="equal">
      <formula>"Catastrófico"</formula>
    </cfRule>
    <cfRule type="cellIs" dxfId="3053" priority="3310" operator="equal">
      <formula>"Mayor"</formula>
    </cfRule>
    <cfRule type="cellIs" dxfId="3052" priority="3311" operator="equal">
      <formula>"Moderado"</formula>
    </cfRule>
    <cfRule type="cellIs" dxfId="3051" priority="3312" operator="equal">
      <formula>"Menor"</formula>
    </cfRule>
    <cfRule type="cellIs" dxfId="3050" priority="3313" operator="equal">
      <formula>"Leve"</formula>
    </cfRule>
  </conditionalFormatting>
  <conditionalFormatting sqref="AO38">
    <cfRule type="cellIs" dxfId="3049" priority="3304" operator="equal">
      <formula>"Muy Alta"</formula>
    </cfRule>
    <cfRule type="cellIs" dxfId="3048" priority="3305" operator="equal">
      <formula>"Alta"</formula>
    </cfRule>
    <cfRule type="cellIs" dxfId="3047" priority="3306" operator="equal">
      <formula>"Media"</formula>
    </cfRule>
    <cfRule type="cellIs" dxfId="3046" priority="3307" operator="equal">
      <formula>"Baja"</formula>
    </cfRule>
    <cfRule type="cellIs" dxfId="3045" priority="3308" operator="equal">
      <formula>"Muy Baja"</formula>
    </cfRule>
  </conditionalFormatting>
  <conditionalFormatting sqref="AQ38">
    <cfRule type="cellIs" dxfId="3044" priority="3299" operator="equal">
      <formula>"Catastrófico"</formula>
    </cfRule>
    <cfRule type="cellIs" dxfId="3043" priority="3300" operator="equal">
      <formula>"Mayor"</formula>
    </cfRule>
    <cfRule type="cellIs" dxfId="3042" priority="3301" operator="equal">
      <formula>"Moderado"</formula>
    </cfRule>
    <cfRule type="cellIs" dxfId="3041" priority="3302" operator="equal">
      <formula>"Menor"</formula>
    </cfRule>
    <cfRule type="cellIs" dxfId="3040" priority="3303" operator="equal">
      <formula>"Leve"</formula>
    </cfRule>
  </conditionalFormatting>
  <conditionalFormatting sqref="AV36">
    <cfRule type="cellIs" dxfId="3039" priority="3291" operator="equal">
      <formula>"Extremo"</formula>
    </cfRule>
    <cfRule type="cellIs" dxfId="3038" priority="3292" operator="equal">
      <formula>"Alto"</formula>
    </cfRule>
    <cfRule type="cellIs" dxfId="3037" priority="3293" operator="equal">
      <formula>"Moderado"</formula>
    </cfRule>
    <cfRule type="cellIs" dxfId="3036" priority="3294" operator="equal">
      <formula>"Bajo"</formula>
    </cfRule>
  </conditionalFormatting>
  <conditionalFormatting sqref="AO42">
    <cfRule type="cellIs" dxfId="3035" priority="3282" operator="equal">
      <formula>"Muy Alta"</formula>
    </cfRule>
    <cfRule type="cellIs" dxfId="3034" priority="3283" operator="equal">
      <formula>"Alta"</formula>
    </cfRule>
    <cfRule type="cellIs" dxfId="3033" priority="3284" operator="equal">
      <formula>"Media"</formula>
    </cfRule>
    <cfRule type="cellIs" dxfId="3032" priority="3285" operator="equal">
      <formula>"Baja"</formula>
    </cfRule>
    <cfRule type="cellIs" dxfId="3031" priority="3286" operator="equal">
      <formula>"Muy Baja"</formula>
    </cfRule>
  </conditionalFormatting>
  <conditionalFormatting sqref="AQ42">
    <cfRule type="cellIs" dxfId="3030" priority="3277" operator="equal">
      <formula>"Catastrófico"</formula>
    </cfRule>
    <cfRule type="cellIs" dxfId="3029" priority="3278" operator="equal">
      <formula>"Mayor"</formula>
    </cfRule>
    <cfRule type="cellIs" dxfId="3028" priority="3279" operator="equal">
      <formula>"Moderado"</formula>
    </cfRule>
    <cfRule type="cellIs" dxfId="3027" priority="3280" operator="equal">
      <formula>"Menor"</formula>
    </cfRule>
    <cfRule type="cellIs" dxfId="3026" priority="3281" operator="equal">
      <formula>"Leve"</formula>
    </cfRule>
  </conditionalFormatting>
  <conditionalFormatting sqref="AO48">
    <cfRule type="cellIs" dxfId="3025" priority="3264" operator="equal">
      <formula>"Muy Alta"</formula>
    </cfRule>
    <cfRule type="cellIs" dxfId="3024" priority="3265" operator="equal">
      <formula>"Alta"</formula>
    </cfRule>
    <cfRule type="cellIs" dxfId="3023" priority="3266" operator="equal">
      <formula>"Media"</formula>
    </cfRule>
    <cfRule type="cellIs" dxfId="3022" priority="3267" operator="equal">
      <formula>"Baja"</formula>
    </cfRule>
    <cfRule type="cellIs" dxfId="3021" priority="3268" operator="equal">
      <formula>"Muy Baja"</formula>
    </cfRule>
  </conditionalFormatting>
  <conditionalFormatting sqref="AQ48">
    <cfRule type="cellIs" dxfId="3020" priority="3259" operator="equal">
      <formula>"Catastrófico"</formula>
    </cfRule>
    <cfRule type="cellIs" dxfId="3019" priority="3260" operator="equal">
      <formula>"Mayor"</formula>
    </cfRule>
    <cfRule type="cellIs" dxfId="3018" priority="3261" operator="equal">
      <formula>"Moderado"</formula>
    </cfRule>
    <cfRule type="cellIs" dxfId="3017" priority="3262" operator="equal">
      <formula>"Menor"</formula>
    </cfRule>
    <cfRule type="cellIs" dxfId="3016" priority="3263" operator="equal">
      <formula>"Leve"</formula>
    </cfRule>
  </conditionalFormatting>
  <conditionalFormatting sqref="AS54">
    <cfRule type="cellIs" dxfId="3015" priority="3255" operator="equal">
      <formula>"Extremo"</formula>
    </cfRule>
    <cfRule type="cellIs" dxfId="3014" priority="3256" operator="equal">
      <formula>"Alto"</formula>
    </cfRule>
    <cfRule type="cellIs" dxfId="3013" priority="3257" operator="equal">
      <formula>"Moderado"</formula>
    </cfRule>
    <cfRule type="cellIs" dxfId="3012" priority="3258" operator="equal">
      <formula>"Bajo"</formula>
    </cfRule>
  </conditionalFormatting>
  <conditionalFormatting sqref="AO54">
    <cfRule type="cellIs" dxfId="3011" priority="3250" operator="equal">
      <formula>"Muy Alta"</formula>
    </cfRule>
    <cfRule type="cellIs" dxfId="3010" priority="3251" operator="equal">
      <formula>"Alta"</formula>
    </cfRule>
    <cfRule type="cellIs" dxfId="3009" priority="3252" operator="equal">
      <formula>"Media"</formula>
    </cfRule>
    <cfRule type="cellIs" dxfId="3008" priority="3253" operator="equal">
      <formula>"Baja"</formula>
    </cfRule>
    <cfRule type="cellIs" dxfId="3007" priority="3254" operator="equal">
      <formula>"Muy Baja"</formula>
    </cfRule>
  </conditionalFormatting>
  <conditionalFormatting sqref="AQ54">
    <cfRule type="cellIs" dxfId="3006" priority="3245" operator="equal">
      <formula>"Catastrófico"</formula>
    </cfRule>
    <cfRule type="cellIs" dxfId="3005" priority="3246" operator="equal">
      <formula>"Mayor"</formula>
    </cfRule>
    <cfRule type="cellIs" dxfId="3004" priority="3247" operator="equal">
      <formula>"Moderado"</formula>
    </cfRule>
    <cfRule type="cellIs" dxfId="3003" priority="3248" operator="equal">
      <formula>"Menor"</formula>
    </cfRule>
    <cfRule type="cellIs" dxfId="3002" priority="3249" operator="equal">
      <formula>"Leve"</formula>
    </cfRule>
  </conditionalFormatting>
  <conditionalFormatting sqref="AV54">
    <cfRule type="cellIs" dxfId="3001" priority="3241" operator="equal">
      <formula>"Extremo"</formula>
    </cfRule>
    <cfRule type="cellIs" dxfId="3000" priority="3242" operator="equal">
      <formula>"Alto"</formula>
    </cfRule>
    <cfRule type="cellIs" dxfId="2999" priority="3243" operator="equal">
      <formula>"Moderado"</formula>
    </cfRule>
    <cfRule type="cellIs" dxfId="2998" priority="3244" operator="equal">
      <formula>"Bajo"</formula>
    </cfRule>
  </conditionalFormatting>
  <conditionalFormatting sqref="AO60">
    <cfRule type="cellIs" dxfId="2997" priority="3236" operator="equal">
      <formula>"Muy Alta"</formula>
    </cfRule>
    <cfRule type="cellIs" dxfId="2996" priority="3237" operator="equal">
      <formula>"Alta"</formula>
    </cfRule>
    <cfRule type="cellIs" dxfId="2995" priority="3238" operator="equal">
      <formula>"Media"</formula>
    </cfRule>
    <cfRule type="cellIs" dxfId="2994" priority="3239" operator="equal">
      <formula>"Baja"</formula>
    </cfRule>
    <cfRule type="cellIs" dxfId="2993" priority="3240" operator="equal">
      <formula>"Muy Baja"</formula>
    </cfRule>
  </conditionalFormatting>
  <conditionalFormatting sqref="AQ60">
    <cfRule type="cellIs" dxfId="2992" priority="3231" operator="equal">
      <formula>"Catastrófico"</formula>
    </cfRule>
    <cfRule type="cellIs" dxfId="2991" priority="3232" operator="equal">
      <formula>"Mayor"</formula>
    </cfRule>
    <cfRule type="cellIs" dxfId="2990" priority="3233" operator="equal">
      <formula>"Moderado"</formula>
    </cfRule>
    <cfRule type="cellIs" dxfId="2989" priority="3234" operator="equal">
      <formula>"Menor"</formula>
    </cfRule>
    <cfRule type="cellIs" dxfId="2988" priority="3235" operator="equal">
      <formula>"Leve"</formula>
    </cfRule>
  </conditionalFormatting>
  <conditionalFormatting sqref="AO61">
    <cfRule type="cellIs" dxfId="2987" priority="3226" operator="equal">
      <formula>"Muy Alta"</formula>
    </cfRule>
    <cfRule type="cellIs" dxfId="2986" priority="3227" operator="equal">
      <formula>"Alta"</formula>
    </cfRule>
    <cfRule type="cellIs" dxfId="2985" priority="3228" operator="equal">
      <formula>"Media"</formula>
    </cfRule>
    <cfRule type="cellIs" dxfId="2984" priority="3229" operator="equal">
      <formula>"Baja"</formula>
    </cfRule>
    <cfRule type="cellIs" dxfId="2983" priority="3230" operator="equal">
      <formula>"Muy Baja"</formula>
    </cfRule>
  </conditionalFormatting>
  <conditionalFormatting sqref="AQ61">
    <cfRule type="cellIs" dxfId="2982" priority="3221" operator="equal">
      <formula>"Catastrófico"</formula>
    </cfRule>
    <cfRule type="cellIs" dxfId="2981" priority="3222" operator="equal">
      <formula>"Mayor"</formula>
    </cfRule>
    <cfRule type="cellIs" dxfId="2980" priority="3223" operator="equal">
      <formula>"Moderado"</formula>
    </cfRule>
    <cfRule type="cellIs" dxfId="2979" priority="3224" operator="equal">
      <formula>"Menor"</formula>
    </cfRule>
    <cfRule type="cellIs" dxfId="2978" priority="3225" operator="equal">
      <formula>"Leve"</formula>
    </cfRule>
  </conditionalFormatting>
  <conditionalFormatting sqref="AS162">
    <cfRule type="cellIs" dxfId="2977" priority="2587" operator="equal">
      <formula>"Extremo"</formula>
    </cfRule>
    <cfRule type="cellIs" dxfId="2976" priority="2588" operator="equal">
      <formula>"Alto"</formula>
    </cfRule>
    <cfRule type="cellIs" dxfId="2975" priority="2589" operator="equal">
      <formula>"Moderado"</formula>
    </cfRule>
    <cfRule type="cellIs" dxfId="2974" priority="2590" operator="equal">
      <formula>"Bajo"</formula>
    </cfRule>
  </conditionalFormatting>
  <conditionalFormatting sqref="AO162">
    <cfRule type="cellIs" dxfId="2973" priority="2582" operator="equal">
      <formula>"Muy Alta"</formula>
    </cfRule>
    <cfRule type="cellIs" dxfId="2972" priority="2583" operator="equal">
      <formula>"Alta"</formula>
    </cfRule>
    <cfRule type="cellIs" dxfId="2971" priority="2584" operator="equal">
      <formula>"Media"</formula>
    </cfRule>
    <cfRule type="cellIs" dxfId="2970" priority="2585" operator="equal">
      <formula>"Baja"</formula>
    </cfRule>
    <cfRule type="cellIs" dxfId="2969" priority="2586" operator="equal">
      <formula>"Muy Baja"</formula>
    </cfRule>
  </conditionalFormatting>
  <conditionalFormatting sqref="AQ162">
    <cfRule type="cellIs" dxfId="2968" priority="2577" operator="equal">
      <formula>"Catastrófico"</formula>
    </cfRule>
    <cfRule type="cellIs" dxfId="2967" priority="2578" operator="equal">
      <formula>"Mayor"</formula>
    </cfRule>
    <cfRule type="cellIs" dxfId="2966" priority="2579" operator="equal">
      <formula>"Moderado"</formula>
    </cfRule>
    <cfRule type="cellIs" dxfId="2965" priority="2580" operator="equal">
      <formula>"Menor"</formula>
    </cfRule>
    <cfRule type="cellIs" dxfId="2964" priority="2581" operator="equal">
      <formula>"Leve"</formula>
    </cfRule>
  </conditionalFormatting>
  <conditionalFormatting sqref="AS66">
    <cfRule type="cellIs" dxfId="2963" priority="3203" operator="equal">
      <formula>"Extremo"</formula>
    </cfRule>
    <cfRule type="cellIs" dxfId="2962" priority="3204" operator="equal">
      <formula>"Alto"</formula>
    </cfRule>
    <cfRule type="cellIs" dxfId="2961" priority="3205" operator="equal">
      <formula>"Moderado"</formula>
    </cfRule>
    <cfRule type="cellIs" dxfId="2960" priority="3206" operator="equal">
      <formula>"Bajo"</formula>
    </cfRule>
  </conditionalFormatting>
  <conditionalFormatting sqref="AO66">
    <cfRule type="cellIs" dxfId="2959" priority="3198" operator="equal">
      <formula>"Muy Alta"</formula>
    </cfRule>
    <cfRule type="cellIs" dxfId="2958" priority="3199" operator="equal">
      <formula>"Alta"</formula>
    </cfRule>
    <cfRule type="cellIs" dxfId="2957" priority="3200" operator="equal">
      <formula>"Media"</formula>
    </cfRule>
    <cfRule type="cellIs" dxfId="2956" priority="3201" operator="equal">
      <formula>"Baja"</formula>
    </cfRule>
    <cfRule type="cellIs" dxfId="2955" priority="3202" operator="equal">
      <formula>"Muy Baja"</formula>
    </cfRule>
  </conditionalFormatting>
  <conditionalFormatting sqref="AQ66">
    <cfRule type="cellIs" dxfId="2954" priority="3193" operator="equal">
      <formula>"Catastrófico"</formula>
    </cfRule>
    <cfRule type="cellIs" dxfId="2953" priority="3194" operator="equal">
      <formula>"Mayor"</formula>
    </cfRule>
    <cfRule type="cellIs" dxfId="2952" priority="3195" operator="equal">
      <formula>"Moderado"</formula>
    </cfRule>
    <cfRule type="cellIs" dxfId="2951" priority="3196" operator="equal">
      <formula>"Menor"</formula>
    </cfRule>
    <cfRule type="cellIs" dxfId="2950" priority="3197" operator="equal">
      <formula>"Leve"</formula>
    </cfRule>
  </conditionalFormatting>
  <conditionalFormatting sqref="AS67">
    <cfRule type="cellIs" dxfId="2949" priority="3189" operator="equal">
      <formula>"Extremo"</formula>
    </cfRule>
    <cfRule type="cellIs" dxfId="2948" priority="3190" operator="equal">
      <formula>"Alto"</formula>
    </cfRule>
    <cfRule type="cellIs" dxfId="2947" priority="3191" operator="equal">
      <formula>"Moderado"</formula>
    </cfRule>
    <cfRule type="cellIs" dxfId="2946" priority="3192" operator="equal">
      <formula>"Bajo"</formula>
    </cfRule>
  </conditionalFormatting>
  <conditionalFormatting sqref="AO67">
    <cfRule type="cellIs" dxfId="2945" priority="3184" operator="equal">
      <formula>"Muy Alta"</formula>
    </cfRule>
    <cfRule type="cellIs" dxfId="2944" priority="3185" operator="equal">
      <formula>"Alta"</formula>
    </cfRule>
    <cfRule type="cellIs" dxfId="2943" priority="3186" operator="equal">
      <formula>"Media"</formula>
    </cfRule>
    <cfRule type="cellIs" dxfId="2942" priority="3187" operator="equal">
      <formula>"Baja"</formula>
    </cfRule>
    <cfRule type="cellIs" dxfId="2941" priority="3188" operator="equal">
      <formula>"Muy Baja"</formula>
    </cfRule>
  </conditionalFormatting>
  <conditionalFormatting sqref="AQ67">
    <cfRule type="cellIs" dxfId="2940" priority="3179" operator="equal">
      <formula>"Catastrófico"</formula>
    </cfRule>
    <cfRule type="cellIs" dxfId="2939" priority="3180" operator="equal">
      <formula>"Mayor"</formula>
    </cfRule>
    <cfRule type="cellIs" dxfId="2938" priority="3181" operator="equal">
      <formula>"Moderado"</formula>
    </cfRule>
    <cfRule type="cellIs" dxfId="2937" priority="3182" operator="equal">
      <formula>"Menor"</formula>
    </cfRule>
    <cfRule type="cellIs" dxfId="2936" priority="3183" operator="equal">
      <formula>"Leve"</formula>
    </cfRule>
  </conditionalFormatting>
  <conditionalFormatting sqref="AS68">
    <cfRule type="cellIs" dxfId="2935" priority="3161" operator="equal">
      <formula>"Extremo"</formula>
    </cfRule>
    <cfRule type="cellIs" dxfId="2934" priority="3162" operator="equal">
      <formula>"Alto"</formula>
    </cfRule>
    <cfRule type="cellIs" dxfId="2933" priority="3163" operator="equal">
      <formula>"Moderado"</formula>
    </cfRule>
    <cfRule type="cellIs" dxfId="2932" priority="3164" operator="equal">
      <formula>"Bajo"</formula>
    </cfRule>
  </conditionalFormatting>
  <conditionalFormatting sqref="AO68">
    <cfRule type="cellIs" dxfId="2931" priority="3156" operator="equal">
      <formula>"Muy Alta"</formula>
    </cfRule>
    <cfRule type="cellIs" dxfId="2930" priority="3157" operator="equal">
      <formula>"Alta"</formula>
    </cfRule>
    <cfRule type="cellIs" dxfId="2929" priority="3158" operator="equal">
      <formula>"Media"</formula>
    </cfRule>
    <cfRule type="cellIs" dxfId="2928" priority="3159" operator="equal">
      <formula>"Baja"</formula>
    </cfRule>
    <cfRule type="cellIs" dxfId="2927" priority="3160" operator="equal">
      <formula>"Muy Baja"</formula>
    </cfRule>
  </conditionalFormatting>
  <conditionalFormatting sqref="AQ68">
    <cfRule type="cellIs" dxfId="2926" priority="3151" operator="equal">
      <formula>"Catastrófico"</formula>
    </cfRule>
    <cfRule type="cellIs" dxfId="2925" priority="3152" operator="equal">
      <formula>"Mayor"</formula>
    </cfRule>
    <cfRule type="cellIs" dxfId="2924" priority="3153" operator="equal">
      <formula>"Moderado"</formula>
    </cfRule>
    <cfRule type="cellIs" dxfId="2923" priority="3154" operator="equal">
      <formula>"Menor"</formula>
    </cfRule>
    <cfRule type="cellIs" dxfId="2922" priority="3155" operator="equal">
      <formula>"Leve"</formula>
    </cfRule>
  </conditionalFormatting>
  <conditionalFormatting sqref="AS72">
    <cfRule type="cellIs" dxfId="2921" priority="3147" operator="equal">
      <formula>"Extremo"</formula>
    </cfRule>
    <cfRule type="cellIs" dxfId="2920" priority="3148" operator="equal">
      <formula>"Alto"</formula>
    </cfRule>
    <cfRule type="cellIs" dxfId="2919" priority="3149" operator="equal">
      <formula>"Moderado"</formula>
    </cfRule>
    <cfRule type="cellIs" dxfId="2918" priority="3150" operator="equal">
      <formula>"Bajo"</formula>
    </cfRule>
  </conditionalFormatting>
  <conditionalFormatting sqref="AO72">
    <cfRule type="cellIs" dxfId="2917" priority="3142" operator="equal">
      <formula>"Muy Alta"</formula>
    </cfRule>
    <cfRule type="cellIs" dxfId="2916" priority="3143" operator="equal">
      <formula>"Alta"</formula>
    </cfRule>
    <cfRule type="cellIs" dxfId="2915" priority="3144" operator="equal">
      <formula>"Media"</formula>
    </cfRule>
    <cfRule type="cellIs" dxfId="2914" priority="3145" operator="equal">
      <formula>"Baja"</formula>
    </cfRule>
    <cfRule type="cellIs" dxfId="2913" priority="3146" operator="equal">
      <formula>"Muy Baja"</formula>
    </cfRule>
  </conditionalFormatting>
  <conditionalFormatting sqref="AQ72">
    <cfRule type="cellIs" dxfId="2912" priority="3137" operator="equal">
      <formula>"Catastrófico"</formula>
    </cfRule>
    <cfRule type="cellIs" dxfId="2911" priority="3138" operator="equal">
      <formula>"Mayor"</formula>
    </cfRule>
    <cfRule type="cellIs" dxfId="2910" priority="3139" operator="equal">
      <formula>"Moderado"</formula>
    </cfRule>
    <cfRule type="cellIs" dxfId="2909" priority="3140" operator="equal">
      <formula>"Menor"</formula>
    </cfRule>
    <cfRule type="cellIs" dxfId="2908" priority="3141" operator="equal">
      <formula>"Leve"</formula>
    </cfRule>
  </conditionalFormatting>
  <conditionalFormatting sqref="AS73">
    <cfRule type="cellIs" dxfId="2907" priority="3133" operator="equal">
      <formula>"Extremo"</formula>
    </cfRule>
    <cfRule type="cellIs" dxfId="2906" priority="3134" operator="equal">
      <formula>"Alto"</formula>
    </cfRule>
    <cfRule type="cellIs" dxfId="2905" priority="3135" operator="equal">
      <formula>"Moderado"</formula>
    </cfRule>
    <cfRule type="cellIs" dxfId="2904" priority="3136" operator="equal">
      <formula>"Bajo"</formula>
    </cfRule>
  </conditionalFormatting>
  <conditionalFormatting sqref="AO73">
    <cfRule type="cellIs" dxfId="2903" priority="3128" operator="equal">
      <formula>"Muy Alta"</formula>
    </cfRule>
    <cfRule type="cellIs" dxfId="2902" priority="3129" operator="equal">
      <formula>"Alta"</formula>
    </cfRule>
    <cfRule type="cellIs" dxfId="2901" priority="3130" operator="equal">
      <formula>"Media"</formula>
    </cfRule>
    <cfRule type="cellIs" dxfId="2900" priority="3131" operator="equal">
      <formula>"Baja"</formula>
    </cfRule>
    <cfRule type="cellIs" dxfId="2899" priority="3132" operator="equal">
      <formula>"Muy Baja"</formula>
    </cfRule>
  </conditionalFormatting>
  <conditionalFormatting sqref="AQ73">
    <cfRule type="cellIs" dxfId="2898" priority="3123" operator="equal">
      <formula>"Catastrófico"</formula>
    </cfRule>
    <cfRule type="cellIs" dxfId="2897" priority="3124" operator="equal">
      <formula>"Mayor"</formula>
    </cfRule>
    <cfRule type="cellIs" dxfId="2896" priority="3125" operator="equal">
      <formula>"Moderado"</formula>
    </cfRule>
    <cfRule type="cellIs" dxfId="2895" priority="3126" operator="equal">
      <formula>"Menor"</formula>
    </cfRule>
    <cfRule type="cellIs" dxfId="2894" priority="3127" operator="equal">
      <formula>"Leve"</formula>
    </cfRule>
  </conditionalFormatting>
  <conditionalFormatting sqref="AS78">
    <cfRule type="cellIs" dxfId="2893" priority="3105" operator="equal">
      <formula>"Extremo"</formula>
    </cfRule>
    <cfRule type="cellIs" dxfId="2892" priority="3106" operator="equal">
      <formula>"Alto"</formula>
    </cfRule>
    <cfRule type="cellIs" dxfId="2891" priority="3107" operator="equal">
      <formula>"Moderado"</formula>
    </cfRule>
    <cfRule type="cellIs" dxfId="2890" priority="3108" operator="equal">
      <formula>"Bajo"</formula>
    </cfRule>
  </conditionalFormatting>
  <conditionalFormatting sqref="AO78">
    <cfRule type="cellIs" dxfId="2889" priority="3100" operator="equal">
      <formula>"Muy Alta"</formula>
    </cfRule>
    <cfRule type="cellIs" dxfId="2888" priority="3101" operator="equal">
      <formula>"Alta"</formula>
    </cfRule>
    <cfRule type="cellIs" dxfId="2887" priority="3102" operator="equal">
      <formula>"Media"</formula>
    </cfRule>
    <cfRule type="cellIs" dxfId="2886" priority="3103" operator="equal">
      <formula>"Baja"</formula>
    </cfRule>
    <cfRule type="cellIs" dxfId="2885" priority="3104" operator="equal">
      <formula>"Muy Baja"</formula>
    </cfRule>
  </conditionalFormatting>
  <conditionalFormatting sqref="AQ78">
    <cfRule type="cellIs" dxfId="2884" priority="3095" operator="equal">
      <formula>"Catastrófico"</formula>
    </cfRule>
    <cfRule type="cellIs" dxfId="2883" priority="3096" operator="equal">
      <formula>"Mayor"</formula>
    </cfRule>
    <cfRule type="cellIs" dxfId="2882" priority="3097" operator="equal">
      <formula>"Moderado"</formula>
    </cfRule>
    <cfRule type="cellIs" dxfId="2881" priority="3098" operator="equal">
      <formula>"Menor"</formula>
    </cfRule>
    <cfRule type="cellIs" dxfId="2880" priority="3099" operator="equal">
      <formula>"Leve"</formula>
    </cfRule>
  </conditionalFormatting>
  <conditionalFormatting sqref="AV42">
    <cfRule type="cellIs" dxfId="2879" priority="3087" operator="equal">
      <formula>"Extremo"</formula>
    </cfRule>
    <cfRule type="cellIs" dxfId="2878" priority="3088" operator="equal">
      <formula>"Alto"</formula>
    </cfRule>
    <cfRule type="cellIs" dxfId="2877" priority="3089" operator="equal">
      <formula>"Moderado"</formula>
    </cfRule>
    <cfRule type="cellIs" dxfId="2876" priority="3090" operator="equal">
      <formula>"Bajo"</formula>
    </cfRule>
  </conditionalFormatting>
  <conditionalFormatting sqref="AV78">
    <cfRule type="cellIs" dxfId="2875" priority="3083" operator="equal">
      <formula>"Extremo"</formula>
    </cfRule>
    <cfRule type="cellIs" dxfId="2874" priority="3084" operator="equal">
      <formula>"Alto"</formula>
    </cfRule>
    <cfRule type="cellIs" dxfId="2873" priority="3085" operator="equal">
      <formula>"Moderado"</formula>
    </cfRule>
    <cfRule type="cellIs" dxfId="2872" priority="3086" operator="equal">
      <formula>"Bajo"</formula>
    </cfRule>
  </conditionalFormatting>
  <conditionalFormatting sqref="AS84">
    <cfRule type="cellIs" dxfId="2871" priority="3065" operator="equal">
      <formula>"Extremo"</formula>
    </cfRule>
    <cfRule type="cellIs" dxfId="2870" priority="3066" operator="equal">
      <formula>"Alto"</formula>
    </cfRule>
    <cfRule type="cellIs" dxfId="2869" priority="3067" operator="equal">
      <formula>"Moderado"</formula>
    </cfRule>
    <cfRule type="cellIs" dxfId="2868" priority="3068" operator="equal">
      <formula>"Bajo"</formula>
    </cfRule>
  </conditionalFormatting>
  <conditionalFormatting sqref="AO84">
    <cfRule type="cellIs" dxfId="2867" priority="3060" operator="equal">
      <formula>"Muy Alta"</formula>
    </cfRule>
    <cfRule type="cellIs" dxfId="2866" priority="3061" operator="equal">
      <formula>"Alta"</formula>
    </cfRule>
    <cfRule type="cellIs" dxfId="2865" priority="3062" operator="equal">
      <formula>"Media"</formula>
    </cfRule>
    <cfRule type="cellIs" dxfId="2864" priority="3063" operator="equal">
      <formula>"Baja"</formula>
    </cfRule>
    <cfRule type="cellIs" dxfId="2863" priority="3064" operator="equal">
      <formula>"Muy Baja"</formula>
    </cfRule>
  </conditionalFormatting>
  <conditionalFormatting sqref="AQ84">
    <cfRule type="cellIs" dxfId="2862" priority="3055" operator="equal">
      <formula>"Catastrófico"</formula>
    </cfRule>
    <cfRule type="cellIs" dxfId="2861" priority="3056" operator="equal">
      <formula>"Mayor"</formula>
    </cfRule>
    <cfRule type="cellIs" dxfId="2860" priority="3057" operator="equal">
      <formula>"Moderado"</formula>
    </cfRule>
    <cfRule type="cellIs" dxfId="2859" priority="3058" operator="equal">
      <formula>"Menor"</formula>
    </cfRule>
    <cfRule type="cellIs" dxfId="2858" priority="3059" operator="equal">
      <formula>"Leve"</formula>
    </cfRule>
  </conditionalFormatting>
  <conditionalFormatting sqref="AS85">
    <cfRule type="cellIs" dxfId="2857" priority="3051" operator="equal">
      <formula>"Extremo"</formula>
    </cfRule>
    <cfRule type="cellIs" dxfId="2856" priority="3052" operator="equal">
      <formula>"Alto"</formula>
    </cfRule>
    <cfRule type="cellIs" dxfId="2855" priority="3053" operator="equal">
      <formula>"Moderado"</formula>
    </cfRule>
    <cfRule type="cellIs" dxfId="2854" priority="3054" operator="equal">
      <formula>"Bajo"</formula>
    </cfRule>
  </conditionalFormatting>
  <conditionalFormatting sqref="AO85">
    <cfRule type="cellIs" dxfId="2853" priority="3046" operator="equal">
      <formula>"Muy Alta"</formula>
    </cfRule>
    <cfRule type="cellIs" dxfId="2852" priority="3047" operator="equal">
      <formula>"Alta"</formula>
    </cfRule>
    <cfRule type="cellIs" dxfId="2851" priority="3048" operator="equal">
      <formula>"Media"</formula>
    </cfRule>
    <cfRule type="cellIs" dxfId="2850" priority="3049" operator="equal">
      <formula>"Baja"</formula>
    </cfRule>
    <cfRule type="cellIs" dxfId="2849" priority="3050" operator="equal">
      <formula>"Muy Baja"</formula>
    </cfRule>
  </conditionalFormatting>
  <conditionalFormatting sqref="AQ85">
    <cfRule type="cellIs" dxfId="2848" priority="3041" operator="equal">
      <formula>"Catastrófico"</formula>
    </cfRule>
    <cfRule type="cellIs" dxfId="2847" priority="3042" operator="equal">
      <formula>"Mayor"</formula>
    </cfRule>
    <cfRule type="cellIs" dxfId="2846" priority="3043" operator="equal">
      <formula>"Moderado"</formula>
    </cfRule>
    <cfRule type="cellIs" dxfId="2845" priority="3044" operator="equal">
      <formula>"Menor"</formula>
    </cfRule>
    <cfRule type="cellIs" dxfId="2844" priority="3045" operator="equal">
      <formula>"Leve"</formula>
    </cfRule>
  </conditionalFormatting>
  <conditionalFormatting sqref="AV84">
    <cfRule type="cellIs" dxfId="2843" priority="3037" operator="equal">
      <formula>"Extremo"</formula>
    </cfRule>
    <cfRule type="cellIs" dxfId="2842" priority="3038" operator="equal">
      <formula>"Alto"</formula>
    </cfRule>
    <cfRule type="cellIs" dxfId="2841" priority="3039" operator="equal">
      <formula>"Moderado"</formula>
    </cfRule>
    <cfRule type="cellIs" dxfId="2840" priority="3040" operator="equal">
      <formula>"Bajo"</formula>
    </cfRule>
  </conditionalFormatting>
  <conditionalFormatting sqref="AS90">
    <cfRule type="cellIs" dxfId="2839" priority="3033" operator="equal">
      <formula>"Extremo"</formula>
    </cfRule>
    <cfRule type="cellIs" dxfId="2838" priority="3034" operator="equal">
      <formula>"Alto"</formula>
    </cfRule>
    <cfRule type="cellIs" dxfId="2837" priority="3035" operator="equal">
      <formula>"Moderado"</formula>
    </cfRule>
    <cfRule type="cellIs" dxfId="2836" priority="3036" operator="equal">
      <formula>"Bajo"</formula>
    </cfRule>
  </conditionalFormatting>
  <conditionalFormatting sqref="AO90">
    <cfRule type="cellIs" dxfId="2835" priority="3028" operator="equal">
      <formula>"Muy Alta"</formula>
    </cfRule>
    <cfRule type="cellIs" dxfId="2834" priority="3029" operator="equal">
      <formula>"Alta"</formula>
    </cfRule>
    <cfRule type="cellIs" dxfId="2833" priority="3030" operator="equal">
      <formula>"Media"</formula>
    </cfRule>
    <cfRule type="cellIs" dxfId="2832" priority="3031" operator="equal">
      <formula>"Baja"</formula>
    </cfRule>
    <cfRule type="cellIs" dxfId="2831" priority="3032" operator="equal">
      <formula>"Muy Baja"</formula>
    </cfRule>
  </conditionalFormatting>
  <conditionalFormatting sqref="AQ90">
    <cfRule type="cellIs" dxfId="2830" priority="3023" operator="equal">
      <formula>"Catastrófico"</formula>
    </cfRule>
    <cfRule type="cellIs" dxfId="2829" priority="3024" operator="equal">
      <formula>"Mayor"</formula>
    </cfRule>
    <cfRule type="cellIs" dxfId="2828" priority="3025" operator="equal">
      <formula>"Moderado"</formula>
    </cfRule>
    <cfRule type="cellIs" dxfId="2827" priority="3026" operator="equal">
      <formula>"Menor"</formula>
    </cfRule>
    <cfRule type="cellIs" dxfId="2826" priority="3027" operator="equal">
      <formula>"Leve"</formula>
    </cfRule>
  </conditionalFormatting>
  <conditionalFormatting sqref="AS91">
    <cfRule type="cellIs" dxfId="2825" priority="3019" operator="equal">
      <formula>"Extremo"</formula>
    </cfRule>
    <cfRule type="cellIs" dxfId="2824" priority="3020" operator="equal">
      <formula>"Alto"</formula>
    </cfRule>
    <cfRule type="cellIs" dxfId="2823" priority="3021" operator="equal">
      <formula>"Moderado"</formula>
    </cfRule>
    <cfRule type="cellIs" dxfId="2822" priority="3022" operator="equal">
      <formula>"Bajo"</formula>
    </cfRule>
  </conditionalFormatting>
  <conditionalFormatting sqref="AO91">
    <cfRule type="cellIs" dxfId="2821" priority="3014" operator="equal">
      <formula>"Muy Alta"</formula>
    </cfRule>
    <cfRule type="cellIs" dxfId="2820" priority="3015" operator="equal">
      <formula>"Alta"</formula>
    </cfRule>
    <cfRule type="cellIs" dxfId="2819" priority="3016" operator="equal">
      <formula>"Media"</formula>
    </cfRule>
    <cfRule type="cellIs" dxfId="2818" priority="3017" operator="equal">
      <formula>"Baja"</formula>
    </cfRule>
    <cfRule type="cellIs" dxfId="2817" priority="3018" operator="equal">
      <formula>"Muy Baja"</formula>
    </cfRule>
  </conditionalFormatting>
  <conditionalFormatting sqref="AQ91">
    <cfRule type="cellIs" dxfId="2816" priority="3009" operator="equal">
      <formula>"Catastrófico"</formula>
    </cfRule>
    <cfRule type="cellIs" dxfId="2815" priority="3010" operator="equal">
      <formula>"Mayor"</formula>
    </cfRule>
    <cfRule type="cellIs" dxfId="2814" priority="3011" operator="equal">
      <formula>"Moderado"</formula>
    </cfRule>
    <cfRule type="cellIs" dxfId="2813" priority="3012" operator="equal">
      <formula>"Menor"</formula>
    </cfRule>
    <cfRule type="cellIs" dxfId="2812" priority="3013" operator="equal">
      <formula>"Leve"</formula>
    </cfRule>
  </conditionalFormatting>
  <conditionalFormatting sqref="AV90">
    <cfRule type="cellIs" dxfId="2811" priority="3005" operator="equal">
      <formula>"Extremo"</formula>
    </cfRule>
    <cfRule type="cellIs" dxfId="2810" priority="3006" operator="equal">
      <formula>"Alto"</formula>
    </cfRule>
    <cfRule type="cellIs" dxfId="2809" priority="3007" operator="equal">
      <formula>"Moderado"</formula>
    </cfRule>
    <cfRule type="cellIs" dxfId="2808" priority="3008" operator="equal">
      <formula>"Bajo"</formula>
    </cfRule>
  </conditionalFormatting>
  <conditionalFormatting sqref="AS96">
    <cfRule type="cellIs" dxfId="2807" priority="3001" operator="equal">
      <formula>"Extremo"</formula>
    </cfRule>
    <cfRule type="cellIs" dxfId="2806" priority="3002" operator="equal">
      <formula>"Alto"</formula>
    </cfRule>
    <cfRule type="cellIs" dxfId="2805" priority="3003" operator="equal">
      <formula>"Moderado"</formula>
    </cfRule>
    <cfRule type="cellIs" dxfId="2804" priority="3004" operator="equal">
      <formula>"Bajo"</formula>
    </cfRule>
  </conditionalFormatting>
  <conditionalFormatting sqref="AO96">
    <cfRule type="cellIs" dxfId="2803" priority="2996" operator="equal">
      <formula>"Muy Alta"</formula>
    </cfRule>
    <cfRule type="cellIs" dxfId="2802" priority="2997" operator="equal">
      <formula>"Alta"</formula>
    </cfRule>
    <cfRule type="cellIs" dxfId="2801" priority="2998" operator="equal">
      <formula>"Media"</formula>
    </cfRule>
    <cfRule type="cellIs" dxfId="2800" priority="2999" operator="equal">
      <formula>"Baja"</formula>
    </cfRule>
    <cfRule type="cellIs" dxfId="2799" priority="3000" operator="equal">
      <formula>"Muy Baja"</formula>
    </cfRule>
  </conditionalFormatting>
  <conditionalFormatting sqref="AQ96">
    <cfRule type="cellIs" dxfId="2798" priority="2991" operator="equal">
      <formula>"Catastrófico"</formula>
    </cfRule>
    <cfRule type="cellIs" dxfId="2797" priority="2992" operator="equal">
      <formula>"Mayor"</formula>
    </cfRule>
    <cfRule type="cellIs" dxfId="2796" priority="2993" operator="equal">
      <formula>"Moderado"</formula>
    </cfRule>
    <cfRule type="cellIs" dxfId="2795" priority="2994" operator="equal">
      <formula>"Menor"</formula>
    </cfRule>
    <cfRule type="cellIs" dxfId="2794" priority="2995" operator="equal">
      <formula>"Leve"</formula>
    </cfRule>
  </conditionalFormatting>
  <conditionalFormatting sqref="AS97">
    <cfRule type="cellIs" dxfId="2793" priority="2987" operator="equal">
      <formula>"Extremo"</formula>
    </cfRule>
    <cfRule type="cellIs" dxfId="2792" priority="2988" operator="equal">
      <formula>"Alto"</formula>
    </cfRule>
    <cfRule type="cellIs" dxfId="2791" priority="2989" operator="equal">
      <formula>"Moderado"</formula>
    </cfRule>
    <cfRule type="cellIs" dxfId="2790" priority="2990" operator="equal">
      <formula>"Bajo"</formula>
    </cfRule>
  </conditionalFormatting>
  <conditionalFormatting sqref="AO97">
    <cfRule type="cellIs" dxfId="2789" priority="2982" operator="equal">
      <formula>"Muy Alta"</formula>
    </cfRule>
    <cfRule type="cellIs" dxfId="2788" priority="2983" operator="equal">
      <formula>"Alta"</formula>
    </cfRule>
    <cfRule type="cellIs" dxfId="2787" priority="2984" operator="equal">
      <formula>"Media"</formula>
    </cfRule>
    <cfRule type="cellIs" dxfId="2786" priority="2985" operator="equal">
      <formula>"Baja"</formula>
    </cfRule>
    <cfRule type="cellIs" dxfId="2785" priority="2986" operator="equal">
      <formula>"Muy Baja"</formula>
    </cfRule>
  </conditionalFormatting>
  <conditionalFormatting sqref="AQ97">
    <cfRule type="cellIs" dxfId="2784" priority="2977" operator="equal">
      <formula>"Catastrófico"</formula>
    </cfRule>
    <cfRule type="cellIs" dxfId="2783" priority="2978" operator="equal">
      <formula>"Mayor"</formula>
    </cfRule>
    <cfRule type="cellIs" dxfId="2782" priority="2979" operator="equal">
      <formula>"Moderado"</formula>
    </cfRule>
    <cfRule type="cellIs" dxfId="2781" priority="2980" operator="equal">
      <formula>"Menor"</formula>
    </cfRule>
    <cfRule type="cellIs" dxfId="2780" priority="2981" operator="equal">
      <formula>"Leve"</formula>
    </cfRule>
  </conditionalFormatting>
  <conditionalFormatting sqref="AV96">
    <cfRule type="cellIs" dxfId="2779" priority="2973" operator="equal">
      <formula>"Extremo"</formula>
    </cfRule>
    <cfRule type="cellIs" dxfId="2778" priority="2974" operator="equal">
      <formula>"Alto"</formula>
    </cfRule>
    <cfRule type="cellIs" dxfId="2777" priority="2975" operator="equal">
      <formula>"Moderado"</formula>
    </cfRule>
    <cfRule type="cellIs" dxfId="2776" priority="2976" operator="equal">
      <formula>"Bajo"</formula>
    </cfRule>
  </conditionalFormatting>
  <conditionalFormatting sqref="AO102">
    <cfRule type="cellIs" dxfId="2775" priority="2968" operator="equal">
      <formula>"Muy Alta"</formula>
    </cfRule>
    <cfRule type="cellIs" dxfId="2774" priority="2969" operator="equal">
      <formula>"Alta"</formula>
    </cfRule>
    <cfRule type="cellIs" dxfId="2773" priority="2970" operator="equal">
      <formula>"Media"</formula>
    </cfRule>
    <cfRule type="cellIs" dxfId="2772" priority="2971" operator="equal">
      <formula>"Baja"</formula>
    </cfRule>
    <cfRule type="cellIs" dxfId="2771" priority="2972" operator="equal">
      <formula>"Muy Baja"</formula>
    </cfRule>
  </conditionalFormatting>
  <conditionalFormatting sqref="AQ102">
    <cfRule type="cellIs" dxfId="2770" priority="2963" operator="equal">
      <formula>"Catastrófico"</formula>
    </cfRule>
    <cfRule type="cellIs" dxfId="2769" priority="2964" operator="equal">
      <formula>"Mayor"</formula>
    </cfRule>
    <cfRule type="cellIs" dxfId="2768" priority="2965" operator="equal">
      <formula>"Moderado"</formula>
    </cfRule>
    <cfRule type="cellIs" dxfId="2767" priority="2966" operator="equal">
      <formula>"Menor"</formula>
    </cfRule>
    <cfRule type="cellIs" dxfId="2766" priority="2967" operator="equal">
      <formula>"Leve"</formula>
    </cfRule>
  </conditionalFormatting>
  <conditionalFormatting sqref="AO103">
    <cfRule type="cellIs" dxfId="2765" priority="2958" operator="equal">
      <formula>"Muy Alta"</formula>
    </cfRule>
    <cfRule type="cellIs" dxfId="2764" priority="2959" operator="equal">
      <formula>"Alta"</formula>
    </cfRule>
    <cfRule type="cellIs" dxfId="2763" priority="2960" operator="equal">
      <formula>"Media"</formula>
    </cfRule>
    <cfRule type="cellIs" dxfId="2762" priority="2961" operator="equal">
      <formula>"Baja"</formula>
    </cfRule>
    <cfRule type="cellIs" dxfId="2761" priority="2962" operator="equal">
      <formula>"Muy Baja"</formula>
    </cfRule>
  </conditionalFormatting>
  <conditionalFormatting sqref="AQ103">
    <cfRule type="cellIs" dxfId="2760" priority="2953" operator="equal">
      <formula>"Catastrófico"</formula>
    </cfRule>
    <cfRule type="cellIs" dxfId="2759" priority="2954" operator="equal">
      <formula>"Mayor"</formula>
    </cfRule>
    <cfRule type="cellIs" dxfId="2758" priority="2955" operator="equal">
      <formula>"Moderado"</formula>
    </cfRule>
    <cfRule type="cellIs" dxfId="2757" priority="2956" operator="equal">
      <formula>"Menor"</formula>
    </cfRule>
    <cfRule type="cellIs" dxfId="2756" priority="2957" operator="equal">
      <formula>"Leve"</formula>
    </cfRule>
  </conditionalFormatting>
  <conditionalFormatting sqref="AO104">
    <cfRule type="cellIs" dxfId="2755" priority="2948" operator="equal">
      <formula>"Muy Alta"</formula>
    </cfRule>
    <cfRule type="cellIs" dxfId="2754" priority="2949" operator="equal">
      <formula>"Alta"</formula>
    </cfRule>
    <cfRule type="cellIs" dxfId="2753" priority="2950" operator="equal">
      <formula>"Media"</formula>
    </cfRule>
    <cfRule type="cellIs" dxfId="2752" priority="2951" operator="equal">
      <formula>"Baja"</formula>
    </cfRule>
    <cfRule type="cellIs" dxfId="2751" priority="2952" operator="equal">
      <formula>"Muy Baja"</formula>
    </cfRule>
  </conditionalFormatting>
  <conditionalFormatting sqref="AQ104">
    <cfRule type="cellIs" dxfId="2750" priority="2943" operator="equal">
      <formula>"Catastrófico"</formula>
    </cfRule>
    <cfRule type="cellIs" dxfId="2749" priority="2944" operator="equal">
      <formula>"Mayor"</formula>
    </cfRule>
    <cfRule type="cellIs" dxfId="2748" priority="2945" operator="equal">
      <formula>"Moderado"</formula>
    </cfRule>
    <cfRule type="cellIs" dxfId="2747" priority="2946" operator="equal">
      <formula>"Menor"</formula>
    </cfRule>
    <cfRule type="cellIs" dxfId="2746" priority="2947" operator="equal">
      <formula>"Leve"</formula>
    </cfRule>
  </conditionalFormatting>
  <conditionalFormatting sqref="AV102">
    <cfRule type="cellIs" dxfId="2745" priority="2939" operator="equal">
      <formula>"Extremo"</formula>
    </cfRule>
    <cfRule type="cellIs" dxfId="2744" priority="2940" operator="equal">
      <formula>"Alto"</formula>
    </cfRule>
    <cfRule type="cellIs" dxfId="2743" priority="2941" operator="equal">
      <formula>"Moderado"</formula>
    </cfRule>
    <cfRule type="cellIs" dxfId="2742" priority="2942" operator="equal">
      <formula>"Bajo"</formula>
    </cfRule>
  </conditionalFormatting>
  <conditionalFormatting sqref="AO108">
    <cfRule type="cellIs" dxfId="2741" priority="2934" operator="equal">
      <formula>"Muy Alta"</formula>
    </cfRule>
    <cfRule type="cellIs" dxfId="2740" priority="2935" operator="equal">
      <formula>"Alta"</formula>
    </cfRule>
    <cfRule type="cellIs" dxfId="2739" priority="2936" operator="equal">
      <formula>"Media"</formula>
    </cfRule>
    <cfRule type="cellIs" dxfId="2738" priority="2937" operator="equal">
      <formula>"Baja"</formula>
    </cfRule>
    <cfRule type="cellIs" dxfId="2737" priority="2938" operator="equal">
      <formula>"Muy Baja"</formula>
    </cfRule>
  </conditionalFormatting>
  <conditionalFormatting sqref="AQ108">
    <cfRule type="cellIs" dxfId="2736" priority="2929" operator="equal">
      <formula>"Catastrófico"</formula>
    </cfRule>
    <cfRule type="cellIs" dxfId="2735" priority="2930" operator="equal">
      <formula>"Mayor"</formula>
    </cfRule>
    <cfRule type="cellIs" dxfId="2734" priority="2931" operator="equal">
      <formula>"Moderado"</formula>
    </cfRule>
    <cfRule type="cellIs" dxfId="2733" priority="2932" operator="equal">
      <formula>"Menor"</formula>
    </cfRule>
    <cfRule type="cellIs" dxfId="2732" priority="2933" operator="equal">
      <formula>"Leve"</formula>
    </cfRule>
  </conditionalFormatting>
  <conditionalFormatting sqref="AO109">
    <cfRule type="cellIs" dxfId="2731" priority="2914" operator="equal">
      <formula>"Muy Alta"</formula>
    </cfRule>
    <cfRule type="cellIs" dxfId="2730" priority="2915" operator="equal">
      <formula>"Alta"</formula>
    </cfRule>
    <cfRule type="cellIs" dxfId="2729" priority="2916" operator="equal">
      <formula>"Media"</formula>
    </cfRule>
    <cfRule type="cellIs" dxfId="2728" priority="2917" operator="equal">
      <formula>"Baja"</formula>
    </cfRule>
    <cfRule type="cellIs" dxfId="2727" priority="2918" operator="equal">
      <formula>"Muy Baja"</formula>
    </cfRule>
  </conditionalFormatting>
  <conditionalFormatting sqref="AQ109">
    <cfRule type="cellIs" dxfId="2726" priority="2909" operator="equal">
      <formula>"Catastrófico"</formula>
    </cfRule>
    <cfRule type="cellIs" dxfId="2725" priority="2910" operator="equal">
      <formula>"Mayor"</formula>
    </cfRule>
    <cfRule type="cellIs" dxfId="2724" priority="2911" operator="equal">
      <formula>"Moderado"</formula>
    </cfRule>
    <cfRule type="cellIs" dxfId="2723" priority="2912" operator="equal">
      <formula>"Menor"</formula>
    </cfRule>
    <cfRule type="cellIs" dxfId="2722" priority="2913" operator="equal">
      <formula>"Leve"</formula>
    </cfRule>
  </conditionalFormatting>
  <conditionalFormatting sqref="AO110">
    <cfRule type="cellIs" dxfId="2721" priority="2904" operator="equal">
      <formula>"Muy Alta"</formula>
    </cfRule>
    <cfRule type="cellIs" dxfId="2720" priority="2905" operator="equal">
      <formula>"Alta"</formula>
    </cfRule>
    <cfRule type="cellIs" dxfId="2719" priority="2906" operator="equal">
      <formula>"Media"</formula>
    </cfRule>
    <cfRule type="cellIs" dxfId="2718" priority="2907" operator="equal">
      <formula>"Baja"</formula>
    </cfRule>
    <cfRule type="cellIs" dxfId="2717" priority="2908" operator="equal">
      <formula>"Muy Baja"</formula>
    </cfRule>
  </conditionalFormatting>
  <conditionalFormatting sqref="AQ110">
    <cfRule type="cellIs" dxfId="2716" priority="2899" operator="equal">
      <formula>"Catastrófico"</formula>
    </cfRule>
    <cfRule type="cellIs" dxfId="2715" priority="2900" operator="equal">
      <formula>"Mayor"</formula>
    </cfRule>
    <cfRule type="cellIs" dxfId="2714" priority="2901" operator="equal">
      <formula>"Moderado"</formula>
    </cfRule>
    <cfRule type="cellIs" dxfId="2713" priority="2902" operator="equal">
      <formula>"Menor"</formula>
    </cfRule>
    <cfRule type="cellIs" dxfId="2712" priority="2903" operator="equal">
      <formula>"Leve"</formula>
    </cfRule>
  </conditionalFormatting>
  <conditionalFormatting sqref="AS114">
    <cfRule type="cellIs" dxfId="2711" priority="2895" operator="equal">
      <formula>"Extremo"</formula>
    </cfRule>
    <cfRule type="cellIs" dxfId="2710" priority="2896" operator="equal">
      <formula>"Alto"</formula>
    </cfRule>
    <cfRule type="cellIs" dxfId="2709" priority="2897" operator="equal">
      <formula>"Moderado"</formula>
    </cfRule>
    <cfRule type="cellIs" dxfId="2708" priority="2898" operator="equal">
      <formula>"Bajo"</formula>
    </cfRule>
  </conditionalFormatting>
  <conditionalFormatting sqref="AO114">
    <cfRule type="cellIs" dxfId="2707" priority="2890" operator="equal">
      <formula>"Muy Alta"</formula>
    </cfRule>
    <cfRule type="cellIs" dxfId="2706" priority="2891" operator="equal">
      <formula>"Alta"</formula>
    </cfRule>
    <cfRule type="cellIs" dxfId="2705" priority="2892" operator="equal">
      <formula>"Media"</formula>
    </cfRule>
    <cfRule type="cellIs" dxfId="2704" priority="2893" operator="equal">
      <formula>"Baja"</formula>
    </cfRule>
    <cfRule type="cellIs" dxfId="2703" priority="2894" operator="equal">
      <formula>"Muy Baja"</formula>
    </cfRule>
  </conditionalFormatting>
  <conditionalFormatting sqref="AQ114">
    <cfRule type="cellIs" dxfId="2702" priority="2885" operator="equal">
      <formula>"Catastrófico"</formula>
    </cfRule>
    <cfRule type="cellIs" dxfId="2701" priority="2886" operator="equal">
      <formula>"Mayor"</formula>
    </cfRule>
    <cfRule type="cellIs" dxfId="2700" priority="2887" operator="equal">
      <formula>"Moderado"</formula>
    </cfRule>
    <cfRule type="cellIs" dxfId="2699" priority="2888" operator="equal">
      <formula>"Menor"</formula>
    </cfRule>
    <cfRule type="cellIs" dxfId="2698" priority="2889" operator="equal">
      <formula>"Leve"</formula>
    </cfRule>
  </conditionalFormatting>
  <conditionalFormatting sqref="AS120">
    <cfRule type="cellIs" dxfId="2697" priority="2881" operator="equal">
      <formula>"Extremo"</formula>
    </cfRule>
    <cfRule type="cellIs" dxfId="2696" priority="2882" operator="equal">
      <formula>"Alto"</formula>
    </cfRule>
    <cfRule type="cellIs" dxfId="2695" priority="2883" operator="equal">
      <formula>"Moderado"</formula>
    </cfRule>
    <cfRule type="cellIs" dxfId="2694" priority="2884" operator="equal">
      <formula>"Bajo"</formula>
    </cfRule>
  </conditionalFormatting>
  <conditionalFormatting sqref="AO120">
    <cfRule type="cellIs" dxfId="2693" priority="2876" operator="equal">
      <formula>"Muy Alta"</formula>
    </cfRule>
    <cfRule type="cellIs" dxfId="2692" priority="2877" operator="equal">
      <formula>"Alta"</formula>
    </cfRule>
    <cfRule type="cellIs" dxfId="2691" priority="2878" operator="equal">
      <formula>"Media"</formula>
    </cfRule>
    <cfRule type="cellIs" dxfId="2690" priority="2879" operator="equal">
      <formula>"Baja"</formula>
    </cfRule>
    <cfRule type="cellIs" dxfId="2689" priority="2880" operator="equal">
      <formula>"Muy Baja"</formula>
    </cfRule>
  </conditionalFormatting>
  <conditionalFormatting sqref="AQ120">
    <cfRule type="cellIs" dxfId="2688" priority="2871" operator="equal">
      <formula>"Catastrófico"</formula>
    </cfRule>
    <cfRule type="cellIs" dxfId="2687" priority="2872" operator="equal">
      <formula>"Mayor"</formula>
    </cfRule>
    <cfRule type="cellIs" dxfId="2686" priority="2873" operator="equal">
      <formula>"Moderado"</formula>
    </cfRule>
    <cfRule type="cellIs" dxfId="2685" priority="2874" operator="equal">
      <formula>"Menor"</formula>
    </cfRule>
    <cfRule type="cellIs" dxfId="2684" priority="2875" operator="equal">
      <formula>"Leve"</formula>
    </cfRule>
  </conditionalFormatting>
  <conditionalFormatting sqref="AS121">
    <cfRule type="cellIs" dxfId="2683" priority="2867" operator="equal">
      <formula>"Extremo"</formula>
    </cfRule>
    <cfRule type="cellIs" dxfId="2682" priority="2868" operator="equal">
      <formula>"Alto"</formula>
    </cfRule>
    <cfRule type="cellIs" dxfId="2681" priority="2869" operator="equal">
      <formula>"Moderado"</formula>
    </cfRule>
    <cfRule type="cellIs" dxfId="2680" priority="2870" operator="equal">
      <formula>"Bajo"</formula>
    </cfRule>
  </conditionalFormatting>
  <conditionalFormatting sqref="AO121">
    <cfRule type="cellIs" dxfId="2679" priority="2862" operator="equal">
      <formula>"Muy Alta"</formula>
    </cfRule>
    <cfRule type="cellIs" dxfId="2678" priority="2863" operator="equal">
      <formula>"Alta"</formula>
    </cfRule>
    <cfRule type="cellIs" dxfId="2677" priority="2864" operator="equal">
      <formula>"Media"</formula>
    </cfRule>
    <cfRule type="cellIs" dxfId="2676" priority="2865" operator="equal">
      <formula>"Baja"</formula>
    </cfRule>
    <cfRule type="cellIs" dxfId="2675" priority="2866" operator="equal">
      <formula>"Muy Baja"</formula>
    </cfRule>
  </conditionalFormatting>
  <conditionalFormatting sqref="AQ121">
    <cfRule type="cellIs" dxfId="2674" priority="2857" operator="equal">
      <formula>"Catastrófico"</formula>
    </cfRule>
    <cfRule type="cellIs" dxfId="2673" priority="2858" operator="equal">
      <formula>"Mayor"</formula>
    </cfRule>
    <cfRule type="cellIs" dxfId="2672" priority="2859" operator="equal">
      <formula>"Moderado"</formula>
    </cfRule>
    <cfRule type="cellIs" dxfId="2671" priority="2860" operator="equal">
      <formula>"Menor"</formula>
    </cfRule>
    <cfRule type="cellIs" dxfId="2670" priority="2861" operator="equal">
      <formula>"Leve"</formula>
    </cfRule>
  </conditionalFormatting>
  <conditionalFormatting sqref="AS122">
    <cfRule type="cellIs" dxfId="2669" priority="2853" operator="equal">
      <formula>"Extremo"</formula>
    </cfRule>
    <cfRule type="cellIs" dxfId="2668" priority="2854" operator="equal">
      <formula>"Alto"</formula>
    </cfRule>
    <cfRule type="cellIs" dxfId="2667" priority="2855" operator="equal">
      <formula>"Moderado"</formula>
    </cfRule>
    <cfRule type="cellIs" dxfId="2666" priority="2856" operator="equal">
      <formula>"Bajo"</formula>
    </cfRule>
  </conditionalFormatting>
  <conditionalFormatting sqref="AO122">
    <cfRule type="cellIs" dxfId="2665" priority="2848" operator="equal">
      <formula>"Muy Alta"</formula>
    </cfRule>
    <cfRule type="cellIs" dxfId="2664" priority="2849" operator="equal">
      <formula>"Alta"</formula>
    </cfRule>
    <cfRule type="cellIs" dxfId="2663" priority="2850" operator="equal">
      <formula>"Media"</formula>
    </cfRule>
    <cfRule type="cellIs" dxfId="2662" priority="2851" operator="equal">
      <formula>"Baja"</formula>
    </cfRule>
    <cfRule type="cellIs" dxfId="2661" priority="2852" operator="equal">
      <formula>"Muy Baja"</formula>
    </cfRule>
  </conditionalFormatting>
  <conditionalFormatting sqref="AQ122">
    <cfRule type="cellIs" dxfId="2660" priority="2843" operator="equal">
      <formula>"Catastrófico"</formula>
    </cfRule>
    <cfRule type="cellIs" dxfId="2659" priority="2844" operator="equal">
      <formula>"Mayor"</formula>
    </cfRule>
    <cfRule type="cellIs" dxfId="2658" priority="2845" operator="equal">
      <formula>"Moderado"</formula>
    </cfRule>
    <cfRule type="cellIs" dxfId="2657" priority="2846" operator="equal">
      <formula>"Menor"</formula>
    </cfRule>
    <cfRule type="cellIs" dxfId="2656" priority="2847" operator="equal">
      <formula>"Leve"</formula>
    </cfRule>
  </conditionalFormatting>
  <conditionalFormatting sqref="AS126">
    <cfRule type="cellIs" dxfId="2655" priority="2839" operator="equal">
      <formula>"Extremo"</formula>
    </cfRule>
    <cfRule type="cellIs" dxfId="2654" priority="2840" operator="equal">
      <formula>"Alto"</formula>
    </cfRule>
    <cfRule type="cellIs" dxfId="2653" priority="2841" operator="equal">
      <formula>"Moderado"</formula>
    </cfRule>
    <cfRule type="cellIs" dxfId="2652" priority="2842" operator="equal">
      <formula>"Bajo"</formula>
    </cfRule>
  </conditionalFormatting>
  <conditionalFormatting sqref="AO126">
    <cfRule type="cellIs" dxfId="2651" priority="2834" operator="equal">
      <formula>"Muy Alta"</formula>
    </cfRule>
    <cfRule type="cellIs" dxfId="2650" priority="2835" operator="equal">
      <formula>"Alta"</formula>
    </cfRule>
    <cfRule type="cellIs" dxfId="2649" priority="2836" operator="equal">
      <formula>"Media"</formula>
    </cfRule>
    <cfRule type="cellIs" dxfId="2648" priority="2837" operator="equal">
      <formula>"Baja"</formula>
    </cfRule>
    <cfRule type="cellIs" dxfId="2647" priority="2838" operator="equal">
      <formula>"Muy Baja"</formula>
    </cfRule>
  </conditionalFormatting>
  <conditionalFormatting sqref="AQ126">
    <cfRule type="cellIs" dxfId="2646" priority="2829" operator="equal">
      <formula>"Catastrófico"</formula>
    </cfRule>
    <cfRule type="cellIs" dxfId="2645" priority="2830" operator="equal">
      <formula>"Mayor"</formula>
    </cfRule>
    <cfRule type="cellIs" dxfId="2644" priority="2831" operator="equal">
      <formula>"Moderado"</formula>
    </cfRule>
    <cfRule type="cellIs" dxfId="2643" priority="2832" operator="equal">
      <formula>"Menor"</formula>
    </cfRule>
    <cfRule type="cellIs" dxfId="2642" priority="2833" operator="equal">
      <formula>"Leve"</formula>
    </cfRule>
  </conditionalFormatting>
  <conditionalFormatting sqref="AS127">
    <cfRule type="cellIs" dxfId="2641" priority="2825" operator="equal">
      <formula>"Extremo"</formula>
    </cfRule>
    <cfRule type="cellIs" dxfId="2640" priority="2826" operator="equal">
      <formula>"Alto"</formula>
    </cfRule>
    <cfRule type="cellIs" dxfId="2639" priority="2827" operator="equal">
      <formula>"Moderado"</formula>
    </cfRule>
    <cfRule type="cellIs" dxfId="2638" priority="2828" operator="equal">
      <formula>"Bajo"</formula>
    </cfRule>
  </conditionalFormatting>
  <conditionalFormatting sqref="AO127">
    <cfRule type="cellIs" dxfId="2637" priority="2820" operator="equal">
      <formula>"Muy Alta"</formula>
    </cfRule>
    <cfRule type="cellIs" dxfId="2636" priority="2821" operator="equal">
      <formula>"Alta"</formula>
    </cfRule>
    <cfRule type="cellIs" dxfId="2635" priority="2822" operator="equal">
      <formula>"Media"</formula>
    </cfRule>
    <cfRule type="cellIs" dxfId="2634" priority="2823" operator="equal">
      <formula>"Baja"</formula>
    </cfRule>
    <cfRule type="cellIs" dxfId="2633" priority="2824" operator="equal">
      <formula>"Muy Baja"</formula>
    </cfRule>
  </conditionalFormatting>
  <conditionalFormatting sqref="AQ127">
    <cfRule type="cellIs" dxfId="2632" priority="2815" operator="equal">
      <formula>"Catastrófico"</formula>
    </cfRule>
    <cfRule type="cellIs" dxfId="2631" priority="2816" operator="equal">
      <formula>"Mayor"</formula>
    </cfRule>
    <cfRule type="cellIs" dxfId="2630" priority="2817" operator="equal">
      <formula>"Moderado"</formula>
    </cfRule>
    <cfRule type="cellIs" dxfId="2629" priority="2818" operator="equal">
      <formula>"Menor"</formula>
    </cfRule>
    <cfRule type="cellIs" dxfId="2628" priority="2819" operator="equal">
      <formula>"Leve"</formula>
    </cfRule>
  </conditionalFormatting>
  <conditionalFormatting sqref="AV120">
    <cfRule type="cellIs" dxfId="2627" priority="2811" operator="equal">
      <formula>"Extremo"</formula>
    </cfRule>
    <cfRule type="cellIs" dxfId="2626" priority="2812" operator="equal">
      <formula>"Alto"</formula>
    </cfRule>
    <cfRule type="cellIs" dxfId="2625" priority="2813" operator="equal">
      <formula>"Moderado"</formula>
    </cfRule>
    <cfRule type="cellIs" dxfId="2624" priority="2814" operator="equal">
      <formula>"Bajo"</formula>
    </cfRule>
  </conditionalFormatting>
  <conditionalFormatting sqref="AV126">
    <cfRule type="cellIs" dxfId="2623" priority="2807" operator="equal">
      <formula>"Extremo"</formula>
    </cfRule>
    <cfRule type="cellIs" dxfId="2622" priority="2808" operator="equal">
      <formula>"Alto"</formula>
    </cfRule>
    <cfRule type="cellIs" dxfId="2621" priority="2809" operator="equal">
      <formula>"Moderado"</formula>
    </cfRule>
    <cfRule type="cellIs" dxfId="2620" priority="2810" operator="equal">
      <formula>"Bajo"</formula>
    </cfRule>
  </conditionalFormatting>
  <conditionalFormatting sqref="AS132">
    <cfRule type="cellIs" dxfId="2619" priority="2803" operator="equal">
      <formula>"Extremo"</formula>
    </cfRule>
    <cfRule type="cellIs" dxfId="2618" priority="2804" operator="equal">
      <formula>"Alto"</formula>
    </cfRule>
    <cfRule type="cellIs" dxfId="2617" priority="2805" operator="equal">
      <formula>"Moderado"</formula>
    </cfRule>
    <cfRule type="cellIs" dxfId="2616" priority="2806" operator="equal">
      <formula>"Bajo"</formula>
    </cfRule>
  </conditionalFormatting>
  <conditionalFormatting sqref="AO132">
    <cfRule type="cellIs" dxfId="2615" priority="2798" operator="equal">
      <formula>"Muy Alta"</formula>
    </cfRule>
    <cfRule type="cellIs" dxfId="2614" priority="2799" operator="equal">
      <formula>"Alta"</formula>
    </cfRule>
    <cfRule type="cellIs" dxfId="2613" priority="2800" operator="equal">
      <formula>"Media"</formula>
    </cfRule>
    <cfRule type="cellIs" dxfId="2612" priority="2801" operator="equal">
      <formula>"Baja"</formula>
    </cfRule>
    <cfRule type="cellIs" dxfId="2611" priority="2802" operator="equal">
      <formula>"Muy Baja"</formula>
    </cfRule>
  </conditionalFormatting>
  <conditionalFormatting sqref="AQ132">
    <cfRule type="cellIs" dxfId="2610" priority="2793" operator="equal">
      <formula>"Catastrófico"</formula>
    </cfRule>
    <cfRule type="cellIs" dxfId="2609" priority="2794" operator="equal">
      <formula>"Mayor"</formula>
    </cfRule>
    <cfRule type="cellIs" dxfId="2608" priority="2795" operator="equal">
      <formula>"Moderado"</formula>
    </cfRule>
    <cfRule type="cellIs" dxfId="2607" priority="2796" operator="equal">
      <formula>"Menor"</formula>
    </cfRule>
    <cfRule type="cellIs" dxfId="2606" priority="2797" operator="equal">
      <formula>"Leve"</formula>
    </cfRule>
  </conditionalFormatting>
  <conditionalFormatting sqref="AS133">
    <cfRule type="cellIs" dxfId="2605" priority="2789" operator="equal">
      <formula>"Extremo"</formula>
    </cfRule>
    <cfRule type="cellIs" dxfId="2604" priority="2790" operator="equal">
      <formula>"Alto"</formula>
    </cfRule>
    <cfRule type="cellIs" dxfId="2603" priority="2791" operator="equal">
      <formula>"Moderado"</formula>
    </cfRule>
    <cfRule type="cellIs" dxfId="2602" priority="2792" operator="equal">
      <formula>"Bajo"</formula>
    </cfRule>
  </conditionalFormatting>
  <conditionalFormatting sqref="AO133">
    <cfRule type="cellIs" dxfId="2601" priority="2784" operator="equal">
      <formula>"Muy Alta"</formula>
    </cfRule>
    <cfRule type="cellIs" dxfId="2600" priority="2785" operator="equal">
      <formula>"Alta"</formula>
    </cfRule>
    <cfRule type="cellIs" dxfId="2599" priority="2786" operator="equal">
      <formula>"Media"</formula>
    </cfRule>
    <cfRule type="cellIs" dxfId="2598" priority="2787" operator="equal">
      <formula>"Baja"</formula>
    </cfRule>
    <cfRule type="cellIs" dxfId="2597" priority="2788" operator="equal">
      <formula>"Muy Baja"</formula>
    </cfRule>
  </conditionalFormatting>
  <conditionalFormatting sqref="AQ133">
    <cfRule type="cellIs" dxfId="2596" priority="2779" operator="equal">
      <formula>"Catastrófico"</formula>
    </cfRule>
    <cfRule type="cellIs" dxfId="2595" priority="2780" operator="equal">
      <formula>"Mayor"</formula>
    </cfRule>
    <cfRule type="cellIs" dxfId="2594" priority="2781" operator="equal">
      <formula>"Moderado"</formula>
    </cfRule>
    <cfRule type="cellIs" dxfId="2593" priority="2782" operator="equal">
      <formula>"Menor"</formula>
    </cfRule>
    <cfRule type="cellIs" dxfId="2592" priority="2783" operator="equal">
      <formula>"Leve"</formula>
    </cfRule>
  </conditionalFormatting>
  <conditionalFormatting sqref="AV132">
    <cfRule type="cellIs" dxfId="2591" priority="2775" operator="equal">
      <formula>"Extremo"</formula>
    </cfRule>
    <cfRule type="cellIs" dxfId="2590" priority="2776" operator="equal">
      <formula>"Alto"</formula>
    </cfRule>
    <cfRule type="cellIs" dxfId="2589" priority="2777" operator="equal">
      <formula>"Moderado"</formula>
    </cfRule>
    <cfRule type="cellIs" dxfId="2588" priority="2778" operator="equal">
      <formula>"Bajo"</formula>
    </cfRule>
  </conditionalFormatting>
  <conditionalFormatting sqref="AS138">
    <cfRule type="cellIs" dxfId="2587" priority="2771" operator="equal">
      <formula>"Extremo"</formula>
    </cfRule>
    <cfRule type="cellIs" dxfId="2586" priority="2772" operator="equal">
      <formula>"Alto"</formula>
    </cfRule>
    <cfRule type="cellIs" dxfId="2585" priority="2773" operator="equal">
      <formula>"Moderado"</formula>
    </cfRule>
    <cfRule type="cellIs" dxfId="2584" priority="2774" operator="equal">
      <formula>"Bajo"</formula>
    </cfRule>
  </conditionalFormatting>
  <conditionalFormatting sqref="AO138">
    <cfRule type="cellIs" dxfId="2583" priority="2766" operator="equal">
      <formula>"Muy Alta"</formula>
    </cfRule>
    <cfRule type="cellIs" dxfId="2582" priority="2767" operator="equal">
      <formula>"Alta"</formula>
    </cfRule>
    <cfRule type="cellIs" dxfId="2581" priority="2768" operator="equal">
      <formula>"Media"</formula>
    </cfRule>
    <cfRule type="cellIs" dxfId="2580" priority="2769" operator="equal">
      <formula>"Baja"</formula>
    </cfRule>
    <cfRule type="cellIs" dxfId="2579" priority="2770" operator="equal">
      <formula>"Muy Baja"</formula>
    </cfRule>
  </conditionalFormatting>
  <conditionalFormatting sqref="AQ138">
    <cfRule type="cellIs" dxfId="2578" priority="2761" operator="equal">
      <formula>"Catastrófico"</formula>
    </cfRule>
    <cfRule type="cellIs" dxfId="2577" priority="2762" operator="equal">
      <formula>"Mayor"</formula>
    </cfRule>
    <cfRule type="cellIs" dxfId="2576" priority="2763" operator="equal">
      <formula>"Moderado"</formula>
    </cfRule>
    <cfRule type="cellIs" dxfId="2575" priority="2764" operator="equal">
      <formula>"Menor"</formula>
    </cfRule>
    <cfRule type="cellIs" dxfId="2574" priority="2765" operator="equal">
      <formula>"Leve"</formula>
    </cfRule>
  </conditionalFormatting>
  <conditionalFormatting sqref="AS145">
    <cfRule type="cellIs" dxfId="2573" priority="2743" operator="equal">
      <formula>"Extremo"</formula>
    </cfRule>
    <cfRule type="cellIs" dxfId="2572" priority="2744" operator="equal">
      <formula>"Alto"</formula>
    </cfRule>
    <cfRule type="cellIs" dxfId="2571" priority="2745" operator="equal">
      <formula>"Moderado"</formula>
    </cfRule>
    <cfRule type="cellIs" dxfId="2570" priority="2746" operator="equal">
      <formula>"Bajo"</formula>
    </cfRule>
  </conditionalFormatting>
  <conditionalFormatting sqref="AO145">
    <cfRule type="cellIs" dxfId="2569" priority="2738" operator="equal">
      <formula>"Muy Alta"</formula>
    </cfRule>
    <cfRule type="cellIs" dxfId="2568" priority="2739" operator="equal">
      <formula>"Alta"</formula>
    </cfRule>
    <cfRule type="cellIs" dxfId="2567" priority="2740" operator="equal">
      <formula>"Media"</formula>
    </cfRule>
    <cfRule type="cellIs" dxfId="2566" priority="2741" operator="equal">
      <formula>"Baja"</formula>
    </cfRule>
    <cfRule type="cellIs" dxfId="2565" priority="2742" operator="equal">
      <formula>"Muy Baja"</formula>
    </cfRule>
  </conditionalFormatting>
  <conditionalFormatting sqref="AQ145">
    <cfRule type="cellIs" dxfId="2564" priority="2733" operator="equal">
      <formula>"Catastrófico"</formula>
    </cfRule>
    <cfRule type="cellIs" dxfId="2563" priority="2734" operator="equal">
      <formula>"Mayor"</formula>
    </cfRule>
    <cfRule type="cellIs" dxfId="2562" priority="2735" operator="equal">
      <formula>"Moderado"</formula>
    </cfRule>
    <cfRule type="cellIs" dxfId="2561" priority="2736" operator="equal">
      <formula>"Menor"</formula>
    </cfRule>
    <cfRule type="cellIs" dxfId="2560" priority="2737" operator="equal">
      <formula>"Leve"</formula>
    </cfRule>
  </conditionalFormatting>
  <conditionalFormatting sqref="AV156">
    <cfRule type="cellIs" dxfId="2559" priority="2591" operator="equal">
      <formula>"Extremo"</formula>
    </cfRule>
    <cfRule type="cellIs" dxfId="2558" priority="2592" operator="equal">
      <formula>"Alto"</formula>
    </cfRule>
    <cfRule type="cellIs" dxfId="2557" priority="2593" operator="equal">
      <formula>"Moderado"</formula>
    </cfRule>
    <cfRule type="cellIs" dxfId="2556" priority="2594" operator="equal">
      <formula>"Bajo"</formula>
    </cfRule>
  </conditionalFormatting>
  <conditionalFormatting sqref="AS144">
    <cfRule type="cellIs" dxfId="2555" priority="2697" operator="equal">
      <formula>"Extremo"</formula>
    </cfRule>
    <cfRule type="cellIs" dxfId="2554" priority="2698" operator="equal">
      <formula>"Alto"</formula>
    </cfRule>
    <cfRule type="cellIs" dxfId="2553" priority="2699" operator="equal">
      <formula>"Moderado"</formula>
    </cfRule>
    <cfRule type="cellIs" dxfId="2552" priority="2700" operator="equal">
      <formula>"Bajo"</formula>
    </cfRule>
  </conditionalFormatting>
  <conditionalFormatting sqref="AO144">
    <cfRule type="cellIs" dxfId="2551" priority="2692" operator="equal">
      <formula>"Muy Alta"</formula>
    </cfRule>
    <cfRule type="cellIs" dxfId="2550" priority="2693" operator="equal">
      <formula>"Alta"</formula>
    </cfRule>
    <cfRule type="cellIs" dxfId="2549" priority="2694" operator="equal">
      <formula>"Media"</formula>
    </cfRule>
    <cfRule type="cellIs" dxfId="2548" priority="2695" operator="equal">
      <formula>"Baja"</formula>
    </cfRule>
    <cfRule type="cellIs" dxfId="2547" priority="2696" operator="equal">
      <formula>"Muy Baja"</formula>
    </cfRule>
  </conditionalFormatting>
  <conditionalFormatting sqref="AQ144">
    <cfRule type="cellIs" dxfId="2546" priority="2687" operator="equal">
      <formula>"Catastrófico"</formula>
    </cfRule>
    <cfRule type="cellIs" dxfId="2545" priority="2688" operator="equal">
      <formula>"Mayor"</formula>
    </cfRule>
    <cfRule type="cellIs" dxfId="2544" priority="2689" operator="equal">
      <formula>"Moderado"</formula>
    </cfRule>
    <cfRule type="cellIs" dxfId="2543" priority="2690" operator="equal">
      <formula>"Menor"</formula>
    </cfRule>
    <cfRule type="cellIs" dxfId="2542" priority="2691" operator="equal">
      <formula>"Leve"</formula>
    </cfRule>
  </conditionalFormatting>
  <conditionalFormatting sqref="AV144">
    <cfRule type="cellIs" dxfId="2541" priority="2683" operator="equal">
      <formula>"Extremo"</formula>
    </cfRule>
    <cfRule type="cellIs" dxfId="2540" priority="2684" operator="equal">
      <formula>"Alto"</formula>
    </cfRule>
    <cfRule type="cellIs" dxfId="2539" priority="2685" operator="equal">
      <formula>"Moderado"</formula>
    </cfRule>
    <cfRule type="cellIs" dxfId="2538" priority="2686" operator="equal">
      <formula>"Bajo"</formula>
    </cfRule>
  </conditionalFormatting>
  <conditionalFormatting sqref="AS150">
    <cfRule type="cellIs" dxfId="2537" priority="2679" operator="equal">
      <formula>"Extremo"</formula>
    </cfRule>
    <cfRule type="cellIs" dxfId="2536" priority="2680" operator="equal">
      <formula>"Alto"</formula>
    </cfRule>
    <cfRule type="cellIs" dxfId="2535" priority="2681" operator="equal">
      <formula>"Moderado"</formula>
    </cfRule>
    <cfRule type="cellIs" dxfId="2534" priority="2682" operator="equal">
      <formula>"Bajo"</formula>
    </cfRule>
  </conditionalFormatting>
  <conditionalFormatting sqref="AO150">
    <cfRule type="cellIs" dxfId="2533" priority="2674" operator="equal">
      <formula>"Muy Alta"</formula>
    </cfRule>
    <cfRule type="cellIs" dxfId="2532" priority="2675" operator="equal">
      <formula>"Alta"</formula>
    </cfRule>
    <cfRule type="cellIs" dxfId="2531" priority="2676" operator="equal">
      <formula>"Media"</formula>
    </cfRule>
    <cfRule type="cellIs" dxfId="2530" priority="2677" operator="equal">
      <formula>"Baja"</formula>
    </cfRule>
    <cfRule type="cellIs" dxfId="2529" priority="2678" operator="equal">
      <formula>"Muy Baja"</formula>
    </cfRule>
  </conditionalFormatting>
  <conditionalFormatting sqref="AQ150">
    <cfRule type="cellIs" dxfId="2528" priority="2669" operator="equal">
      <formula>"Catastrófico"</formula>
    </cfRule>
    <cfRule type="cellIs" dxfId="2527" priority="2670" operator="equal">
      <formula>"Mayor"</formula>
    </cfRule>
    <cfRule type="cellIs" dxfId="2526" priority="2671" operator="equal">
      <formula>"Moderado"</formula>
    </cfRule>
    <cfRule type="cellIs" dxfId="2525" priority="2672" operator="equal">
      <formula>"Menor"</formula>
    </cfRule>
    <cfRule type="cellIs" dxfId="2524" priority="2673" operator="equal">
      <formula>"Leve"</formula>
    </cfRule>
  </conditionalFormatting>
  <conditionalFormatting sqref="AS151">
    <cfRule type="cellIs" dxfId="2523" priority="2665" operator="equal">
      <formula>"Extremo"</formula>
    </cfRule>
    <cfRule type="cellIs" dxfId="2522" priority="2666" operator="equal">
      <formula>"Alto"</formula>
    </cfRule>
    <cfRule type="cellIs" dxfId="2521" priority="2667" operator="equal">
      <formula>"Moderado"</formula>
    </cfRule>
    <cfRule type="cellIs" dxfId="2520" priority="2668" operator="equal">
      <formula>"Bajo"</formula>
    </cfRule>
  </conditionalFormatting>
  <conditionalFormatting sqref="AO151">
    <cfRule type="cellIs" dxfId="2519" priority="2660" operator="equal">
      <formula>"Muy Alta"</formula>
    </cfRule>
    <cfRule type="cellIs" dxfId="2518" priority="2661" operator="equal">
      <formula>"Alta"</formula>
    </cfRule>
    <cfRule type="cellIs" dxfId="2517" priority="2662" operator="equal">
      <formula>"Media"</formula>
    </cfRule>
    <cfRule type="cellIs" dxfId="2516" priority="2663" operator="equal">
      <formula>"Baja"</formula>
    </cfRule>
    <cfRule type="cellIs" dxfId="2515" priority="2664" operator="equal">
      <formula>"Muy Baja"</formula>
    </cfRule>
  </conditionalFormatting>
  <conditionalFormatting sqref="AQ151">
    <cfRule type="cellIs" dxfId="2514" priority="2655" operator="equal">
      <formula>"Catastrófico"</formula>
    </cfRule>
    <cfRule type="cellIs" dxfId="2513" priority="2656" operator="equal">
      <formula>"Mayor"</formula>
    </cfRule>
    <cfRule type="cellIs" dxfId="2512" priority="2657" operator="equal">
      <formula>"Moderado"</formula>
    </cfRule>
    <cfRule type="cellIs" dxfId="2511" priority="2658" operator="equal">
      <formula>"Menor"</formula>
    </cfRule>
    <cfRule type="cellIs" dxfId="2510" priority="2659" operator="equal">
      <formula>"Leve"</formula>
    </cfRule>
  </conditionalFormatting>
  <conditionalFormatting sqref="AV150">
    <cfRule type="cellIs" dxfId="2509" priority="2651" operator="equal">
      <formula>"Extremo"</formula>
    </cfRule>
    <cfRule type="cellIs" dxfId="2508" priority="2652" operator="equal">
      <formula>"Alto"</formula>
    </cfRule>
    <cfRule type="cellIs" dxfId="2507" priority="2653" operator="equal">
      <formula>"Moderado"</formula>
    </cfRule>
    <cfRule type="cellIs" dxfId="2506" priority="2654" operator="equal">
      <formula>"Bajo"</formula>
    </cfRule>
  </conditionalFormatting>
  <conditionalFormatting sqref="AS156">
    <cfRule type="cellIs" dxfId="2505" priority="2647" operator="equal">
      <formula>"Extremo"</formula>
    </cfRule>
    <cfRule type="cellIs" dxfId="2504" priority="2648" operator="equal">
      <formula>"Alto"</formula>
    </cfRule>
    <cfRule type="cellIs" dxfId="2503" priority="2649" operator="equal">
      <formula>"Moderado"</formula>
    </cfRule>
    <cfRule type="cellIs" dxfId="2502" priority="2650" operator="equal">
      <formula>"Bajo"</formula>
    </cfRule>
  </conditionalFormatting>
  <conditionalFormatting sqref="AO156">
    <cfRule type="cellIs" dxfId="2501" priority="2642" operator="equal">
      <formula>"Muy Alta"</formula>
    </cfRule>
    <cfRule type="cellIs" dxfId="2500" priority="2643" operator="equal">
      <formula>"Alta"</formula>
    </cfRule>
    <cfRule type="cellIs" dxfId="2499" priority="2644" operator="equal">
      <formula>"Media"</formula>
    </cfRule>
    <cfRule type="cellIs" dxfId="2498" priority="2645" operator="equal">
      <formula>"Baja"</formula>
    </cfRule>
    <cfRule type="cellIs" dxfId="2497" priority="2646" operator="equal">
      <formula>"Muy Baja"</formula>
    </cfRule>
  </conditionalFormatting>
  <conditionalFormatting sqref="AQ156">
    <cfRule type="cellIs" dxfId="2496" priority="2637" operator="equal">
      <formula>"Catastrófico"</formula>
    </cfRule>
    <cfRule type="cellIs" dxfId="2495" priority="2638" operator="equal">
      <formula>"Mayor"</formula>
    </cfRule>
    <cfRule type="cellIs" dxfId="2494" priority="2639" operator="equal">
      <formula>"Moderado"</formula>
    </cfRule>
    <cfRule type="cellIs" dxfId="2493" priority="2640" operator="equal">
      <formula>"Menor"</formula>
    </cfRule>
    <cfRule type="cellIs" dxfId="2492" priority="2641" operator="equal">
      <formula>"Leve"</formula>
    </cfRule>
  </conditionalFormatting>
  <conditionalFormatting sqref="AS157">
    <cfRule type="cellIs" dxfId="2491" priority="2633" operator="equal">
      <formula>"Extremo"</formula>
    </cfRule>
    <cfRule type="cellIs" dxfId="2490" priority="2634" operator="equal">
      <formula>"Alto"</formula>
    </cfRule>
    <cfRule type="cellIs" dxfId="2489" priority="2635" operator="equal">
      <formula>"Moderado"</formula>
    </cfRule>
    <cfRule type="cellIs" dxfId="2488" priority="2636" operator="equal">
      <formula>"Bajo"</formula>
    </cfRule>
  </conditionalFormatting>
  <conditionalFormatting sqref="AO157">
    <cfRule type="cellIs" dxfId="2487" priority="2628" operator="equal">
      <formula>"Muy Alta"</formula>
    </cfRule>
    <cfRule type="cellIs" dxfId="2486" priority="2629" operator="equal">
      <formula>"Alta"</formula>
    </cfRule>
    <cfRule type="cellIs" dxfId="2485" priority="2630" operator="equal">
      <formula>"Media"</formula>
    </cfRule>
    <cfRule type="cellIs" dxfId="2484" priority="2631" operator="equal">
      <formula>"Baja"</formula>
    </cfRule>
    <cfRule type="cellIs" dxfId="2483" priority="2632" operator="equal">
      <formula>"Muy Baja"</formula>
    </cfRule>
  </conditionalFormatting>
  <conditionalFormatting sqref="AQ157">
    <cfRule type="cellIs" dxfId="2482" priority="2623" operator="equal">
      <formula>"Catastrófico"</formula>
    </cfRule>
    <cfRule type="cellIs" dxfId="2481" priority="2624" operator="equal">
      <formula>"Mayor"</formula>
    </cfRule>
    <cfRule type="cellIs" dxfId="2480" priority="2625" operator="equal">
      <formula>"Moderado"</formula>
    </cfRule>
    <cfRule type="cellIs" dxfId="2479" priority="2626" operator="equal">
      <formula>"Menor"</formula>
    </cfRule>
    <cfRule type="cellIs" dxfId="2478" priority="2627" operator="equal">
      <formula>"Leve"</formula>
    </cfRule>
  </conditionalFormatting>
  <conditionalFormatting sqref="AS158">
    <cfRule type="cellIs" dxfId="2477" priority="2619" operator="equal">
      <formula>"Extremo"</formula>
    </cfRule>
    <cfRule type="cellIs" dxfId="2476" priority="2620" operator="equal">
      <formula>"Alto"</formula>
    </cfRule>
    <cfRule type="cellIs" dxfId="2475" priority="2621" operator="equal">
      <formula>"Moderado"</formula>
    </cfRule>
    <cfRule type="cellIs" dxfId="2474" priority="2622" operator="equal">
      <formula>"Bajo"</formula>
    </cfRule>
  </conditionalFormatting>
  <conditionalFormatting sqref="AO158">
    <cfRule type="cellIs" dxfId="2473" priority="2614" operator="equal">
      <formula>"Muy Alta"</formula>
    </cfRule>
    <cfRule type="cellIs" dxfId="2472" priority="2615" operator="equal">
      <formula>"Alta"</formula>
    </cfRule>
    <cfRule type="cellIs" dxfId="2471" priority="2616" operator="equal">
      <formula>"Media"</formula>
    </cfRule>
    <cfRule type="cellIs" dxfId="2470" priority="2617" operator="equal">
      <formula>"Baja"</formula>
    </cfRule>
    <cfRule type="cellIs" dxfId="2469" priority="2618" operator="equal">
      <formula>"Muy Baja"</formula>
    </cfRule>
  </conditionalFormatting>
  <conditionalFormatting sqref="AQ158">
    <cfRule type="cellIs" dxfId="2468" priority="2609" operator="equal">
      <formula>"Catastrófico"</formula>
    </cfRule>
    <cfRule type="cellIs" dxfId="2467" priority="2610" operator="equal">
      <formula>"Mayor"</formula>
    </cfRule>
    <cfRule type="cellIs" dxfId="2466" priority="2611" operator="equal">
      <formula>"Moderado"</formula>
    </cfRule>
    <cfRule type="cellIs" dxfId="2465" priority="2612" operator="equal">
      <formula>"Menor"</formula>
    </cfRule>
    <cfRule type="cellIs" dxfId="2464" priority="2613" operator="equal">
      <formula>"Leve"</formula>
    </cfRule>
  </conditionalFormatting>
  <conditionalFormatting sqref="AS159">
    <cfRule type="cellIs" dxfId="2463" priority="2605" operator="equal">
      <formula>"Extremo"</formula>
    </cfRule>
    <cfRule type="cellIs" dxfId="2462" priority="2606" operator="equal">
      <formula>"Alto"</formula>
    </cfRule>
    <cfRule type="cellIs" dxfId="2461" priority="2607" operator="equal">
      <formula>"Moderado"</formula>
    </cfRule>
    <cfRule type="cellIs" dxfId="2460" priority="2608" operator="equal">
      <formula>"Bajo"</formula>
    </cfRule>
  </conditionalFormatting>
  <conditionalFormatting sqref="AO159">
    <cfRule type="cellIs" dxfId="2459" priority="2600" operator="equal">
      <formula>"Muy Alta"</formula>
    </cfRule>
    <cfRule type="cellIs" dxfId="2458" priority="2601" operator="equal">
      <formula>"Alta"</formula>
    </cfRule>
    <cfRule type="cellIs" dxfId="2457" priority="2602" operator="equal">
      <formula>"Media"</formula>
    </cfRule>
    <cfRule type="cellIs" dxfId="2456" priority="2603" operator="equal">
      <formula>"Baja"</formula>
    </cfRule>
    <cfRule type="cellIs" dxfId="2455" priority="2604" operator="equal">
      <formula>"Muy Baja"</formula>
    </cfRule>
  </conditionalFormatting>
  <conditionalFormatting sqref="AQ159">
    <cfRule type="cellIs" dxfId="2454" priority="2595" operator="equal">
      <formula>"Catastrófico"</formula>
    </cfRule>
    <cfRule type="cellIs" dxfId="2453" priority="2596" operator="equal">
      <formula>"Mayor"</formula>
    </cfRule>
    <cfRule type="cellIs" dxfId="2452" priority="2597" operator="equal">
      <formula>"Moderado"</formula>
    </cfRule>
    <cfRule type="cellIs" dxfId="2451" priority="2598" operator="equal">
      <formula>"Menor"</formula>
    </cfRule>
    <cfRule type="cellIs" dxfId="2450" priority="2599" operator="equal">
      <formula>"Leve"</formula>
    </cfRule>
  </conditionalFormatting>
  <conditionalFormatting sqref="AO168">
    <cfRule type="cellIs" dxfId="2449" priority="2572" operator="equal">
      <formula>"Muy Alta"</formula>
    </cfRule>
    <cfRule type="cellIs" dxfId="2448" priority="2573" operator="equal">
      <formula>"Alta"</formula>
    </cfRule>
    <cfRule type="cellIs" dxfId="2447" priority="2574" operator="equal">
      <formula>"Media"</formula>
    </cfRule>
    <cfRule type="cellIs" dxfId="2446" priority="2575" operator="equal">
      <formula>"Baja"</formula>
    </cfRule>
    <cfRule type="cellIs" dxfId="2445" priority="2576" operator="equal">
      <formula>"Muy Baja"</formula>
    </cfRule>
  </conditionalFormatting>
  <conditionalFormatting sqref="AQ168">
    <cfRule type="cellIs" dxfId="2444" priority="2567" operator="equal">
      <formula>"Catastrófico"</formula>
    </cfRule>
    <cfRule type="cellIs" dxfId="2443" priority="2568" operator="equal">
      <formula>"Mayor"</formula>
    </cfRule>
    <cfRule type="cellIs" dxfId="2442" priority="2569" operator="equal">
      <formula>"Moderado"</formula>
    </cfRule>
    <cfRule type="cellIs" dxfId="2441" priority="2570" operator="equal">
      <formula>"Menor"</formula>
    </cfRule>
    <cfRule type="cellIs" dxfId="2440" priority="2571" operator="equal">
      <formula>"Leve"</formula>
    </cfRule>
  </conditionalFormatting>
  <conditionalFormatting sqref="AS174">
    <cfRule type="cellIs" dxfId="2439" priority="2563" operator="equal">
      <formula>"Extremo"</formula>
    </cfRule>
    <cfRule type="cellIs" dxfId="2438" priority="2564" operator="equal">
      <formula>"Alto"</formula>
    </cfRule>
    <cfRule type="cellIs" dxfId="2437" priority="2565" operator="equal">
      <formula>"Moderado"</formula>
    </cfRule>
    <cfRule type="cellIs" dxfId="2436" priority="2566" operator="equal">
      <formula>"Bajo"</formula>
    </cfRule>
  </conditionalFormatting>
  <conditionalFormatting sqref="AO174">
    <cfRule type="cellIs" dxfId="2435" priority="2558" operator="equal">
      <formula>"Muy Alta"</formula>
    </cfRule>
    <cfRule type="cellIs" dxfId="2434" priority="2559" operator="equal">
      <formula>"Alta"</formula>
    </cfRule>
    <cfRule type="cellIs" dxfId="2433" priority="2560" operator="equal">
      <formula>"Media"</formula>
    </cfRule>
    <cfRule type="cellIs" dxfId="2432" priority="2561" operator="equal">
      <formula>"Baja"</formula>
    </cfRule>
    <cfRule type="cellIs" dxfId="2431" priority="2562" operator="equal">
      <formula>"Muy Baja"</formula>
    </cfRule>
  </conditionalFormatting>
  <conditionalFormatting sqref="AQ174">
    <cfRule type="cellIs" dxfId="2430" priority="2553" operator="equal">
      <formula>"Catastrófico"</formula>
    </cfRule>
    <cfRule type="cellIs" dxfId="2429" priority="2554" operator="equal">
      <formula>"Mayor"</formula>
    </cfRule>
    <cfRule type="cellIs" dxfId="2428" priority="2555" operator="equal">
      <formula>"Moderado"</formula>
    </cfRule>
    <cfRule type="cellIs" dxfId="2427" priority="2556" operator="equal">
      <formula>"Menor"</formula>
    </cfRule>
    <cfRule type="cellIs" dxfId="2426" priority="2557" operator="equal">
      <formula>"Leve"</formula>
    </cfRule>
  </conditionalFormatting>
  <conditionalFormatting sqref="AS180">
    <cfRule type="cellIs" dxfId="2425" priority="2549" operator="equal">
      <formula>"Extremo"</formula>
    </cfRule>
    <cfRule type="cellIs" dxfId="2424" priority="2550" operator="equal">
      <formula>"Alto"</formula>
    </cfRule>
    <cfRule type="cellIs" dxfId="2423" priority="2551" operator="equal">
      <formula>"Moderado"</formula>
    </cfRule>
    <cfRule type="cellIs" dxfId="2422" priority="2552" operator="equal">
      <formula>"Bajo"</formula>
    </cfRule>
  </conditionalFormatting>
  <conditionalFormatting sqref="AO180">
    <cfRule type="cellIs" dxfId="2421" priority="2544" operator="equal">
      <formula>"Muy Alta"</formula>
    </cfRule>
    <cfRule type="cellIs" dxfId="2420" priority="2545" operator="equal">
      <formula>"Alta"</formula>
    </cfRule>
    <cfRule type="cellIs" dxfId="2419" priority="2546" operator="equal">
      <formula>"Media"</formula>
    </cfRule>
    <cfRule type="cellIs" dxfId="2418" priority="2547" operator="equal">
      <formula>"Baja"</formula>
    </cfRule>
    <cfRule type="cellIs" dxfId="2417" priority="2548" operator="equal">
      <formula>"Muy Baja"</formula>
    </cfRule>
  </conditionalFormatting>
  <conditionalFormatting sqref="AQ180">
    <cfRule type="cellIs" dxfId="2416" priority="2539" operator="equal">
      <formula>"Catastrófico"</formula>
    </cfRule>
    <cfRule type="cellIs" dxfId="2415" priority="2540" operator="equal">
      <formula>"Mayor"</formula>
    </cfRule>
    <cfRule type="cellIs" dxfId="2414" priority="2541" operator="equal">
      <formula>"Moderado"</formula>
    </cfRule>
    <cfRule type="cellIs" dxfId="2413" priority="2542" operator="equal">
      <formula>"Menor"</formula>
    </cfRule>
    <cfRule type="cellIs" dxfId="2412" priority="2543" operator="equal">
      <formula>"Leve"</formula>
    </cfRule>
  </conditionalFormatting>
  <conditionalFormatting sqref="AS258">
    <cfRule type="cellIs" dxfId="2411" priority="2115" operator="equal">
      <formula>"Extremo"</formula>
    </cfRule>
    <cfRule type="cellIs" dxfId="2410" priority="2116" operator="equal">
      <formula>"Alto"</formula>
    </cfRule>
    <cfRule type="cellIs" dxfId="2409" priority="2117" operator="equal">
      <formula>"Moderado"</formula>
    </cfRule>
    <cfRule type="cellIs" dxfId="2408" priority="2118" operator="equal">
      <formula>"Bajo"</formula>
    </cfRule>
  </conditionalFormatting>
  <conditionalFormatting sqref="AO258">
    <cfRule type="cellIs" dxfId="2407" priority="2110" operator="equal">
      <formula>"Muy Alta"</formula>
    </cfRule>
    <cfRule type="cellIs" dxfId="2406" priority="2111" operator="equal">
      <formula>"Alta"</formula>
    </cfRule>
    <cfRule type="cellIs" dxfId="2405" priority="2112" operator="equal">
      <formula>"Media"</formula>
    </cfRule>
    <cfRule type="cellIs" dxfId="2404" priority="2113" operator="equal">
      <formula>"Baja"</formula>
    </cfRule>
    <cfRule type="cellIs" dxfId="2403" priority="2114" operator="equal">
      <formula>"Muy Baja"</formula>
    </cfRule>
  </conditionalFormatting>
  <conditionalFormatting sqref="AQ258">
    <cfRule type="cellIs" dxfId="2402" priority="2105" operator="equal">
      <formula>"Catastrófico"</formula>
    </cfRule>
    <cfRule type="cellIs" dxfId="2401" priority="2106" operator="equal">
      <formula>"Mayor"</formula>
    </cfRule>
    <cfRule type="cellIs" dxfId="2400" priority="2107" operator="equal">
      <formula>"Moderado"</formula>
    </cfRule>
    <cfRule type="cellIs" dxfId="2399" priority="2108" operator="equal">
      <formula>"Menor"</formula>
    </cfRule>
    <cfRule type="cellIs" dxfId="2398" priority="2109" operator="equal">
      <formula>"Leve"</formula>
    </cfRule>
  </conditionalFormatting>
  <conditionalFormatting sqref="AS187">
    <cfRule type="cellIs" dxfId="2397" priority="2521" operator="equal">
      <formula>"Extremo"</formula>
    </cfRule>
    <cfRule type="cellIs" dxfId="2396" priority="2522" operator="equal">
      <formula>"Alto"</formula>
    </cfRule>
    <cfRule type="cellIs" dxfId="2395" priority="2523" operator="equal">
      <formula>"Moderado"</formula>
    </cfRule>
    <cfRule type="cellIs" dxfId="2394" priority="2524" operator="equal">
      <formula>"Bajo"</formula>
    </cfRule>
  </conditionalFormatting>
  <conditionalFormatting sqref="AO187">
    <cfRule type="cellIs" dxfId="2393" priority="2516" operator="equal">
      <formula>"Muy Alta"</formula>
    </cfRule>
    <cfRule type="cellIs" dxfId="2392" priority="2517" operator="equal">
      <formula>"Alta"</formula>
    </cfRule>
    <cfRule type="cellIs" dxfId="2391" priority="2518" operator="equal">
      <formula>"Media"</formula>
    </cfRule>
    <cfRule type="cellIs" dxfId="2390" priority="2519" operator="equal">
      <formula>"Baja"</formula>
    </cfRule>
    <cfRule type="cellIs" dxfId="2389" priority="2520" operator="equal">
      <formula>"Muy Baja"</formula>
    </cfRule>
  </conditionalFormatting>
  <conditionalFormatting sqref="AQ187">
    <cfRule type="cellIs" dxfId="2388" priority="2511" operator="equal">
      <formula>"Catastrófico"</formula>
    </cfRule>
    <cfRule type="cellIs" dxfId="2387" priority="2512" operator="equal">
      <formula>"Mayor"</formula>
    </cfRule>
    <cfRule type="cellIs" dxfId="2386" priority="2513" operator="equal">
      <formula>"Moderado"</formula>
    </cfRule>
    <cfRule type="cellIs" dxfId="2385" priority="2514" operator="equal">
      <formula>"Menor"</formula>
    </cfRule>
    <cfRule type="cellIs" dxfId="2384" priority="2515" operator="equal">
      <formula>"Leve"</formula>
    </cfRule>
  </conditionalFormatting>
  <conditionalFormatting sqref="AS186">
    <cfRule type="cellIs" dxfId="2383" priority="2507" operator="equal">
      <formula>"Extremo"</formula>
    </cfRule>
    <cfRule type="cellIs" dxfId="2382" priority="2508" operator="equal">
      <formula>"Alto"</formula>
    </cfRule>
    <cfRule type="cellIs" dxfId="2381" priority="2509" operator="equal">
      <formula>"Moderado"</formula>
    </cfRule>
    <cfRule type="cellIs" dxfId="2380" priority="2510" operator="equal">
      <formula>"Bajo"</formula>
    </cfRule>
  </conditionalFormatting>
  <conditionalFormatting sqref="AO186">
    <cfRule type="cellIs" dxfId="2379" priority="2502" operator="equal">
      <formula>"Muy Alta"</formula>
    </cfRule>
    <cfRule type="cellIs" dxfId="2378" priority="2503" operator="equal">
      <formula>"Alta"</formula>
    </cfRule>
    <cfRule type="cellIs" dxfId="2377" priority="2504" operator="equal">
      <formula>"Media"</formula>
    </cfRule>
    <cfRule type="cellIs" dxfId="2376" priority="2505" operator="equal">
      <formula>"Baja"</formula>
    </cfRule>
    <cfRule type="cellIs" dxfId="2375" priority="2506" operator="equal">
      <formula>"Muy Baja"</formula>
    </cfRule>
  </conditionalFormatting>
  <conditionalFormatting sqref="AQ186">
    <cfRule type="cellIs" dxfId="2374" priority="2497" operator="equal">
      <formula>"Catastrófico"</formula>
    </cfRule>
    <cfRule type="cellIs" dxfId="2373" priority="2498" operator="equal">
      <formula>"Mayor"</formula>
    </cfRule>
    <cfRule type="cellIs" dxfId="2372" priority="2499" operator="equal">
      <formula>"Moderado"</formula>
    </cfRule>
    <cfRule type="cellIs" dxfId="2371" priority="2500" operator="equal">
      <formula>"Menor"</formula>
    </cfRule>
    <cfRule type="cellIs" dxfId="2370" priority="2501" operator="equal">
      <formula>"Leve"</formula>
    </cfRule>
  </conditionalFormatting>
  <conditionalFormatting sqref="AV186">
    <cfRule type="cellIs" dxfId="2369" priority="2493" operator="equal">
      <formula>"Extremo"</formula>
    </cfRule>
    <cfRule type="cellIs" dxfId="2368" priority="2494" operator="equal">
      <formula>"Alto"</formula>
    </cfRule>
    <cfRule type="cellIs" dxfId="2367" priority="2495" operator="equal">
      <formula>"Moderado"</formula>
    </cfRule>
    <cfRule type="cellIs" dxfId="2366" priority="2496" operator="equal">
      <formula>"Bajo"</formula>
    </cfRule>
  </conditionalFormatting>
  <conditionalFormatting sqref="AS192">
    <cfRule type="cellIs" dxfId="2365" priority="2489" operator="equal">
      <formula>"Extremo"</formula>
    </cfRule>
    <cfRule type="cellIs" dxfId="2364" priority="2490" operator="equal">
      <formula>"Alto"</formula>
    </cfRule>
    <cfRule type="cellIs" dxfId="2363" priority="2491" operator="equal">
      <formula>"Moderado"</formula>
    </cfRule>
    <cfRule type="cellIs" dxfId="2362" priority="2492" operator="equal">
      <formula>"Bajo"</formula>
    </cfRule>
  </conditionalFormatting>
  <conditionalFormatting sqref="AO192">
    <cfRule type="cellIs" dxfId="2361" priority="2484" operator="equal">
      <formula>"Muy Alta"</formula>
    </cfRule>
    <cfRule type="cellIs" dxfId="2360" priority="2485" operator="equal">
      <formula>"Alta"</formula>
    </cfRule>
    <cfRule type="cellIs" dxfId="2359" priority="2486" operator="equal">
      <formula>"Media"</formula>
    </cfRule>
    <cfRule type="cellIs" dxfId="2358" priority="2487" operator="equal">
      <formula>"Baja"</formula>
    </cfRule>
    <cfRule type="cellIs" dxfId="2357" priority="2488" operator="equal">
      <formula>"Muy Baja"</formula>
    </cfRule>
  </conditionalFormatting>
  <conditionalFormatting sqref="AQ192">
    <cfRule type="cellIs" dxfId="2356" priority="2479" operator="equal">
      <formula>"Catastrófico"</formula>
    </cfRule>
    <cfRule type="cellIs" dxfId="2355" priority="2480" operator="equal">
      <formula>"Mayor"</formula>
    </cfRule>
    <cfRule type="cellIs" dxfId="2354" priority="2481" operator="equal">
      <formula>"Moderado"</formula>
    </cfRule>
    <cfRule type="cellIs" dxfId="2353" priority="2482" operator="equal">
      <formula>"Menor"</formula>
    </cfRule>
    <cfRule type="cellIs" dxfId="2352" priority="2483" operator="equal">
      <formula>"Leve"</formula>
    </cfRule>
  </conditionalFormatting>
  <conditionalFormatting sqref="AO193">
    <cfRule type="cellIs" dxfId="2351" priority="2474" operator="equal">
      <formula>"Muy Alta"</formula>
    </cfRule>
    <cfRule type="cellIs" dxfId="2350" priority="2475" operator="equal">
      <formula>"Alta"</formula>
    </cfRule>
    <cfRule type="cellIs" dxfId="2349" priority="2476" operator="equal">
      <formula>"Media"</formula>
    </cfRule>
    <cfRule type="cellIs" dxfId="2348" priority="2477" operator="equal">
      <formula>"Baja"</formula>
    </cfRule>
    <cfRule type="cellIs" dxfId="2347" priority="2478" operator="equal">
      <formula>"Muy Baja"</formula>
    </cfRule>
  </conditionalFormatting>
  <conditionalFormatting sqref="AQ193">
    <cfRule type="cellIs" dxfId="2346" priority="2469" operator="equal">
      <formula>"Catastrófico"</formula>
    </cfRule>
    <cfRule type="cellIs" dxfId="2345" priority="2470" operator="equal">
      <formula>"Mayor"</formula>
    </cfRule>
    <cfRule type="cellIs" dxfId="2344" priority="2471" operator="equal">
      <formula>"Moderado"</formula>
    </cfRule>
    <cfRule type="cellIs" dxfId="2343" priority="2472" operator="equal">
      <formula>"Menor"</formula>
    </cfRule>
    <cfRule type="cellIs" dxfId="2342" priority="2473" operator="equal">
      <formula>"Leve"</formula>
    </cfRule>
  </conditionalFormatting>
  <conditionalFormatting sqref="AV192">
    <cfRule type="cellIs" dxfId="2341" priority="2465" operator="equal">
      <formula>"Extremo"</formula>
    </cfRule>
    <cfRule type="cellIs" dxfId="2340" priority="2466" operator="equal">
      <formula>"Alto"</formula>
    </cfRule>
    <cfRule type="cellIs" dxfId="2339" priority="2467" operator="equal">
      <formula>"Moderado"</formula>
    </cfRule>
    <cfRule type="cellIs" dxfId="2338" priority="2468" operator="equal">
      <formula>"Bajo"</formula>
    </cfRule>
  </conditionalFormatting>
  <conditionalFormatting sqref="AS198">
    <cfRule type="cellIs" dxfId="2337" priority="2461" operator="equal">
      <formula>"Extremo"</formula>
    </cfRule>
    <cfRule type="cellIs" dxfId="2336" priority="2462" operator="equal">
      <formula>"Alto"</formula>
    </cfRule>
    <cfRule type="cellIs" dxfId="2335" priority="2463" operator="equal">
      <formula>"Moderado"</formula>
    </cfRule>
    <cfRule type="cellIs" dxfId="2334" priority="2464" operator="equal">
      <formula>"Bajo"</formula>
    </cfRule>
  </conditionalFormatting>
  <conditionalFormatting sqref="AO198">
    <cfRule type="cellIs" dxfId="2333" priority="2456" operator="equal">
      <formula>"Muy Alta"</formula>
    </cfRule>
    <cfRule type="cellIs" dxfId="2332" priority="2457" operator="equal">
      <formula>"Alta"</formula>
    </cfRule>
    <cfRule type="cellIs" dxfId="2331" priority="2458" operator="equal">
      <formula>"Media"</formula>
    </cfRule>
    <cfRule type="cellIs" dxfId="2330" priority="2459" operator="equal">
      <formula>"Baja"</formula>
    </cfRule>
    <cfRule type="cellIs" dxfId="2329" priority="2460" operator="equal">
      <formula>"Muy Baja"</formula>
    </cfRule>
  </conditionalFormatting>
  <conditionalFormatting sqref="AQ198">
    <cfRule type="cellIs" dxfId="2328" priority="2451" operator="equal">
      <formula>"Catastrófico"</formula>
    </cfRule>
    <cfRule type="cellIs" dxfId="2327" priority="2452" operator="equal">
      <formula>"Mayor"</formula>
    </cfRule>
    <cfRule type="cellIs" dxfId="2326" priority="2453" operator="equal">
      <formula>"Moderado"</formula>
    </cfRule>
    <cfRule type="cellIs" dxfId="2325" priority="2454" operator="equal">
      <formula>"Menor"</formula>
    </cfRule>
    <cfRule type="cellIs" dxfId="2324" priority="2455" operator="equal">
      <formula>"Leve"</formula>
    </cfRule>
  </conditionalFormatting>
  <conditionalFormatting sqref="AS199">
    <cfRule type="cellIs" dxfId="2323" priority="2447" operator="equal">
      <formula>"Extremo"</formula>
    </cfRule>
    <cfRule type="cellIs" dxfId="2322" priority="2448" operator="equal">
      <formula>"Alto"</formula>
    </cfRule>
    <cfRule type="cellIs" dxfId="2321" priority="2449" operator="equal">
      <formula>"Moderado"</formula>
    </cfRule>
    <cfRule type="cellIs" dxfId="2320" priority="2450" operator="equal">
      <formula>"Bajo"</formula>
    </cfRule>
  </conditionalFormatting>
  <conditionalFormatting sqref="AO199">
    <cfRule type="cellIs" dxfId="2319" priority="2442" operator="equal">
      <formula>"Muy Alta"</formula>
    </cfRule>
    <cfRule type="cellIs" dxfId="2318" priority="2443" operator="equal">
      <formula>"Alta"</formula>
    </cfRule>
    <cfRule type="cellIs" dxfId="2317" priority="2444" operator="equal">
      <formula>"Media"</formula>
    </cfRule>
    <cfRule type="cellIs" dxfId="2316" priority="2445" operator="equal">
      <formula>"Baja"</formula>
    </cfRule>
    <cfRule type="cellIs" dxfId="2315" priority="2446" operator="equal">
      <formula>"Muy Baja"</formula>
    </cfRule>
  </conditionalFormatting>
  <conditionalFormatting sqref="AQ199">
    <cfRule type="cellIs" dxfId="2314" priority="2437" operator="equal">
      <formula>"Catastrófico"</formula>
    </cfRule>
    <cfRule type="cellIs" dxfId="2313" priority="2438" operator="equal">
      <formula>"Mayor"</formula>
    </cfRule>
    <cfRule type="cellIs" dxfId="2312" priority="2439" operator="equal">
      <formula>"Moderado"</formula>
    </cfRule>
    <cfRule type="cellIs" dxfId="2311" priority="2440" operator="equal">
      <formula>"Menor"</formula>
    </cfRule>
    <cfRule type="cellIs" dxfId="2310" priority="2441" operator="equal">
      <formula>"Leve"</formula>
    </cfRule>
  </conditionalFormatting>
  <conditionalFormatting sqref="AS200">
    <cfRule type="cellIs" dxfId="2309" priority="2433" operator="equal">
      <formula>"Extremo"</formula>
    </cfRule>
    <cfRule type="cellIs" dxfId="2308" priority="2434" operator="equal">
      <formula>"Alto"</formula>
    </cfRule>
    <cfRule type="cellIs" dxfId="2307" priority="2435" operator="equal">
      <formula>"Moderado"</formula>
    </cfRule>
    <cfRule type="cellIs" dxfId="2306" priority="2436" operator="equal">
      <formula>"Bajo"</formula>
    </cfRule>
  </conditionalFormatting>
  <conditionalFormatting sqref="AO200">
    <cfRule type="cellIs" dxfId="2305" priority="2428" operator="equal">
      <formula>"Muy Alta"</formula>
    </cfRule>
    <cfRule type="cellIs" dxfId="2304" priority="2429" operator="equal">
      <formula>"Alta"</formula>
    </cfRule>
    <cfRule type="cellIs" dxfId="2303" priority="2430" operator="equal">
      <formula>"Media"</formula>
    </cfRule>
    <cfRule type="cellIs" dxfId="2302" priority="2431" operator="equal">
      <formula>"Baja"</formula>
    </cfRule>
    <cfRule type="cellIs" dxfId="2301" priority="2432" operator="equal">
      <formula>"Muy Baja"</formula>
    </cfRule>
  </conditionalFormatting>
  <conditionalFormatting sqref="AQ200">
    <cfRule type="cellIs" dxfId="2300" priority="2423" operator="equal">
      <formula>"Catastrófico"</formula>
    </cfRule>
    <cfRule type="cellIs" dxfId="2299" priority="2424" operator="equal">
      <formula>"Mayor"</formula>
    </cfRule>
    <cfRule type="cellIs" dxfId="2298" priority="2425" operator="equal">
      <formula>"Moderado"</formula>
    </cfRule>
    <cfRule type="cellIs" dxfId="2297" priority="2426" operator="equal">
      <formula>"Menor"</formula>
    </cfRule>
    <cfRule type="cellIs" dxfId="2296" priority="2427" operator="equal">
      <formula>"Leve"</formula>
    </cfRule>
  </conditionalFormatting>
  <conditionalFormatting sqref="AV198">
    <cfRule type="cellIs" dxfId="2295" priority="2419" operator="equal">
      <formula>"Extremo"</formula>
    </cfRule>
    <cfRule type="cellIs" dxfId="2294" priority="2420" operator="equal">
      <formula>"Alto"</formula>
    </cfRule>
    <cfRule type="cellIs" dxfId="2293" priority="2421" operator="equal">
      <formula>"Moderado"</formula>
    </cfRule>
    <cfRule type="cellIs" dxfId="2292" priority="2422" operator="equal">
      <formula>"Bajo"</formula>
    </cfRule>
  </conditionalFormatting>
  <conditionalFormatting sqref="AS204">
    <cfRule type="cellIs" dxfId="2291" priority="2415" operator="equal">
      <formula>"Extremo"</formula>
    </cfRule>
    <cfRule type="cellIs" dxfId="2290" priority="2416" operator="equal">
      <formula>"Alto"</formula>
    </cfRule>
    <cfRule type="cellIs" dxfId="2289" priority="2417" operator="equal">
      <formula>"Moderado"</formula>
    </cfRule>
    <cfRule type="cellIs" dxfId="2288" priority="2418" operator="equal">
      <formula>"Bajo"</formula>
    </cfRule>
  </conditionalFormatting>
  <conditionalFormatting sqref="AO204">
    <cfRule type="cellIs" dxfId="2287" priority="2410" operator="equal">
      <formula>"Muy Alta"</formula>
    </cfRule>
    <cfRule type="cellIs" dxfId="2286" priority="2411" operator="equal">
      <formula>"Alta"</formula>
    </cfRule>
    <cfRule type="cellIs" dxfId="2285" priority="2412" operator="equal">
      <formula>"Media"</formula>
    </cfRule>
    <cfRule type="cellIs" dxfId="2284" priority="2413" operator="equal">
      <formula>"Baja"</formula>
    </cfRule>
    <cfRule type="cellIs" dxfId="2283" priority="2414" operator="equal">
      <formula>"Muy Baja"</formula>
    </cfRule>
  </conditionalFormatting>
  <conditionalFormatting sqref="AQ204">
    <cfRule type="cellIs" dxfId="2282" priority="2405" operator="equal">
      <formula>"Catastrófico"</formula>
    </cfRule>
    <cfRule type="cellIs" dxfId="2281" priority="2406" operator="equal">
      <formula>"Mayor"</formula>
    </cfRule>
    <cfRule type="cellIs" dxfId="2280" priority="2407" operator="equal">
      <formula>"Moderado"</formula>
    </cfRule>
    <cfRule type="cellIs" dxfId="2279" priority="2408" operator="equal">
      <formula>"Menor"</formula>
    </cfRule>
    <cfRule type="cellIs" dxfId="2278" priority="2409" operator="equal">
      <formula>"Leve"</formula>
    </cfRule>
  </conditionalFormatting>
  <conditionalFormatting sqref="AS201">
    <cfRule type="cellIs" dxfId="2277" priority="2401" operator="equal">
      <formula>"Extremo"</formula>
    </cfRule>
    <cfRule type="cellIs" dxfId="2276" priority="2402" operator="equal">
      <formula>"Alto"</formula>
    </cfRule>
    <cfRule type="cellIs" dxfId="2275" priority="2403" operator="equal">
      <formula>"Moderado"</formula>
    </cfRule>
    <cfRule type="cellIs" dxfId="2274" priority="2404" operator="equal">
      <formula>"Bajo"</formula>
    </cfRule>
  </conditionalFormatting>
  <conditionalFormatting sqref="AO201">
    <cfRule type="cellIs" dxfId="2273" priority="2396" operator="equal">
      <formula>"Muy Alta"</formula>
    </cfRule>
    <cfRule type="cellIs" dxfId="2272" priority="2397" operator="equal">
      <formula>"Alta"</formula>
    </cfRule>
    <cfRule type="cellIs" dxfId="2271" priority="2398" operator="equal">
      <formula>"Media"</formula>
    </cfRule>
    <cfRule type="cellIs" dxfId="2270" priority="2399" operator="equal">
      <formula>"Baja"</formula>
    </cfRule>
    <cfRule type="cellIs" dxfId="2269" priority="2400" operator="equal">
      <formula>"Muy Baja"</formula>
    </cfRule>
  </conditionalFormatting>
  <conditionalFormatting sqref="AQ201">
    <cfRule type="cellIs" dxfId="2268" priority="2391" operator="equal">
      <formula>"Catastrófico"</formula>
    </cfRule>
    <cfRule type="cellIs" dxfId="2267" priority="2392" operator="equal">
      <formula>"Mayor"</formula>
    </cfRule>
    <cfRule type="cellIs" dxfId="2266" priority="2393" operator="equal">
      <formula>"Moderado"</formula>
    </cfRule>
    <cfRule type="cellIs" dxfId="2265" priority="2394" operator="equal">
      <formula>"Menor"</formula>
    </cfRule>
    <cfRule type="cellIs" dxfId="2264" priority="2395" operator="equal">
      <formula>"Leve"</formula>
    </cfRule>
  </conditionalFormatting>
  <conditionalFormatting sqref="AS210">
    <cfRule type="cellIs" dxfId="2263" priority="2387" operator="equal">
      <formula>"Extremo"</formula>
    </cfRule>
    <cfRule type="cellIs" dxfId="2262" priority="2388" operator="equal">
      <formula>"Alto"</formula>
    </cfRule>
    <cfRule type="cellIs" dxfId="2261" priority="2389" operator="equal">
      <formula>"Moderado"</formula>
    </cfRule>
    <cfRule type="cellIs" dxfId="2260" priority="2390" operator="equal">
      <formula>"Bajo"</formula>
    </cfRule>
  </conditionalFormatting>
  <conditionalFormatting sqref="AO210">
    <cfRule type="cellIs" dxfId="2259" priority="2382" operator="equal">
      <formula>"Muy Alta"</formula>
    </cfRule>
    <cfRule type="cellIs" dxfId="2258" priority="2383" operator="equal">
      <formula>"Alta"</formula>
    </cfRule>
    <cfRule type="cellIs" dxfId="2257" priority="2384" operator="equal">
      <formula>"Media"</formula>
    </cfRule>
    <cfRule type="cellIs" dxfId="2256" priority="2385" operator="equal">
      <formula>"Baja"</formula>
    </cfRule>
    <cfRule type="cellIs" dxfId="2255" priority="2386" operator="equal">
      <formula>"Muy Baja"</formula>
    </cfRule>
  </conditionalFormatting>
  <conditionalFormatting sqref="AQ210">
    <cfRule type="cellIs" dxfId="2254" priority="2377" operator="equal">
      <formula>"Catastrófico"</formula>
    </cfRule>
    <cfRule type="cellIs" dxfId="2253" priority="2378" operator="equal">
      <formula>"Mayor"</formula>
    </cfRule>
    <cfRule type="cellIs" dxfId="2252" priority="2379" operator="equal">
      <formula>"Moderado"</formula>
    </cfRule>
    <cfRule type="cellIs" dxfId="2251" priority="2380" operator="equal">
      <formula>"Menor"</formula>
    </cfRule>
    <cfRule type="cellIs" dxfId="2250" priority="2381" operator="equal">
      <formula>"Leve"</formula>
    </cfRule>
  </conditionalFormatting>
  <conditionalFormatting sqref="AS216">
    <cfRule type="cellIs" dxfId="2249" priority="2373" operator="equal">
      <formula>"Extremo"</formula>
    </cfRule>
    <cfRule type="cellIs" dxfId="2248" priority="2374" operator="equal">
      <formula>"Alto"</formula>
    </cfRule>
    <cfRule type="cellIs" dxfId="2247" priority="2375" operator="equal">
      <formula>"Moderado"</formula>
    </cfRule>
    <cfRule type="cellIs" dxfId="2246" priority="2376" operator="equal">
      <formula>"Bajo"</formula>
    </cfRule>
  </conditionalFormatting>
  <conditionalFormatting sqref="AO216">
    <cfRule type="cellIs" dxfId="2245" priority="2368" operator="equal">
      <formula>"Muy Alta"</formula>
    </cfRule>
    <cfRule type="cellIs" dxfId="2244" priority="2369" operator="equal">
      <formula>"Alta"</formula>
    </cfRule>
    <cfRule type="cellIs" dxfId="2243" priority="2370" operator="equal">
      <formula>"Media"</formula>
    </cfRule>
    <cfRule type="cellIs" dxfId="2242" priority="2371" operator="equal">
      <formula>"Baja"</formula>
    </cfRule>
    <cfRule type="cellIs" dxfId="2241" priority="2372" operator="equal">
      <formula>"Muy Baja"</formula>
    </cfRule>
  </conditionalFormatting>
  <conditionalFormatting sqref="AQ216">
    <cfRule type="cellIs" dxfId="2240" priority="2363" operator="equal">
      <formula>"Catastrófico"</formula>
    </cfRule>
    <cfRule type="cellIs" dxfId="2239" priority="2364" operator="equal">
      <formula>"Mayor"</formula>
    </cfRule>
    <cfRule type="cellIs" dxfId="2238" priority="2365" operator="equal">
      <formula>"Moderado"</formula>
    </cfRule>
    <cfRule type="cellIs" dxfId="2237" priority="2366" operator="equal">
      <formula>"Menor"</formula>
    </cfRule>
    <cfRule type="cellIs" dxfId="2236" priority="2367" operator="equal">
      <formula>"Leve"</formula>
    </cfRule>
  </conditionalFormatting>
  <conditionalFormatting sqref="AS222">
    <cfRule type="cellIs" dxfId="2235" priority="2359" operator="equal">
      <formula>"Extremo"</formula>
    </cfRule>
    <cfRule type="cellIs" dxfId="2234" priority="2360" operator="equal">
      <formula>"Alto"</formula>
    </cfRule>
    <cfRule type="cellIs" dxfId="2233" priority="2361" operator="equal">
      <formula>"Moderado"</formula>
    </cfRule>
    <cfRule type="cellIs" dxfId="2232" priority="2362" operator="equal">
      <formula>"Bajo"</formula>
    </cfRule>
  </conditionalFormatting>
  <conditionalFormatting sqref="AO222">
    <cfRule type="cellIs" dxfId="2231" priority="2354" operator="equal">
      <formula>"Muy Alta"</formula>
    </cfRule>
    <cfRule type="cellIs" dxfId="2230" priority="2355" operator="equal">
      <formula>"Alta"</formula>
    </cfRule>
    <cfRule type="cellIs" dxfId="2229" priority="2356" operator="equal">
      <formula>"Media"</formula>
    </cfRule>
    <cfRule type="cellIs" dxfId="2228" priority="2357" operator="equal">
      <formula>"Baja"</formula>
    </cfRule>
    <cfRule type="cellIs" dxfId="2227" priority="2358" operator="equal">
      <formula>"Muy Baja"</formula>
    </cfRule>
  </conditionalFormatting>
  <conditionalFormatting sqref="AQ222">
    <cfRule type="cellIs" dxfId="2226" priority="2349" operator="equal">
      <formula>"Catastrófico"</formula>
    </cfRule>
    <cfRule type="cellIs" dxfId="2225" priority="2350" operator="equal">
      <formula>"Mayor"</formula>
    </cfRule>
    <cfRule type="cellIs" dxfId="2224" priority="2351" operator="equal">
      <formula>"Moderado"</formula>
    </cfRule>
    <cfRule type="cellIs" dxfId="2223" priority="2352" operator="equal">
      <formula>"Menor"</formula>
    </cfRule>
    <cfRule type="cellIs" dxfId="2222" priority="2353" operator="equal">
      <formula>"Leve"</formula>
    </cfRule>
  </conditionalFormatting>
  <conditionalFormatting sqref="AS223">
    <cfRule type="cellIs" dxfId="2221" priority="2345" operator="equal">
      <formula>"Extremo"</formula>
    </cfRule>
    <cfRule type="cellIs" dxfId="2220" priority="2346" operator="equal">
      <formula>"Alto"</formula>
    </cfRule>
    <cfRule type="cellIs" dxfId="2219" priority="2347" operator="equal">
      <formula>"Moderado"</formula>
    </cfRule>
    <cfRule type="cellIs" dxfId="2218" priority="2348" operator="equal">
      <formula>"Bajo"</formula>
    </cfRule>
  </conditionalFormatting>
  <conditionalFormatting sqref="AO223">
    <cfRule type="cellIs" dxfId="2217" priority="2340" operator="equal">
      <formula>"Muy Alta"</formula>
    </cfRule>
    <cfRule type="cellIs" dxfId="2216" priority="2341" operator="equal">
      <formula>"Alta"</formula>
    </cfRule>
    <cfRule type="cellIs" dxfId="2215" priority="2342" operator="equal">
      <formula>"Media"</formula>
    </cfRule>
    <cfRule type="cellIs" dxfId="2214" priority="2343" operator="equal">
      <formula>"Baja"</formula>
    </cfRule>
    <cfRule type="cellIs" dxfId="2213" priority="2344" operator="equal">
      <formula>"Muy Baja"</formula>
    </cfRule>
  </conditionalFormatting>
  <conditionalFormatting sqref="AQ223">
    <cfRule type="cellIs" dxfId="2212" priority="2335" operator="equal">
      <formula>"Catastrófico"</formula>
    </cfRule>
    <cfRule type="cellIs" dxfId="2211" priority="2336" operator="equal">
      <formula>"Mayor"</formula>
    </cfRule>
    <cfRule type="cellIs" dxfId="2210" priority="2337" operator="equal">
      <formula>"Moderado"</formula>
    </cfRule>
    <cfRule type="cellIs" dxfId="2209" priority="2338" operator="equal">
      <formula>"Menor"</formula>
    </cfRule>
    <cfRule type="cellIs" dxfId="2208" priority="2339" operator="equal">
      <formula>"Leve"</formula>
    </cfRule>
  </conditionalFormatting>
  <conditionalFormatting sqref="AV222">
    <cfRule type="cellIs" dxfId="2207" priority="2331" operator="equal">
      <formula>"Extremo"</formula>
    </cfRule>
    <cfRule type="cellIs" dxfId="2206" priority="2332" operator="equal">
      <formula>"Alto"</formula>
    </cfRule>
    <cfRule type="cellIs" dxfId="2205" priority="2333" operator="equal">
      <formula>"Moderado"</formula>
    </cfRule>
    <cfRule type="cellIs" dxfId="2204" priority="2334" operator="equal">
      <formula>"Bajo"</formula>
    </cfRule>
  </conditionalFormatting>
  <conditionalFormatting sqref="AS228">
    <cfRule type="cellIs" dxfId="2203" priority="2327" operator="equal">
      <formula>"Extremo"</formula>
    </cfRule>
    <cfRule type="cellIs" dxfId="2202" priority="2328" operator="equal">
      <formula>"Alto"</formula>
    </cfRule>
    <cfRule type="cellIs" dxfId="2201" priority="2329" operator="equal">
      <formula>"Moderado"</formula>
    </cfRule>
    <cfRule type="cellIs" dxfId="2200" priority="2330" operator="equal">
      <formula>"Bajo"</formula>
    </cfRule>
  </conditionalFormatting>
  <conditionalFormatting sqref="AO228">
    <cfRule type="cellIs" dxfId="2199" priority="2322" operator="equal">
      <formula>"Muy Alta"</formula>
    </cfRule>
    <cfRule type="cellIs" dxfId="2198" priority="2323" operator="equal">
      <formula>"Alta"</formula>
    </cfRule>
    <cfRule type="cellIs" dxfId="2197" priority="2324" operator="equal">
      <formula>"Media"</formula>
    </cfRule>
    <cfRule type="cellIs" dxfId="2196" priority="2325" operator="equal">
      <formula>"Baja"</formula>
    </cfRule>
    <cfRule type="cellIs" dxfId="2195" priority="2326" operator="equal">
      <formula>"Muy Baja"</formula>
    </cfRule>
  </conditionalFormatting>
  <conditionalFormatting sqref="AQ228">
    <cfRule type="cellIs" dxfId="2194" priority="2317" operator="equal">
      <formula>"Catastrófico"</formula>
    </cfRule>
    <cfRule type="cellIs" dxfId="2193" priority="2318" operator="equal">
      <formula>"Mayor"</formula>
    </cfRule>
    <cfRule type="cellIs" dxfId="2192" priority="2319" operator="equal">
      <formula>"Moderado"</formula>
    </cfRule>
    <cfRule type="cellIs" dxfId="2191" priority="2320" operator="equal">
      <formula>"Menor"</formula>
    </cfRule>
    <cfRule type="cellIs" dxfId="2190" priority="2321" operator="equal">
      <formula>"Leve"</formula>
    </cfRule>
  </conditionalFormatting>
  <conditionalFormatting sqref="AS234">
    <cfRule type="cellIs" dxfId="2189" priority="2313" operator="equal">
      <formula>"Extremo"</formula>
    </cfRule>
    <cfRule type="cellIs" dxfId="2188" priority="2314" operator="equal">
      <formula>"Alto"</formula>
    </cfRule>
    <cfRule type="cellIs" dxfId="2187" priority="2315" operator="equal">
      <formula>"Moderado"</formula>
    </cfRule>
    <cfRule type="cellIs" dxfId="2186" priority="2316" operator="equal">
      <formula>"Bajo"</formula>
    </cfRule>
  </conditionalFormatting>
  <conditionalFormatting sqref="AO234">
    <cfRule type="cellIs" dxfId="2185" priority="2308" operator="equal">
      <formula>"Muy Alta"</formula>
    </cfRule>
    <cfRule type="cellIs" dxfId="2184" priority="2309" operator="equal">
      <formula>"Alta"</formula>
    </cfRule>
    <cfRule type="cellIs" dxfId="2183" priority="2310" operator="equal">
      <formula>"Media"</formula>
    </cfRule>
    <cfRule type="cellIs" dxfId="2182" priority="2311" operator="equal">
      <formula>"Baja"</formula>
    </cfRule>
    <cfRule type="cellIs" dxfId="2181" priority="2312" operator="equal">
      <formula>"Muy Baja"</formula>
    </cfRule>
  </conditionalFormatting>
  <conditionalFormatting sqref="AQ234">
    <cfRule type="cellIs" dxfId="2180" priority="2303" operator="equal">
      <formula>"Catastrófico"</formula>
    </cfRule>
    <cfRule type="cellIs" dxfId="2179" priority="2304" operator="equal">
      <formula>"Mayor"</formula>
    </cfRule>
    <cfRule type="cellIs" dxfId="2178" priority="2305" operator="equal">
      <formula>"Moderado"</formula>
    </cfRule>
    <cfRule type="cellIs" dxfId="2177" priority="2306" operator="equal">
      <formula>"Menor"</formula>
    </cfRule>
    <cfRule type="cellIs" dxfId="2176" priority="2307" operator="equal">
      <formula>"Leve"</formula>
    </cfRule>
  </conditionalFormatting>
  <conditionalFormatting sqref="AS235">
    <cfRule type="cellIs" dxfId="2175" priority="2299" operator="equal">
      <formula>"Extremo"</formula>
    </cfRule>
    <cfRule type="cellIs" dxfId="2174" priority="2300" operator="equal">
      <formula>"Alto"</formula>
    </cfRule>
    <cfRule type="cellIs" dxfId="2173" priority="2301" operator="equal">
      <formula>"Moderado"</formula>
    </cfRule>
    <cfRule type="cellIs" dxfId="2172" priority="2302" operator="equal">
      <formula>"Bajo"</formula>
    </cfRule>
  </conditionalFormatting>
  <conditionalFormatting sqref="AO235">
    <cfRule type="cellIs" dxfId="2171" priority="2294" operator="equal">
      <formula>"Muy Alta"</formula>
    </cfRule>
    <cfRule type="cellIs" dxfId="2170" priority="2295" operator="equal">
      <formula>"Alta"</formula>
    </cfRule>
    <cfRule type="cellIs" dxfId="2169" priority="2296" operator="equal">
      <formula>"Media"</formula>
    </cfRule>
    <cfRule type="cellIs" dxfId="2168" priority="2297" operator="equal">
      <formula>"Baja"</formula>
    </cfRule>
    <cfRule type="cellIs" dxfId="2167" priority="2298" operator="equal">
      <formula>"Muy Baja"</formula>
    </cfRule>
  </conditionalFormatting>
  <conditionalFormatting sqref="AQ235">
    <cfRule type="cellIs" dxfId="2166" priority="2289" operator="equal">
      <formula>"Catastrófico"</formula>
    </cfRule>
    <cfRule type="cellIs" dxfId="2165" priority="2290" operator="equal">
      <formula>"Mayor"</formula>
    </cfRule>
    <cfRule type="cellIs" dxfId="2164" priority="2291" operator="equal">
      <formula>"Moderado"</formula>
    </cfRule>
    <cfRule type="cellIs" dxfId="2163" priority="2292" operator="equal">
      <formula>"Menor"</formula>
    </cfRule>
    <cfRule type="cellIs" dxfId="2162" priority="2293" operator="equal">
      <formula>"Leve"</formula>
    </cfRule>
  </conditionalFormatting>
  <conditionalFormatting sqref="AS236">
    <cfRule type="cellIs" dxfId="2161" priority="2285" operator="equal">
      <formula>"Extremo"</formula>
    </cfRule>
    <cfRule type="cellIs" dxfId="2160" priority="2286" operator="equal">
      <formula>"Alto"</formula>
    </cfRule>
    <cfRule type="cellIs" dxfId="2159" priority="2287" operator="equal">
      <formula>"Moderado"</formula>
    </cfRule>
    <cfRule type="cellIs" dxfId="2158" priority="2288" operator="equal">
      <formula>"Bajo"</formula>
    </cfRule>
  </conditionalFormatting>
  <conditionalFormatting sqref="AO236">
    <cfRule type="cellIs" dxfId="2157" priority="2280" operator="equal">
      <formula>"Muy Alta"</formula>
    </cfRule>
    <cfRule type="cellIs" dxfId="2156" priority="2281" operator="equal">
      <formula>"Alta"</formula>
    </cfRule>
    <cfRule type="cellIs" dxfId="2155" priority="2282" operator="equal">
      <formula>"Media"</formula>
    </cfRule>
    <cfRule type="cellIs" dxfId="2154" priority="2283" operator="equal">
      <formula>"Baja"</formula>
    </cfRule>
    <cfRule type="cellIs" dxfId="2153" priority="2284" operator="equal">
      <formula>"Muy Baja"</formula>
    </cfRule>
  </conditionalFormatting>
  <conditionalFormatting sqref="AQ236">
    <cfRule type="cellIs" dxfId="2152" priority="2275" operator="equal">
      <formula>"Catastrófico"</formula>
    </cfRule>
    <cfRule type="cellIs" dxfId="2151" priority="2276" operator="equal">
      <formula>"Mayor"</formula>
    </cfRule>
    <cfRule type="cellIs" dxfId="2150" priority="2277" operator="equal">
      <formula>"Moderado"</formula>
    </cfRule>
    <cfRule type="cellIs" dxfId="2149" priority="2278" operator="equal">
      <formula>"Menor"</formula>
    </cfRule>
    <cfRule type="cellIs" dxfId="2148" priority="2279" operator="equal">
      <formula>"Leve"</formula>
    </cfRule>
  </conditionalFormatting>
  <conditionalFormatting sqref="AV234">
    <cfRule type="cellIs" dxfId="2147" priority="2271" operator="equal">
      <formula>"Extremo"</formula>
    </cfRule>
    <cfRule type="cellIs" dxfId="2146" priority="2272" operator="equal">
      <formula>"Alto"</formula>
    </cfRule>
    <cfRule type="cellIs" dxfId="2145" priority="2273" operator="equal">
      <formula>"Moderado"</formula>
    </cfRule>
    <cfRule type="cellIs" dxfId="2144" priority="2274" operator="equal">
      <formula>"Bajo"</formula>
    </cfRule>
  </conditionalFormatting>
  <conditionalFormatting sqref="AS240">
    <cfRule type="cellIs" dxfId="2143" priority="2267" operator="equal">
      <formula>"Extremo"</formula>
    </cfRule>
    <cfRule type="cellIs" dxfId="2142" priority="2268" operator="equal">
      <formula>"Alto"</formula>
    </cfRule>
    <cfRule type="cellIs" dxfId="2141" priority="2269" operator="equal">
      <formula>"Moderado"</formula>
    </cfRule>
    <cfRule type="cellIs" dxfId="2140" priority="2270" operator="equal">
      <formula>"Bajo"</formula>
    </cfRule>
  </conditionalFormatting>
  <conditionalFormatting sqref="AO240">
    <cfRule type="cellIs" dxfId="2139" priority="2262" operator="equal">
      <formula>"Muy Alta"</formula>
    </cfRule>
    <cfRule type="cellIs" dxfId="2138" priority="2263" operator="equal">
      <formula>"Alta"</formula>
    </cfRule>
    <cfRule type="cellIs" dxfId="2137" priority="2264" operator="equal">
      <formula>"Media"</formula>
    </cfRule>
    <cfRule type="cellIs" dxfId="2136" priority="2265" operator="equal">
      <formula>"Baja"</formula>
    </cfRule>
    <cfRule type="cellIs" dxfId="2135" priority="2266" operator="equal">
      <formula>"Muy Baja"</formula>
    </cfRule>
  </conditionalFormatting>
  <conditionalFormatting sqref="AQ240">
    <cfRule type="cellIs" dxfId="2134" priority="2257" operator="equal">
      <formula>"Catastrófico"</formula>
    </cfRule>
    <cfRule type="cellIs" dxfId="2133" priority="2258" operator="equal">
      <formula>"Mayor"</formula>
    </cfRule>
    <cfRule type="cellIs" dxfId="2132" priority="2259" operator="equal">
      <formula>"Moderado"</formula>
    </cfRule>
    <cfRule type="cellIs" dxfId="2131" priority="2260" operator="equal">
      <formula>"Menor"</formula>
    </cfRule>
    <cfRule type="cellIs" dxfId="2130" priority="2261" operator="equal">
      <formula>"Leve"</formula>
    </cfRule>
  </conditionalFormatting>
  <conditionalFormatting sqref="AS241">
    <cfRule type="cellIs" dxfId="2129" priority="2253" operator="equal">
      <formula>"Extremo"</formula>
    </cfRule>
    <cfRule type="cellIs" dxfId="2128" priority="2254" operator="equal">
      <formula>"Alto"</formula>
    </cfRule>
    <cfRule type="cellIs" dxfId="2127" priority="2255" operator="equal">
      <formula>"Moderado"</formula>
    </cfRule>
    <cfRule type="cellIs" dxfId="2126" priority="2256" operator="equal">
      <formula>"Bajo"</formula>
    </cfRule>
  </conditionalFormatting>
  <conditionalFormatting sqref="AO241">
    <cfRule type="cellIs" dxfId="2125" priority="2248" operator="equal">
      <formula>"Muy Alta"</formula>
    </cfRule>
    <cfRule type="cellIs" dxfId="2124" priority="2249" operator="equal">
      <formula>"Alta"</formula>
    </cfRule>
    <cfRule type="cellIs" dxfId="2123" priority="2250" operator="equal">
      <formula>"Media"</formula>
    </cfRule>
    <cfRule type="cellIs" dxfId="2122" priority="2251" operator="equal">
      <formula>"Baja"</formula>
    </cfRule>
    <cfRule type="cellIs" dxfId="2121" priority="2252" operator="equal">
      <formula>"Muy Baja"</formula>
    </cfRule>
  </conditionalFormatting>
  <conditionalFormatting sqref="AQ241">
    <cfRule type="cellIs" dxfId="2120" priority="2243" operator="equal">
      <formula>"Catastrófico"</formula>
    </cfRule>
    <cfRule type="cellIs" dxfId="2119" priority="2244" operator="equal">
      <formula>"Mayor"</formula>
    </cfRule>
    <cfRule type="cellIs" dxfId="2118" priority="2245" operator="equal">
      <formula>"Moderado"</formula>
    </cfRule>
    <cfRule type="cellIs" dxfId="2117" priority="2246" operator="equal">
      <formula>"Menor"</formula>
    </cfRule>
    <cfRule type="cellIs" dxfId="2116" priority="2247" operator="equal">
      <formula>"Leve"</formula>
    </cfRule>
  </conditionalFormatting>
  <conditionalFormatting sqref="AS242">
    <cfRule type="cellIs" dxfId="2115" priority="2239" operator="equal">
      <formula>"Extremo"</formula>
    </cfRule>
    <cfRule type="cellIs" dxfId="2114" priority="2240" operator="equal">
      <formula>"Alto"</formula>
    </cfRule>
    <cfRule type="cellIs" dxfId="2113" priority="2241" operator="equal">
      <formula>"Moderado"</formula>
    </cfRule>
    <cfRule type="cellIs" dxfId="2112" priority="2242" operator="equal">
      <formula>"Bajo"</formula>
    </cfRule>
  </conditionalFormatting>
  <conditionalFormatting sqref="AO242">
    <cfRule type="cellIs" dxfId="2111" priority="2234" operator="equal">
      <formula>"Muy Alta"</formula>
    </cfRule>
    <cfRule type="cellIs" dxfId="2110" priority="2235" operator="equal">
      <formula>"Alta"</formula>
    </cfRule>
    <cfRule type="cellIs" dxfId="2109" priority="2236" operator="equal">
      <formula>"Media"</formula>
    </cfRule>
    <cfRule type="cellIs" dxfId="2108" priority="2237" operator="equal">
      <formula>"Baja"</formula>
    </cfRule>
    <cfRule type="cellIs" dxfId="2107" priority="2238" operator="equal">
      <formula>"Muy Baja"</formula>
    </cfRule>
  </conditionalFormatting>
  <conditionalFormatting sqref="AQ242">
    <cfRule type="cellIs" dxfId="2106" priority="2229" operator="equal">
      <formula>"Catastrófico"</formula>
    </cfRule>
    <cfRule type="cellIs" dxfId="2105" priority="2230" operator="equal">
      <formula>"Mayor"</formula>
    </cfRule>
    <cfRule type="cellIs" dxfId="2104" priority="2231" operator="equal">
      <formula>"Moderado"</formula>
    </cfRule>
    <cfRule type="cellIs" dxfId="2103" priority="2232" operator="equal">
      <formula>"Menor"</formula>
    </cfRule>
    <cfRule type="cellIs" dxfId="2102" priority="2233" operator="equal">
      <formula>"Leve"</formula>
    </cfRule>
  </conditionalFormatting>
  <conditionalFormatting sqref="AV240">
    <cfRule type="cellIs" dxfId="2101" priority="2225" operator="equal">
      <formula>"Extremo"</formula>
    </cfRule>
    <cfRule type="cellIs" dxfId="2100" priority="2226" operator="equal">
      <formula>"Alto"</formula>
    </cfRule>
    <cfRule type="cellIs" dxfId="2099" priority="2227" operator="equal">
      <formula>"Moderado"</formula>
    </cfRule>
    <cfRule type="cellIs" dxfId="2098" priority="2228" operator="equal">
      <formula>"Bajo"</formula>
    </cfRule>
  </conditionalFormatting>
  <conditionalFormatting sqref="AS246">
    <cfRule type="cellIs" dxfId="2097" priority="2221" operator="equal">
      <formula>"Extremo"</formula>
    </cfRule>
    <cfRule type="cellIs" dxfId="2096" priority="2222" operator="equal">
      <formula>"Alto"</formula>
    </cfRule>
    <cfRule type="cellIs" dxfId="2095" priority="2223" operator="equal">
      <formula>"Moderado"</formula>
    </cfRule>
    <cfRule type="cellIs" dxfId="2094" priority="2224" operator="equal">
      <formula>"Bajo"</formula>
    </cfRule>
  </conditionalFormatting>
  <conditionalFormatting sqref="AO246">
    <cfRule type="cellIs" dxfId="2093" priority="2216" operator="equal">
      <formula>"Muy Alta"</formula>
    </cfRule>
    <cfRule type="cellIs" dxfId="2092" priority="2217" operator="equal">
      <formula>"Alta"</formula>
    </cfRule>
    <cfRule type="cellIs" dxfId="2091" priority="2218" operator="equal">
      <formula>"Media"</formula>
    </cfRule>
    <cfRule type="cellIs" dxfId="2090" priority="2219" operator="equal">
      <formula>"Baja"</formula>
    </cfRule>
    <cfRule type="cellIs" dxfId="2089" priority="2220" operator="equal">
      <formula>"Muy Baja"</formula>
    </cfRule>
  </conditionalFormatting>
  <conditionalFormatting sqref="AQ246">
    <cfRule type="cellIs" dxfId="2088" priority="2211" operator="equal">
      <formula>"Catastrófico"</formula>
    </cfRule>
    <cfRule type="cellIs" dxfId="2087" priority="2212" operator="equal">
      <formula>"Mayor"</formula>
    </cfRule>
    <cfRule type="cellIs" dxfId="2086" priority="2213" operator="equal">
      <formula>"Moderado"</formula>
    </cfRule>
    <cfRule type="cellIs" dxfId="2085" priority="2214" operator="equal">
      <formula>"Menor"</formula>
    </cfRule>
    <cfRule type="cellIs" dxfId="2084" priority="2215" operator="equal">
      <formula>"Leve"</formula>
    </cfRule>
  </conditionalFormatting>
  <conditionalFormatting sqref="AS247">
    <cfRule type="cellIs" dxfId="2083" priority="2207" operator="equal">
      <formula>"Extremo"</formula>
    </cfRule>
    <cfRule type="cellIs" dxfId="2082" priority="2208" operator="equal">
      <formula>"Alto"</formula>
    </cfRule>
    <cfRule type="cellIs" dxfId="2081" priority="2209" operator="equal">
      <formula>"Moderado"</formula>
    </cfRule>
    <cfRule type="cellIs" dxfId="2080" priority="2210" operator="equal">
      <formula>"Bajo"</formula>
    </cfRule>
  </conditionalFormatting>
  <conditionalFormatting sqref="AO247">
    <cfRule type="cellIs" dxfId="2079" priority="2202" operator="equal">
      <formula>"Muy Alta"</formula>
    </cfRule>
    <cfRule type="cellIs" dxfId="2078" priority="2203" operator="equal">
      <formula>"Alta"</formula>
    </cfRule>
    <cfRule type="cellIs" dxfId="2077" priority="2204" operator="equal">
      <formula>"Media"</formula>
    </cfRule>
    <cfRule type="cellIs" dxfId="2076" priority="2205" operator="equal">
      <formula>"Baja"</formula>
    </cfRule>
    <cfRule type="cellIs" dxfId="2075" priority="2206" operator="equal">
      <formula>"Muy Baja"</formula>
    </cfRule>
  </conditionalFormatting>
  <conditionalFormatting sqref="AQ247">
    <cfRule type="cellIs" dxfId="2074" priority="2197" operator="equal">
      <formula>"Catastrófico"</formula>
    </cfRule>
    <cfRule type="cellIs" dxfId="2073" priority="2198" operator="equal">
      <formula>"Mayor"</formula>
    </cfRule>
    <cfRule type="cellIs" dxfId="2072" priority="2199" operator="equal">
      <formula>"Moderado"</formula>
    </cfRule>
    <cfRule type="cellIs" dxfId="2071" priority="2200" operator="equal">
      <formula>"Menor"</formula>
    </cfRule>
    <cfRule type="cellIs" dxfId="2070" priority="2201" operator="equal">
      <formula>"Leve"</formula>
    </cfRule>
  </conditionalFormatting>
  <conditionalFormatting sqref="AS248">
    <cfRule type="cellIs" dxfId="2069" priority="2193" operator="equal">
      <formula>"Extremo"</formula>
    </cfRule>
    <cfRule type="cellIs" dxfId="2068" priority="2194" operator="equal">
      <formula>"Alto"</formula>
    </cfRule>
    <cfRule type="cellIs" dxfId="2067" priority="2195" operator="equal">
      <formula>"Moderado"</formula>
    </cfRule>
    <cfRule type="cellIs" dxfId="2066" priority="2196" operator="equal">
      <formula>"Bajo"</formula>
    </cfRule>
  </conditionalFormatting>
  <conditionalFormatting sqref="AO248">
    <cfRule type="cellIs" dxfId="2065" priority="2188" operator="equal">
      <formula>"Muy Alta"</formula>
    </cfRule>
    <cfRule type="cellIs" dxfId="2064" priority="2189" operator="equal">
      <formula>"Alta"</formula>
    </cfRule>
    <cfRule type="cellIs" dxfId="2063" priority="2190" operator="equal">
      <formula>"Media"</formula>
    </cfRule>
    <cfRule type="cellIs" dxfId="2062" priority="2191" operator="equal">
      <formula>"Baja"</formula>
    </cfRule>
    <cfRule type="cellIs" dxfId="2061" priority="2192" operator="equal">
      <formula>"Muy Baja"</formula>
    </cfRule>
  </conditionalFormatting>
  <conditionalFormatting sqref="AQ248">
    <cfRule type="cellIs" dxfId="2060" priority="2183" operator="equal">
      <formula>"Catastrófico"</formula>
    </cfRule>
    <cfRule type="cellIs" dxfId="2059" priority="2184" operator="equal">
      <formula>"Mayor"</formula>
    </cfRule>
    <cfRule type="cellIs" dxfId="2058" priority="2185" operator="equal">
      <formula>"Moderado"</formula>
    </cfRule>
    <cfRule type="cellIs" dxfId="2057" priority="2186" operator="equal">
      <formula>"Menor"</formula>
    </cfRule>
    <cfRule type="cellIs" dxfId="2056" priority="2187" operator="equal">
      <formula>"Leve"</formula>
    </cfRule>
  </conditionalFormatting>
  <conditionalFormatting sqref="AS259">
    <cfRule type="cellIs" dxfId="2055" priority="2101" operator="equal">
      <formula>"Extremo"</formula>
    </cfRule>
    <cfRule type="cellIs" dxfId="2054" priority="2102" operator="equal">
      <formula>"Alto"</formula>
    </cfRule>
    <cfRule type="cellIs" dxfId="2053" priority="2103" operator="equal">
      <formula>"Moderado"</formula>
    </cfRule>
    <cfRule type="cellIs" dxfId="2052" priority="2104" operator="equal">
      <formula>"Bajo"</formula>
    </cfRule>
  </conditionalFormatting>
  <conditionalFormatting sqref="AO259">
    <cfRule type="cellIs" dxfId="2051" priority="2096" operator="equal">
      <formula>"Muy Alta"</formula>
    </cfRule>
    <cfRule type="cellIs" dxfId="2050" priority="2097" operator="equal">
      <formula>"Alta"</formula>
    </cfRule>
    <cfRule type="cellIs" dxfId="2049" priority="2098" operator="equal">
      <formula>"Media"</formula>
    </cfRule>
    <cfRule type="cellIs" dxfId="2048" priority="2099" operator="equal">
      <formula>"Baja"</formula>
    </cfRule>
    <cfRule type="cellIs" dxfId="2047" priority="2100" operator="equal">
      <formula>"Muy Baja"</formula>
    </cfRule>
  </conditionalFormatting>
  <conditionalFormatting sqref="AQ259">
    <cfRule type="cellIs" dxfId="2046" priority="2091" operator="equal">
      <formula>"Catastrófico"</formula>
    </cfRule>
    <cfRule type="cellIs" dxfId="2045" priority="2092" operator="equal">
      <formula>"Mayor"</formula>
    </cfRule>
    <cfRule type="cellIs" dxfId="2044" priority="2093" operator="equal">
      <formula>"Moderado"</formula>
    </cfRule>
    <cfRule type="cellIs" dxfId="2043" priority="2094" operator="equal">
      <formula>"Menor"</formula>
    </cfRule>
    <cfRule type="cellIs" dxfId="2042" priority="2095" operator="equal">
      <formula>"Leve"</formula>
    </cfRule>
  </conditionalFormatting>
  <conditionalFormatting sqref="AS249">
    <cfRule type="cellIs" dxfId="2041" priority="2165" operator="equal">
      <formula>"Extremo"</formula>
    </cfRule>
    <cfRule type="cellIs" dxfId="2040" priority="2166" operator="equal">
      <formula>"Alto"</formula>
    </cfRule>
    <cfRule type="cellIs" dxfId="2039" priority="2167" operator="equal">
      <formula>"Moderado"</formula>
    </cfRule>
    <cfRule type="cellIs" dxfId="2038" priority="2168" operator="equal">
      <formula>"Bajo"</formula>
    </cfRule>
  </conditionalFormatting>
  <conditionalFormatting sqref="AO249">
    <cfRule type="cellIs" dxfId="2037" priority="2160" operator="equal">
      <formula>"Muy Alta"</formula>
    </cfRule>
    <cfRule type="cellIs" dxfId="2036" priority="2161" operator="equal">
      <formula>"Alta"</formula>
    </cfRule>
    <cfRule type="cellIs" dxfId="2035" priority="2162" operator="equal">
      <formula>"Media"</formula>
    </cfRule>
    <cfRule type="cellIs" dxfId="2034" priority="2163" operator="equal">
      <formula>"Baja"</formula>
    </cfRule>
    <cfRule type="cellIs" dxfId="2033" priority="2164" operator="equal">
      <formula>"Muy Baja"</formula>
    </cfRule>
  </conditionalFormatting>
  <conditionalFormatting sqref="AQ249">
    <cfRule type="cellIs" dxfId="2032" priority="2155" operator="equal">
      <formula>"Catastrófico"</formula>
    </cfRule>
    <cfRule type="cellIs" dxfId="2031" priority="2156" operator="equal">
      <formula>"Mayor"</formula>
    </cfRule>
    <cfRule type="cellIs" dxfId="2030" priority="2157" operator="equal">
      <formula>"Moderado"</formula>
    </cfRule>
    <cfRule type="cellIs" dxfId="2029" priority="2158" operator="equal">
      <formula>"Menor"</formula>
    </cfRule>
    <cfRule type="cellIs" dxfId="2028" priority="2159" operator="equal">
      <formula>"Leve"</formula>
    </cfRule>
  </conditionalFormatting>
  <conditionalFormatting sqref="AV246">
    <cfRule type="cellIs" dxfId="2027" priority="2151" operator="equal">
      <formula>"Extremo"</formula>
    </cfRule>
    <cfRule type="cellIs" dxfId="2026" priority="2152" operator="equal">
      <formula>"Alto"</formula>
    </cfRule>
    <cfRule type="cellIs" dxfId="2025" priority="2153" operator="equal">
      <formula>"Moderado"</formula>
    </cfRule>
    <cfRule type="cellIs" dxfId="2024" priority="2154" operator="equal">
      <formula>"Bajo"</formula>
    </cfRule>
  </conditionalFormatting>
  <conditionalFormatting sqref="AS252">
    <cfRule type="cellIs" dxfId="2023" priority="2147" operator="equal">
      <formula>"Extremo"</formula>
    </cfRule>
    <cfRule type="cellIs" dxfId="2022" priority="2148" operator="equal">
      <formula>"Alto"</formula>
    </cfRule>
    <cfRule type="cellIs" dxfId="2021" priority="2149" operator="equal">
      <formula>"Moderado"</formula>
    </cfRule>
    <cfRule type="cellIs" dxfId="2020" priority="2150" operator="equal">
      <formula>"Bajo"</formula>
    </cfRule>
  </conditionalFormatting>
  <conditionalFormatting sqref="AO252">
    <cfRule type="cellIs" dxfId="2019" priority="2142" operator="equal">
      <formula>"Muy Alta"</formula>
    </cfRule>
    <cfRule type="cellIs" dxfId="2018" priority="2143" operator="equal">
      <formula>"Alta"</formula>
    </cfRule>
    <cfRule type="cellIs" dxfId="2017" priority="2144" operator="equal">
      <formula>"Media"</formula>
    </cfRule>
    <cfRule type="cellIs" dxfId="2016" priority="2145" operator="equal">
      <formula>"Baja"</formula>
    </cfRule>
    <cfRule type="cellIs" dxfId="2015" priority="2146" operator="equal">
      <formula>"Muy Baja"</formula>
    </cfRule>
  </conditionalFormatting>
  <conditionalFormatting sqref="AQ252">
    <cfRule type="cellIs" dxfId="2014" priority="2137" operator="equal">
      <formula>"Catastrófico"</formula>
    </cfRule>
    <cfRule type="cellIs" dxfId="2013" priority="2138" operator="equal">
      <formula>"Mayor"</formula>
    </cfRule>
    <cfRule type="cellIs" dxfId="2012" priority="2139" operator="equal">
      <formula>"Moderado"</formula>
    </cfRule>
    <cfRule type="cellIs" dxfId="2011" priority="2140" operator="equal">
      <formula>"Menor"</formula>
    </cfRule>
    <cfRule type="cellIs" dxfId="2010" priority="2141" operator="equal">
      <formula>"Leve"</formula>
    </cfRule>
  </conditionalFormatting>
  <conditionalFormatting sqref="AS253">
    <cfRule type="cellIs" dxfId="2009" priority="2133" operator="equal">
      <formula>"Extremo"</formula>
    </cfRule>
    <cfRule type="cellIs" dxfId="2008" priority="2134" operator="equal">
      <formula>"Alto"</formula>
    </cfRule>
    <cfRule type="cellIs" dxfId="2007" priority="2135" operator="equal">
      <formula>"Moderado"</formula>
    </cfRule>
    <cfRule type="cellIs" dxfId="2006" priority="2136" operator="equal">
      <formula>"Bajo"</formula>
    </cfRule>
  </conditionalFormatting>
  <conditionalFormatting sqref="AO253">
    <cfRule type="cellIs" dxfId="2005" priority="2128" operator="equal">
      <formula>"Muy Alta"</formula>
    </cfRule>
    <cfRule type="cellIs" dxfId="2004" priority="2129" operator="equal">
      <formula>"Alta"</formula>
    </cfRule>
    <cfRule type="cellIs" dxfId="2003" priority="2130" operator="equal">
      <formula>"Media"</formula>
    </cfRule>
    <cfRule type="cellIs" dxfId="2002" priority="2131" operator="equal">
      <formula>"Baja"</formula>
    </cfRule>
    <cfRule type="cellIs" dxfId="2001" priority="2132" operator="equal">
      <formula>"Muy Baja"</formula>
    </cfRule>
  </conditionalFormatting>
  <conditionalFormatting sqref="AQ253">
    <cfRule type="cellIs" dxfId="2000" priority="2123" operator="equal">
      <formula>"Catastrófico"</formula>
    </cfRule>
    <cfRule type="cellIs" dxfId="1999" priority="2124" operator="equal">
      <formula>"Mayor"</formula>
    </cfRule>
    <cfRule type="cellIs" dxfId="1998" priority="2125" operator="equal">
      <formula>"Moderado"</formula>
    </cfRule>
    <cfRule type="cellIs" dxfId="1997" priority="2126" operator="equal">
      <formula>"Menor"</formula>
    </cfRule>
    <cfRule type="cellIs" dxfId="1996" priority="2127" operator="equal">
      <formula>"Leve"</formula>
    </cfRule>
  </conditionalFormatting>
  <conditionalFormatting sqref="AV252">
    <cfRule type="cellIs" dxfId="1995" priority="2119" operator="equal">
      <formula>"Extremo"</formula>
    </cfRule>
    <cfRule type="cellIs" dxfId="1994" priority="2120" operator="equal">
      <formula>"Alto"</formula>
    </cfRule>
    <cfRule type="cellIs" dxfId="1993" priority="2121" operator="equal">
      <formula>"Moderado"</formula>
    </cfRule>
    <cfRule type="cellIs" dxfId="1992" priority="2122" operator="equal">
      <formula>"Bajo"</formula>
    </cfRule>
  </conditionalFormatting>
  <conditionalFormatting sqref="AS264">
    <cfRule type="cellIs" dxfId="1991" priority="2087" operator="equal">
      <formula>"Extremo"</formula>
    </cfRule>
    <cfRule type="cellIs" dxfId="1990" priority="2088" operator="equal">
      <formula>"Alto"</formula>
    </cfRule>
    <cfRule type="cellIs" dxfId="1989" priority="2089" operator="equal">
      <formula>"Moderado"</formula>
    </cfRule>
    <cfRule type="cellIs" dxfId="1988" priority="2090" operator="equal">
      <formula>"Bajo"</formula>
    </cfRule>
  </conditionalFormatting>
  <conditionalFormatting sqref="AO264">
    <cfRule type="cellIs" dxfId="1987" priority="2082" operator="equal">
      <formula>"Muy Alta"</formula>
    </cfRule>
    <cfRule type="cellIs" dxfId="1986" priority="2083" operator="equal">
      <formula>"Alta"</formula>
    </cfRule>
    <cfRule type="cellIs" dxfId="1985" priority="2084" operator="equal">
      <formula>"Media"</formula>
    </cfRule>
    <cfRule type="cellIs" dxfId="1984" priority="2085" operator="equal">
      <formula>"Baja"</formula>
    </cfRule>
    <cfRule type="cellIs" dxfId="1983" priority="2086" operator="equal">
      <formula>"Muy Baja"</formula>
    </cfRule>
  </conditionalFormatting>
  <conditionalFormatting sqref="AQ264">
    <cfRule type="cellIs" dxfId="1982" priority="2077" operator="equal">
      <formula>"Catastrófico"</formula>
    </cfRule>
    <cfRule type="cellIs" dxfId="1981" priority="2078" operator="equal">
      <formula>"Mayor"</formula>
    </cfRule>
    <cfRule type="cellIs" dxfId="1980" priority="2079" operator="equal">
      <formula>"Moderado"</formula>
    </cfRule>
    <cfRule type="cellIs" dxfId="1979" priority="2080" operator="equal">
      <formula>"Menor"</formula>
    </cfRule>
    <cfRule type="cellIs" dxfId="1978" priority="2081" operator="equal">
      <formula>"Leve"</formula>
    </cfRule>
  </conditionalFormatting>
  <conditionalFormatting sqref="AS265">
    <cfRule type="cellIs" dxfId="1977" priority="2073" operator="equal">
      <formula>"Extremo"</formula>
    </cfRule>
    <cfRule type="cellIs" dxfId="1976" priority="2074" operator="equal">
      <formula>"Alto"</formula>
    </cfRule>
    <cfRule type="cellIs" dxfId="1975" priority="2075" operator="equal">
      <formula>"Moderado"</formula>
    </cfRule>
    <cfRule type="cellIs" dxfId="1974" priority="2076" operator="equal">
      <formula>"Bajo"</formula>
    </cfRule>
  </conditionalFormatting>
  <conditionalFormatting sqref="AO265">
    <cfRule type="cellIs" dxfId="1973" priority="2068" operator="equal">
      <formula>"Muy Alta"</formula>
    </cfRule>
    <cfRule type="cellIs" dxfId="1972" priority="2069" operator="equal">
      <formula>"Alta"</formula>
    </cfRule>
    <cfRule type="cellIs" dxfId="1971" priority="2070" operator="equal">
      <formula>"Media"</formula>
    </cfRule>
    <cfRule type="cellIs" dxfId="1970" priority="2071" operator="equal">
      <formula>"Baja"</formula>
    </cfRule>
    <cfRule type="cellIs" dxfId="1969" priority="2072" operator="equal">
      <formula>"Muy Baja"</formula>
    </cfRule>
  </conditionalFormatting>
  <conditionalFormatting sqref="AQ265">
    <cfRule type="cellIs" dxfId="1968" priority="2063" operator="equal">
      <formula>"Catastrófico"</formula>
    </cfRule>
    <cfRule type="cellIs" dxfId="1967" priority="2064" operator="equal">
      <formula>"Mayor"</formula>
    </cfRule>
    <cfRule type="cellIs" dxfId="1966" priority="2065" operator="equal">
      <formula>"Moderado"</formula>
    </cfRule>
    <cfRule type="cellIs" dxfId="1965" priority="2066" operator="equal">
      <formula>"Menor"</formula>
    </cfRule>
    <cfRule type="cellIs" dxfId="1964" priority="2067" operator="equal">
      <formula>"Leve"</formula>
    </cfRule>
  </conditionalFormatting>
  <conditionalFormatting sqref="AV264">
    <cfRule type="cellIs" dxfId="1963" priority="2059" operator="equal">
      <formula>"Extremo"</formula>
    </cfRule>
    <cfRule type="cellIs" dxfId="1962" priority="2060" operator="equal">
      <formula>"Alto"</formula>
    </cfRule>
    <cfRule type="cellIs" dxfId="1961" priority="2061" operator="equal">
      <formula>"Moderado"</formula>
    </cfRule>
    <cfRule type="cellIs" dxfId="1960" priority="2062" operator="equal">
      <formula>"Bajo"</formula>
    </cfRule>
  </conditionalFormatting>
  <conditionalFormatting sqref="AS270">
    <cfRule type="cellIs" dxfId="1959" priority="2055" operator="equal">
      <formula>"Extremo"</formula>
    </cfRule>
    <cfRule type="cellIs" dxfId="1958" priority="2056" operator="equal">
      <formula>"Alto"</formula>
    </cfRule>
    <cfRule type="cellIs" dxfId="1957" priority="2057" operator="equal">
      <formula>"Moderado"</formula>
    </cfRule>
    <cfRule type="cellIs" dxfId="1956" priority="2058" operator="equal">
      <formula>"Bajo"</formula>
    </cfRule>
  </conditionalFormatting>
  <conditionalFormatting sqref="AO270">
    <cfRule type="cellIs" dxfId="1955" priority="2050" operator="equal">
      <formula>"Muy Alta"</formula>
    </cfRule>
    <cfRule type="cellIs" dxfId="1954" priority="2051" operator="equal">
      <formula>"Alta"</formula>
    </cfRule>
    <cfRule type="cellIs" dxfId="1953" priority="2052" operator="equal">
      <formula>"Media"</formula>
    </cfRule>
    <cfRule type="cellIs" dxfId="1952" priority="2053" operator="equal">
      <formula>"Baja"</formula>
    </cfRule>
    <cfRule type="cellIs" dxfId="1951" priority="2054" operator="equal">
      <formula>"Muy Baja"</formula>
    </cfRule>
  </conditionalFormatting>
  <conditionalFormatting sqref="AQ270">
    <cfRule type="cellIs" dxfId="1950" priority="2045" operator="equal">
      <formula>"Catastrófico"</formula>
    </cfRule>
    <cfRule type="cellIs" dxfId="1949" priority="2046" operator="equal">
      <formula>"Mayor"</formula>
    </cfRule>
    <cfRule type="cellIs" dxfId="1948" priority="2047" operator="equal">
      <formula>"Moderado"</formula>
    </cfRule>
    <cfRule type="cellIs" dxfId="1947" priority="2048" operator="equal">
      <formula>"Menor"</formula>
    </cfRule>
    <cfRule type="cellIs" dxfId="1946" priority="2049" operator="equal">
      <formula>"Leve"</formula>
    </cfRule>
  </conditionalFormatting>
  <conditionalFormatting sqref="AS271">
    <cfRule type="cellIs" dxfId="1945" priority="2041" operator="equal">
      <formula>"Extremo"</formula>
    </cfRule>
    <cfRule type="cellIs" dxfId="1944" priority="2042" operator="equal">
      <formula>"Alto"</formula>
    </cfRule>
    <cfRule type="cellIs" dxfId="1943" priority="2043" operator="equal">
      <formula>"Moderado"</formula>
    </cfRule>
    <cfRule type="cellIs" dxfId="1942" priority="2044" operator="equal">
      <formula>"Bajo"</formula>
    </cfRule>
  </conditionalFormatting>
  <conditionalFormatting sqref="AO271">
    <cfRule type="cellIs" dxfId="1941" priority="2036" operator="equal">
      <formula>"Muy Alta"</formula>
    </cfRule>
    <cfRule type="cellIs" dxfId="1940" priority="2037" operator="equal">
      <formula>"Alta"</formula>
    </cfRule>
    <cfRule type="cellIs" dxfId="1939" priority="2038" operator="equal">
      <formula>"Media"</formula>
    </cfRule>
    <cfRule type="cellIs" dxfId="1938" priority="2039" operator="equal">
      <formula>"Baja"</formula>
    </cfRule>
    <cfRule type="cellIs" dxfId="1937" priority="2040" operator="equal">
      <formula>"Muy Baja"</formula>
    </cfRule>
  </conditionalFormatting>
  <conditionalFormatting sqref="AQ271">
    <cfRule type="cellIs" dxfId="1936" priority="2031" operator="equal">
      <formula>"Catastrófico"</formula>
    </cfRule>
    <cfRule type="cellIs" dxfId="1935" priority="2032" operator="equal">
      <formula>"Mayor"</formula>
    </cfRule>
    <cfRule type="cellIs" dxfId="1934" priority="2033" operator="equal">
      <formula>"Moderado"</formula>
    </cfRule>
    <cfRule type="cellIs" dxfId="1933" priority="2034" operator="equal">
      <formula>"Menor"</formula>
    </cfRule>
    <cfRule type="cellIs" dxfId="1932" priority="2035" operator="equal">
      <formula>"Leve"</formula>
    </cfRule>
  </conditionalFormatting>
  <conditionalFormatting sqref="AS276">
    <cfRule type="cellIs" dxfId="1931" priority="2027" operator="equal">
      <formula>"Extremo"</formula>
    </cfRule>
    <cfRule type="cellIs" dxfId="1930" priority="2028" operator="equal">
      <formula>"Alto"</formula>
    </cfRule>
    <cfRule type="cellIs" dxfId="1929" priority="2029" operator="equal">
      <formula>"Moderado"</formula>
    </cfRule>
    <cfRule type="cellIs" dxfId="1928" priority="2030" operator="equal">
      <formula>"Bajo"</formula>
    </cfRule>
  </conditionalFormatting>
  <conditionalFormatting sqref="AO276">
    <cfRule type="cellIs" dxfId="1927" priority="2022" operator="equal">
      <formula>"Muy Alta"</formula>
    </cfRule>
    <cfRule type="cellIs" dxfId="1926" priority="2023" operator="equal">
      <formula>"Alta"</formula>
    </cfRule>
    <cfRule type="cellIs" dxfId="1925" priority="2024" operator="equal">
      <formula>"Media"</formula>
    </cfRule>
    <cfRule type="cellIs" dxfId="1924" priority="2025" operator="equal">
      <formula>"Baja"</formula>
    </cfRule>
    <cfRule type="cellIs" dxfId="1923" priority="2026" operator="equal">
      <formula>"Muy Baja"</formula>
    </cfRule>
  </conditionalFormatting>
  <conditionalFormatting sqref="AQ276">
    <cfRule type="cellIs" dxfId="1922" priority="2017" operator="equal">
      <formula>"Catastrófico"</formula>
    </cfRule>
    <cfRule type="cellIs" dxfId="1921" priority="2018" operator="equal">
      <formula>"Mayor"</formula>
    </cfRule>
    <cfRule type="cellIs" dxfId="1920" priority="2019" operator="equal">
      <formula>"Moderado"</formula>
    </cfRule>
    <cfRule type="cellIs" dxfId="1919" priority="2020" operator="equal">
      <formula>"Menor"</formula>
    </cfRule>
    <cfRule type="cellIs" dxfId="1918" priority="2021" operator="equal">
      <formula>"Leve"</formula>
    </cfRule>
  </conditionalFormatting>
  <conditionalFormatting sqref="AS277">
    <cfRule type="cellIs" dxfId="1917" priority="2013" operator="equal">
      <formula>"Extremo"</formula>
    </cfRule>
    <cfRule type="cellIs" dxfId="1916" priority="2014" operator="equal">
      <formula>"Alto"</formula>
    </cfRule>
    <cfRule type="cellIs" dxfId="1915" priority="2015" operator="equal">
      <formula>"Moderado"</formula>
    </cfRule>
    <cfRule type="cellIs" dxfId="1914" priority="2016" operator="equal">
      <formula>"Bajo"</formula>
    </cfRule>
  </conditionalFormatting>
  <conditionalFormatting sqref="AO277">
    <cfRule type="cellIs" dxfId="1913" priority="2008" operator="equal">
      <formula>"Muy Alta"</formula>
    </cfRule>
    <cfRule type="cellIs" dxfId="1912" priority="2009" operator="equal">
      <formula>"Alta"</formula>
    </cfRule>
    <cfRule type="cellIs" dxfId="1911" priority="2010" operator="equal">
      <formula>"Media"</formula>
    </cfRule>
    <cfRule type="cellIs" dxfId="1910" priority="2011" operator="equal">
      <formula>"Baja"</formula>
    </cfRule>
    <cfRule type="cellIs" dxfId="1909" priority="2012" operator="equal">
      <formula>"Muy Baja"</formula>
    </cfRule>
  </conditionalFormatting>
  <conditionalFormatting sqref="AQ277">
    <cfRule type="cellIs" dxfId="1908" priority="2003" operator="equal">
      <formula>"Catastrófico"</formula>
    </cfRule>
    <cfRule type="cellIs" dxfId="1907" priority="2004" operator="equal">
      <formula>"Mayor"</formula>
    </cfRule>
    <cfRule type="cellIs" dxfId="1906" priority="2005" operator="equal">
      <formula>"Moderado"</formula>
    </cfRule>
    <cfRule type="cellIs" dxfId="1905" priority="2006" operator="equal">
      <formula>"Menor"</formula>
    </cfRule>
    <cfRule type="cellIs" dxfId="1904" priority="2007" operator="equal">
      <formula>"Leve"</formula>
    </cfRule>
  </conditionalFormatting>
  <conditionalFormatting sqref="AS282">
    <cfRule type="cellIs" dxfId="1903" priority="1999" operator="equal">
      <formula>"Extremo"</formula>
    </cfRule>
    <cfRule type="cellIs" dxfId="1902" priority="2000" operator="equal">
      <formula>"Alto"</formula>
    </cfRule>
    <cfRule type="cellIs" dxfId="1901" priority="2001" operator="equal">
      <formula>"Moderado"</formula>
    </cfRule>
    <cfRule type="cellIs" dxfId="1900" priority="2002" operator="equal">
      <formula>"Bajo"</formula>
    </cfRule>
  </conditionalFormatting>
  <conditionalFormatting sqref="AO282">
    <cfRule type="cellIs" dxfId="1899" priority="1994" operator="equal">
      <formula>"Muy Alta"</formula>
    </cfRule>
    <cfRule type="cellIs" dxfId="1898" priority="1995" operator="equal">
      <formula>"Alta"</formula>
    </cfRule>
    <cfRule type="cellIs" dxfId="1897" priority="1996" operator="equal">
      <formula>"Media"</formula>
    </cfRule>
    <cfRule type="cellIs" dxfId="1896" priority="1997" operator="equal">
      <formula>"Baja"</formula>
    </cfRule>
    <cfRule type="cellIs" dxfId="1895" priority="1998" operator="equal">
      <formula>"Muy Baja"</formula>
    </cfRule>
  </conditionalFormatting>
  <conditionalFormatting sqref="AQ282">
    <cfRule type="cellIs" dxfId="1894" priority="1989" operator="equal">
      <formula>"Catastrófico"</formula>
    </cfRule>
    <cfRule type="cellIs" dxfId="1893" priority="1990" operator="equal">
      <formula>"Mayor"</formula>
    </cfRule>
    <cfRule type="cellIs" dxfId="1892" priority="1991" operator="equal">
      <formula>"Moderado"</formula>
    </cfRule>
    <cfRule type="cellIs" dxfId="1891" priority="1992" operator="equal">
      <formula>"Menor"</formula>
    </cfRule>
    <cfRule type="cellIs" dxfId="1890" priority="1993" operator="equal">
      <formula>"Leve"</formula>
    </cfRule>
  </conditionalFormatting>
  <conditionalFormatting sqref="AS283">
    <cfRule type="cellIs" dxfId="1889" priority="1985" operator="equal">
      <formula>"Extremo"</formula>
    </cfRule>
    <cfRule type="cellIs" dxfId="1888" priority="1986" operator="equal">
      <formula>"Alto"</formula>
    </cfRule>
    <cfRule type="cellIs" dxfId="1887" priority="1987" operator="equal">
      <formula>"Moderado"</formula>
    </cfRule>
    <cfRule type="cellIs" dxfId="1886" priority="1988" operator="equal">
      <formula>"Bajo"</formula>
    </cfRule>
  </conditionalFormatting>
  <conditionalFormatting sqref="AO283">
    <cfRule type="cellIs" dxfId="1885" priority="1980" operator="equal">
      <formula>"Muy Alta"</formula>
    </cfRule>
    <cfRule type="cellIs" dxfId="1884" priority="1981" operator="equal">
      <formula>"Alta"</formula>
    </cfRule>
    <cfRule type="cellIs" dxfId="1883" priority="1982" operator="equal">
      <formula>"Media"</formula>
    </cfRule>
    <cfRule type="cellIs" dxfId="1882" priority="1983" operator="equal">
      <formula>"Baja"</formula>
    </cfRule>
    <cfRule type="cellIs" dxfId="1881" priority="1984" operator="equal">
      <formula>"Muy Baja"</formula>
    </cfRule>
  </conditionalFormatting>
  <conditionalFormatting sqref="AQ283">
    <cfRule type="cellIs" dxfId="1880" priority="1975" operator="equal">
      <formula>"Catastrófico"</formula>
    </cfRule>
    <cfRule type="cellIs" dxfId="1879" priority="1976" operator="equal">
      <formula>"Mayor"</formula>
    </cfRule>
    <cfRule type="cellIs" dxfId="1878" priority="1977" operator="equal">
      <formula>"Moderado"</formula>
    </cfRule>
    <cfRule type="cellIs" dxfId="1877" priority="1978" operator="equal">
      <formula>"Menor"</formula>
    </cfRule>
    <cfRule type="cellIs" dxfId="1876" priority="1979" operator="equal">
      <formula>"Leve"</formula>
    </cfRule>
  </conditionalFormatting>
  <conditionalFormatting sqref="AS284">
    <cfRule type="cellIs" dxfId="1875" priority="1971" operator="equal">
      <formula>"Extremo"</formula>
    </cfRule>
    <cfRule type="cellIs" dxfId="1874" priority="1972" operator="equal">
      <formula>"Alto"</formula>
    </cfRule>
    <cfRule type="cellIs" dxfId="1873" priority="1973" operator="equal">
      <formula>"Moderado"</formula>
    </cfRule>
    <cfRule type="cellIs" dxfId="1872" priority="1974" operator="equal">
      <formula>"Bajo"</formula>
    </cfRule>
  </conditionalFormatting>
  <conditionalFormatting sqref="AO284">
    <cfRule type="cellIs" dxfId="1871" priority="1966" operator="equal">
      <formula>"Muy Alta"</formula>
    </cfRule>
    <cfRule type="cellIs" dxfId="1870" priority="1967" operator="equal">
      <formula>"Alta"</formula>
    </cfRule>
    <cfRule type="cellIs" dxfId="1869" priority="1968" operator="equal">
      <formula>"Media"</formula>
    </cfRule>
    <cfRule type="cellIs" dxfId="1868" priority="1969" operator="equal">
      <formula>"Baja"</formula>
    </cfRule>
    <cfRule type="cellIs" dxfId="1867" priority="1970" operator="equal">
      <formula>"Muy Baja"</formula>
    </cfRule>
  </conditionalFormatting>
  <conditionalFormatting sqref="AQ284">
    <cfRule type="cellIs" dxfId="1866" priority="1961" operator="equal">
      <formula>"Catastrófico"</formula>
    </cfRule>
    <cfRule type="cellIs" dxfId="1865" priority="1962" operator="equal">
      <formula>"Mayor"</formula>
    </cfRule>
    <cfRule type="cellIs" dxfId="1864" priority="1963" operator="equal">
      <formula>"Moderado"</formula>
    </cfRule>
    <cfRule type="cellIs" dxfId="1863" priority="1964" operator="equal">
      <formula>"Menor"</formula>
    </cfRule>
    <cfRule type="cellIs" dxfId="1862" priority="1965" operator="equal">
      <formula>"Leve"</formula>
    </cfRule>
  </conditionalFormatting>
  <conditionalFormatting sqref="AS288">
    <cfRule type="cellIs" dxfId="1861" priority="1957" operator="equal">
      <formula>"Extremo"</formula>
    </cfRule>
    <cfRule type="cellIs" dxfId="1860" priority="1958" operator="equal">
      <formula>"Alto"</formula>
    </cfRule>
    <cfRule type="cellIs" dxfId="1859" priority="1959" operator="equal">
      <formula>"Moderado"</formula>
    </cfRule>
    <cfRule type="cellIs" dxfId="1858" priority="1960" operator="equal">
      <formula>"Bajo"</formula>
    </cfRule>
  </conditionalFormatting>
  <conditionalFormatting sqref="AO288">
    <cfRule type="cellIs" dxfId="1857" priority="1952" operator="equal">
      <formula>"Muy Alta"</formula>
    </cfRule>
    <cfRule type="cellIs" dxfId="1856" priority="1953" operator="equal">
      <formula>"Alta"</formula>
    </cfRule>
    <cfRule type="cellIs" dxfId="1855" priority="1954" operator="equal">
      <formula>"Media"</formula>
    </cfRule>
    <cfRule type="cellIs" dxfId="1854" priority="1955" operator="equal">
      <formula>"Baja"</formula>
    </cfRule>
    <cfRule type="cellIs" dxfId="1853" priority="1956" operator="equal">
      <formula>"Muy Baja"</formula>
    </cfRule>
  </conditionalFormatting>
  <conditionalFormatting sqref="AQ288">
    <cfRule type="cellIs" dxfId="1852" priority="1947" operator="equal">
      <formula>"Catastrófico"</formula>
    </cfRule>
    <cfRule type="cellIs" dxfId="1851" priority="1948" operator="equal">
      <formula>"Mayor"</formula>
    </cfRule>
    <cfRule type="cellIs" dxfId="1850" priority="1949" operator="equal">
      <formula>"Moderado"</formula>
    </cfRule>
    <cfRule type="cellIs" dxfId="1849" priority="1950" operator="equal">
      <formula>"Menor"</formula>
    </cfRule>
    <cfRule type="cellIs" dxfId="1848" priority="1951" operator="equal">
      <formula>"Leve"</formula>
    </cfRule>
  </conditionalFormatting>
  <conditionalFormatting sqref="AS289">
    <cfRule type="cellIs" dxfId="1847" priority="1943" operator="equal">
      <formula>"Extremo"</formula>
    </cfRule>
    <cfRule type="cellIs" dxfId="1846" priority="1944" operator="equal">
      <formula>"Alto"</formula>
    </cfRule>
    <cfRule type="cellIs" dxfId="1845" priority="1945" operator="equal">
      <formula>"Moderado"</formula>
    </cfRule>
    <cfRule type="cellIs" dxfId="1844" priority="1946" operator="equal">
      <formula>"Bajo"</formula>
    </cfRule>
  </conditionalFormatting>
  <conditionalFormatting sqref="AO289">
    <cfRule type="cellIs" dxfId="1843" priority="1938" operator="equal">
      <formula>"Muy Alta"</formula>
    </cfRule>
    <cfRule type="cellIs" dxfId="1842" priority="1939" operator="equal">
      <formula>"Alta"</formula>
    </cfRule>
    <cfRule type="cellIs" dxfId="1841" priority="1940" operator="equal">
      <formula>"Media"</formula>
    </cfRule>
    <cfRule type="cellIs" dxfId="1840" priority="1941" operator="equal">
      <formula>"Baja"</formula>
    </cfRule>
    <cfRule type="cellIs" dxfId="1839" priority="1942" operator="equal">
      <formula>"Muy Baja"</formula>
    </cfRule>
  </conditionalFormatting>
  <conditionalFormatting sqref="AQ289">
    <cfRule type="cellIs" dxfId="1838" priority="1933" operator="equal">
      <formula>"Catastrófico"</formula>
    </cfRule>
    <cfRule type="cellIs" dxfId="1837" priority="1934" operator="equal">
      <formula>"Mayor"</formula>
    </cfRule>
    <cfRule type="cellIs" dxfId="1836" priority="1935" operator="equal">
      <formula>"Moderado"</formula>
    </cfRule>
    <cfRule type="cellIs" dxfId="1835" priority="1936" operator="equal">
      <formula>"Menor"</formula>
    </cfRule>
    <cfRule type="cellIs" dxfId="1834" priority="1937" operator="equal">
      <formula>"Leve"</formula>
    </cfRule>
  </conditionalFormatting>
  <conditionalFormatting sqref="AS290">
    <cfRule type="cellIs" dxfId="1833" priority="1929" operator="equal">
      <formula>"Extremo"</formula>
    </cfRule>
    <cfRule type="cellIs" dxfId="1832" priority="1930" operator="equal">
      <formula>"Alto"</formula>
    </cfRule>
    <cfRule type="cellIs" dxfId="1831" priority="1931" operator="equal">
      <formula>"Moderado"</formula>
    </cfRule>
    <cfRule type="cellIs" dxfId="1830" priority="1932" operator="equal">
      <formula>"Bajo"</formula>
    </cfRule>
  </conditionalFormatting>
  <conditionalFormatting sqref="AO290">
    <cfRule type="cellIs" dxfId="1829" priority="1924" operator="equal">
      <formula>"Muy Alta"</formula>
    </cfRule>
    <cfRule type="cellIs" dxfId="1828" priority="1925" operator="equal">
      <formula>"Alta"</formula>
    </cfRule>
    <cfRule type="cellIs" dxfId="1827" priority="1926" operator="equal">
      <formula>"Media"</formula>
    </cfRule>
    <cfRule type="cellIs" dxfId="1826" priority="1927" operator="equal">
      <formula>"Baja"</formula>
    </cfRule>
    <cfRule type="cellIs" dxfId="1825" priority="1928" operator="equal">
      <formula>"Muy Baja"</formula>
    </cfRule>
  </conditionalFormatting>
  <conditionalFormatting sqref="AQ290">
    <cfRule type="cellIs" dxfId="1824" priority="1919" operator="equal">
      <formula>"Catastrófico"</formula>
    </cfRule>
    <cfRule type="cellIs" dxfId="1823" priority="1920" operator="equal">
      <formula>"Mayor"</formula>
    </cfRule>
    <cfRule type="cellIs" dxfId="1822" priority="1921" operator="equal">
      <formula>"Moderado"</formula>
    </cfRule>
    <cfRule type="cellIs" dxfId="1821" priority="1922" operator="equal">
      <formula>"Menor"</formula>
    </cfRule>
    <cfRule type="cellIs" dxfId="1820" priority="1923" operator="equal">
      <formula>"Leve"</formula>
    </cfRule>
  </conditionalFormatting>
  <conditionalFormatting sqref="AV288">
    <cfRule type="cellIs" dxfId="1819" priority="1915" operator="equal">
      <formula>"Extremo"</formula>
    </cfRule>
    <cfRule type="cellIs" dxfId="1818" priority="1916" operator="equal">
      <formula>"Alto"</formula>
    </cfRule>
    <cfRule type="cellIs" dxfId="1817" priority="1917" operator="equal">
      <formula>"Moderado"</formula>
    </cfRule>
    <cfRule type="cellIs" dxfId="1816" priority="1918" operator="equal">
      <formula>"Bajo"</formula>
    </cfRule>
  </conditionalFormatting>
  <conditionalFormatting sqref="AS294">
    <cfRule type="cellIs" dxfId="1815" priority="1911" operator="equal">
      <formula>"Extremo"</formula>
    </cfRule>
    <cfRule type="cellIs" dxfId="1814" priority="1912" operator="equal">
      <formula>"Alto"</formula>
    </cfRule>
    <cfRule type="cellIs" dxfId="1813" priority="1913" operator="equal">
      <formula>"Moderado"</formula>
    </cfRule>
    <cfRule type="cellIs" dxfId="1812" priority="1914" operator="equal">
      <formula>"Bajo"</formula>
    </cfRule>
  </conditionalFormatting>
  <conditionalFormatting sqref="AO294">
    <cfRule type="cellIs" dxfId="1811" priority="1906" operator="equal">
      <formula>"Muy Alta"</formula>
    </cfRule>
    <cfRule type="cellIs" dxfId="1810" priority="1907" operator="equal">
      <formula>"Alta"</formula>
    </cfRule>
    <cfRule type="cellIs" dxfId="1809" priority="1908" operator="equal">
      <formula>"Media"</formula>
    </cfRule>
    <cfRule type="cellIs" dxfId="1808" priority="1909" operator="equal">
      <formula>"Baja"</formula>
    </cfRule>
    <cfRule type="cellIs" dxfId="1807" priority="1910" operator="equal">
      <formula>"Muy Baja"</formula>
    </cfRule>
  </conditionalFormatting>
  <conditionalFormatting sqref="AQ294">
    <cfRule type="cellIs" dxfId="1806" priority="1901" operator="equal">
      <formula>"Catastrófico"</formula>
    </cfRule>
    <cfRule type="cellIs" dxfId="1805" priority="1902" operator="equal">
      <formula>"Mayor"</formula>
    </cfRule>
    <cfRule type="cellIs" dxfId="1804" priority="1903" operator="equal">
      <formula>"Moderado"</formula>
    </cfRule>
    <cfRule type="cellIs" dxfId="1803" priority="1904" operator="equal">
      <formula>"Menor"</formula>
    </cfRule>
    <cfRule type="cellIs" dxfId="1802" priority="1905" operator="equal">
      <formula>"Leve"</formula>
    </cfRule>
  </conditionalFormatting>
  <conditionalFormatting sqref="AS295">
    <cfRule type="cellIs" dxfId="1801" priority="1897" operator="equal">
      <formula>"Extremo"</formula>
    </cfRule>
    <cfRule type="cellIs" dxfId="1800" priority="1898" operator="equal">
      <formula>"Alto"</formula>
    </cfRule>
    <cfRule type="cellIs" dxfId="1799" priority="1899" operator="equal">
      <formula>"Moderado"</formula>
    </cfRule>
    <cfRule type="cellIs" dxfId="1798" priority="1900" operator="equal">
      <formula>"Bajo"</formula>
    </cfRule>
  </conditionalFormatting>
  <conditionalFormatting sqref="AO295">
    <cfRule type="cellIs" dxfId="1797" priority="1892" operator="equal">
      <formula>"Muy Alta"</formula>
    </cfRule>
    <cfRule type="cellIs" dxfId="1796" priority="1893" operator="equal">
      <formula>"Alta"</formula>
    </cfRule>
    <cfRule type="cellIs" dxfId="1795" priority="1894" operator="equal">
      <formula>"Media"</formula>
    </cfRule>
    <cfRule type="cellIs" dxfId="1794" priority="1895" operator="equal">
      <formula>"Baja"</formula>
    </cfRule>
    <cfRule type="cellIs" dxfId="1793" priority="1896" operator="equal">
      <formula>"Muy Baja"</formula>
    </cfRule>
  </conditionalFormatting>
  <conditionalFormatting sqref="AQ295">
    <cfRule type="cellIs" dxfId="1792" priority="1887" operator="equal">
      <formula>"Catastrófico"</formula>
    </cfRule>
    <cfRule type="cellIs" dxfId="1791" priority="1888" operator="equal">
      <formula>"Mayor"</formula>
    </cfRule>
    <cfRule type="cellIs" dxfId="1790" priority="1889" operator="equal">
      <formula>"Moderado"</formula>
    </cfRule>
    <cfRule type="cellIs" dxfId="1789" priority="1890" operator="equal">
      <formula>"Menor"</formula>
    </cfRule>
    <cfRule type="cellIs" dxfId="1788" priority="1891" operator="equal">
      <formula>"Leve"</formula>
    </cfRule>
  </conditionalFormatting>
  <conditionalFormatting sqref="AV294">
    <cfRule type="cellIs" dxfId="1787" priority="1883" operator="equal">
      <formula>"Extremo"</formula>
    </cfRule>
    <cfRule type="cellIs" dxfId="1786" priority="1884" operator="equal">
      <formula>"Alto"</formula>
    </cfRule>
    <cfRule type="cellIs" dxfId="1785" priority="1885" operator="equal">
      <formula>"Moderado"</formula>
    </cfRule>
    <cfRule type="cellIs" dxfId="1784" priority="1886" operator="equal">
      <formula>"Bajo"</formula>
    </cfRule>
  </conditionalFormatting>
  <conditionalFormatting sqref="AS300">
    <cfRule type="cellIs" dxfId="1783" priority="1865" operator="equal">
      <formula>"Extremo"</formula>
    </cfRule>
    <cfRule type="cellIs" dxfId="1782" priority="1866" operator="equal">
      <formula>"Alto"</formula>
    </cfRule>
    <cfRule type="cellIs" dxfId="1781" priority="1867" operator="equal">
      <formula>"Moderado"</formula>
    </cfRule>
    <cfRule type="cellIs" dxfId="1780" priority="1868" operator="equal">
      <formula>"Bajo"</formula>
    </cfRule>
  </conditionalFormatting>
  <conditionalFormatting sqref="AO300">
    <cfRule type="cellIs" dxfId="1779" priority="1860" operator="equal">
      <formula>"Muy Alta"</formula>
    </cfRule>
    <cfRule type="cellIs" dxfId="1778" priority="1861" operator="equal">
      <formula>"Alta"</formula>
    </cfRule>
    <cfRule type="cellIs" dxfId="1777" priority="1862" operator="equal">
      <formula>"Media"</formula>
    </cfRule>
    <cfRule type="cellIs" dxfId="1776" priority="1863" operator="equal">
      <formula>"Baja"</formula>
    </cfRule>
    <cfRule type="cellIs" dxfId="1775" priority="1864" operator="equal">
      <formula>"Muy Baja"</formula>
    </cfRule>
  </conditionalFormatting>
  <conditionalFormatting sqref="AQ300">
    <cfRule type="cellIs" dxfId="1774" priority="1855" operator="equal">
      <formula>"Catastrófico"</formula>
    </cfRule>
    <cfRule type="cellIs" dxfId="1773" priority="1856" operator="equal">
      <formula>"Mayor"</formula>
    </cfRule>
    <cfRule type="cellIs" dxfId="1772" priority="1857" operator="equal">
      <formula>"Moderado"</formula>
    </cfRule>
    <cfRule type="cellIs" dxfId="1771" priority="1858" operator="equal">
      <formula>"Menor"</formula>
    </cfRule>
    <cfRule type="cellIs" dxfId="1770" priority="1859" operator="equal">
      <formula>"Leve"</formula>
    </cfRule>
  </conditionalFormatting>
  <conditionalFormatting sqref="AS306">
    <cfRule type="cellIs" dxfId="1769" priority="1851" operator="equal">
      <formula>"Extremo"</formula>
    </cfRule>
    <cfRule type="cellIs" dxfId="1768" priority="1852" operator="equal">
      <formula>"Alto"</formula>
    </cfRule>
    <cfRule type="cellIs" dxfId="1767" priority="1853" operator="equal">
      <formula>"Moderado"</formula>
    </cfRule>
    <cfRule type="cellIs" dxfId="1766" priority="1854" operator="equal">
      <formula>"Bajo"</formula>
    </cfRule>
  </conditionalFormatting>
  <conditionalFormatting sqref="AO306">
    <cfRule type="cellIs" dxfId="1765" priority="1846" operator="equal">
      <formula>"Muy Alta"</formula>
    </cfRule>
    <cfRule type="cellIs" dxfId="1764" priority="1847" operator="equal">
      <formula>"Alta"</formula>
    </cfRule>
    <cfRule type="cellIs" dxfId="1763" priority="1848" operator="equal">
      <formula>"Media"</formula>
    </cfRule>
    <cfRule type="cellIs" dxfId="1762" priority="1849" operator="equal">
      <formula>"Baja"</formula>
    </cfRule>
    <cfRule type="cellIs" dxfId="1761" priority="1850" operator="equal">
      <formula>"Muy Baja"</formula>
    </cfRule>
  </conditionalFormatting>
  <conditionalFormatting sqref="AQ306">
    <cfRule type="cellIs" dxfId="1760" priority="1841" operator="equal">
      <formula>"Catastrófico"</formula>
    </cfRule>
    <cfRule type="cellIs" dxfId="1759" priority="1842" operator="equal">
      <formula>"Mayor"</formula>
    </cfRule>
    <cfRule type="cellIs" dxfId="1758" priority="1843" operator="equal">
      <formula>"Moderado"</formula>
    </cfRule>
    <cfRule type="cellIs" dxfId="1757" priority="1844" operator="equal">
      <formula>"Menor"</formula>
    </cfRule>
    <cfRule type="cellIs" dxfId="1756" priority="1845" operator="equal">
      <formula>"Leve"</formula>
    </cfRule>
  </conditionalFormatting>
  <conditionalFormatting sqref="AS307">
    <cfRule type="cellIs" dxfId="1755" priority="1837" operator="equal">
      <formula>"Extremo"</formula>
    </cfRule>
    <cfRule type="cellIs" dxfId="1754" priority="1838" operator="equal">
      <formula>"Alto"</formula>
    </cfRule>
    <cfRule type="cellIs" dxfId="1753" priority="1839" operator="equal">
      <formula>"Moderado"</formula>
    </cfRule>
    <cfRule type="cellIs" dxfId="1752" priority="1840" operator="equal">
      <formula>"Bajo"</formula>
    </cfRule>
  </conditionalFormatting>
  <conditionalFormatting sqref="AO307">
    <cfRule type="cellIs" dxfId="1751" priority="1832" operator="equal">
      <formula>"Muy Alta"</formula>
    </cfRule>
    <cfRule type="cellIs" dxfId="1750" priority="1833" operator="equal">
      <formula>"Alta"</formula>
    </cfRule>
    <cfRule type="cellIs" dxfId="1749" priority="1834" operator="equal">
      <formula>"Media"</formula>
    </cfRule>
    <cfRule type="cellIs" dxfId="1748" priority="1835" operator="equal">
      <formula>"Baja"</formula>
    </cfRule>
    <cfRule type="cellIs" dxfId="1747" priority="1836" operator="equal">
      <formula>"Muy Baja"</formula>
    </cfRule>
  </conditionalFormatting>
  <conditionalFormatting sqref="AQ307">
    <cfRule type="cellIs" dxfId="1746" priority="1827" operator="equal">
      <formula>"Catastrófico"</formula>
    </cfRule>
    <cfRule type="cellIs" dxfId="1745" priority="1828" operator="equal">
      <formula>"Mayor"</formula>
    </cfRule>
    <cfRule type="cellIs" dxfId="1744" priority="1829" operator="equal">
      <formula>"Moderado"</formula>
    </cfRule>
    <cfRule type="cellIs" dxfId="1743" priority="1830" operator="equal">
      <formula>"Menor"</formula>
    </cfRule>
    <cfRule type="cellIs" dxfId="1742" priority="1831" operator="equal">
      <formula>"Leve"</formula>
    </cfRule>
  </conditionalFormatting>
  <conditionalFormatting sqref="AV306">
    <cfRule type="cellIs" dxfId="1741" priority="1823" operator="equal">
      <formula>"Extremo"</formula>
    </cfRule>
    <cfRule type="cellIs" dxfId="1740" priority="1824" operator="equal">
      <formula>"Alto"</formula>
    </cfRule>
    <cfRule type="cellIs" dxfId="1739" priority="1825" operator="equal">
      <formula>"Moderado"</formula>
    </cfRule>
    <cfRule type="cellIs" dxfId="1738" priority="1826" operator="equal">
      <formula>"Bajo"</formula>
    </cfRule>
  </conditionalFormatting>
  <conditionalFormatting sqref="AS312">
    <cfRule type="cellIs" dxfId="1737" priority="1819" operator="equal">
      <formula>"Extremo"</formula>
    </cfRule>
    <cfRule type="cellIs" dxfId="1736" priority="1820" operator="equal">
      <formula>"Alto"</formula>
    </cfRule>
    <cfRule type="cellIs" dxfId="1735" priority="1821" operator="equal">
      <formula>"Moderado"</formula>
    </cfRule>
    <cfRule type="cellIs" dxfId="1734" priority="1822" operator="equal">
      <formula>"Bajo"</formula>
    </cfRule>
  </conditionalFormatting>
  <conditionalFormatting sqref="AO312">
    <cfRule type="cellIs" dxfId="1733" priority="1814" operator="equal">
      <formula>"Muy Alta"</formula>
    </cfRule>
    <cfRule type="cellIs" dxfId="1732" priority="1815" operator="equal">
      <formula>"Alta"</formula>
    </cfRule>
    <cfRule type="cellIs" dxfId="1731" priority="1816" operator="equal">
      <formula>"Media"</formula>
    </cfRule>
    <cfRule type="cellIs" dxfId="1730" priority="1817" operator="equal">
      <formula>"Baja"</formula>
    </cfRule>
    <cfRule type="cellIs" dxfId="1729" priority="1818" operator="equal">
      <formula>"Muy Baja"</formula>
    </cfRule>
  </conditionalFormatting>
  <conditionalFormatting sqref="AQ312">
    <cfRule type="cellIs" dxfId="1728" priority="1809" operator="equal">
      <formula>"Catastrófico"</formula>
    </cfRule>
    <cfRule type="cellIs" dxfId="1727" priority="1810" operator="equal">
      <formula>"Mayor"</formula>
    </cfRule>
    <cfRule type="cellIs" dxfId="1726" priority="1811" operator="equal">
      <formula>"Moderado"</formula>
    </cfRule>
    <cfRule type="cellIs" dxfId="1725" priority="1812" operator="equal">
      <formula>"Menor"</formula>
    </cfRule>
    <cfRule type="cellIs" dxfId="1724" priority="1813" operator="equal">
      <formula>"Leve"</formula>
    </cfRule>
  </conditionalFormatting>
  <conditionalFormatting sqref="AS313">
    <cfRule type="cellIs" dxfId="1723" priority="1805" operator="equal">
      <formula>"Extremo"</formula>
    </cfRule>
    <cfRule type="cellIs" dxfId="1722" priority="1806" operator="equal">
      <formula>"Alto"</formula>
    </cfRule>
    <cfRule type="cellIs" dxfId="1721" priority="1807" operator="equal">
      <formula>"Moderado"</formula>
    </cfRule>
    <cfRule type="cellIs" dxfId="1720" priority="1808" operator="equal">
      <formula>"Bajo"</formula>
    </cfRule>
  </conditionalFormatting>
  <conditionalFormatting sqref="AO313">
    <cfRule type="cellIs" dxfId="1719" priority="1800" operator="equal">
      <formula>"Muy Alta"</formula>
    </cfRule>
    <cfRule type="cellIs" dxfId="1718" priority="1801" operator="equal">
      <formula>"Alta"</formula>
    </cfRule>
    <cfRule type="cellIs" dxfId="1717" priority="1802" operator="equal">
      <formula>"Media"</formula>
    </cfRule>
    <cfRule type="cellIs" dxfId="1716" priority="1803" operator="equal">
      <formula>"Baja"</formula>
    </cfRule>
    <cfRule type="cellIs" dxfId="1715" priority="1804" operator="equal">
      <formula>"Muy Baja"</formula>
    </cfRule>
  </conditionalFormatting>
  <conditionalFormatting sqref="AQ313">
    <cfRule type="cellIs" dxfId="1714" priority="1795" operator="equal">
      <formula>"Catastrófico"</formula>
    </cfRule>
    <cfRule type="cellIs" dxfId="1713" priority="1796" operator="equal">
      <formula>"Mayor"</formula>
    </cfRule>
    <cfRule type="cellIs" dxfId="1712" priority="1797" operator="equal">
      <formula>"Moderado"</formula>
    </cfRule>
    <cfRule type="cellIs" dxfId="1711" priority="1798" operator="equal">
      <formula>"Menor"</formula>
    </cfRule>
    <cfRule type="cellIs" dxfId="1710" priority="1799" operator="equal">
      <formula>"Leve"</formula>
    </cfRule>
  </conditionalFormatting>
  <conditionalFormatting sqref="AV312">
    <cfRule type="cellIs" dxfId="1709" priority="1791" operator="equal">
      <formula>"Extremo"</formula>
    </cfRule>
    <cfRule type="cellIs" dxfId="1708" priority="1792" operator="equal">
      <formula>"Alto"</formula>
    </cfRule>
    <cfRule type="cellIs" dxfId="1707" priority="1793" operator="equal">
      <formula>"Moderado"</formula>
    </cfRule>
    <cfRule type="cellIs" dxfId="1706" priority="1794" operator="equal">
      <formula>"Bajo"</formula>
    </cfRule>
  </conditionalFormatting>
  <conditionalFormatting sqref="AS318">
    <cfRule type="cellIs" dxfId="1705" priority="1787" operator="equal">
      <formula>"Extremo"</formula>
    </cfRule>
    <cfRule type="cellIs" dxfId="1704" priority="1788" operator="equal">
      <formula>"Alto"</formula>
    </cfRule>
    <cfRule type="cellIs" dxfId="1703" priority="1789" operator="equal">
      <formula>"Moderado"</formula>
    </cfRule>
    <cfRule type="cellIs" dxfId="1702" priority="1790" operator="equal">
      <formula>"Bajo"</formula>
    </cfRule>
  </conditionalFormatting>
  <conditionalFormatting sqref="AO318">
    <cfRule type="cellIs" dxfId="1701" priority="1782" operator="equal">
      <formula>"Muy Alta"</formula>
    </cfRule>
    <cfRule type="cellIs" dxfId="1700" priority="1783" operator="equal">
      <formula>"Alta"</formula>
    </cfRule>
    <cfRule type="cellIs" dxfId="1699" priority="1784" operator="equal">
      <formula>"Media"</formula>
    </cfRule>
    <cfRule type="cellIs" dxfId="1698" priority="1785" operator="equal">
      <formula>"Baja"</formula>
    </cfRule>
    <cfRule type="cellIs" dxfId="1697" priority="1786" operator="equal">
      <formula>"Muy Baja"</formula>
    </cfRule>
  </conditionalFormatting>
  <conditionalFormatting sqref="AQ318">
    <cfRule type="cellIs" dxfId="1696" priority="1777" operator="equal">
      <formula>"Catastrófico"</formula>
    </cfRule>
    <cfRule type="cellIs" dxfId="1695" priority="1778" operator="equal">
      <formula>"Mayor"</formula>
    </cfRule>
    <cfRule type="cellIs" dxfId="1694" priority="1779" operator="equal">
      <formula>"Moderado"</formula>
    </cfRule>
    <cfRule type="cellIs" dxfId="1693" priority="1780" operator="equal">
      <formula>"Menor"</formula>
    </cfRule>
    <cfRule type="cellIs" dxfId="1692" priority="1781" operator="equal">
      <formula>"Leve"</formula>
    </cfRule>
  </conditionalFormatting>
  <conditionalFormatting sqref="AS324">
    <cfRule type="cellIs" dxfId="1691" priority="1773" operator="equal">
      <formula>"Extremo"</formula>
    </cfRule>
    <cfRule type="cellIs" dxfId="1690" priority="1774" operator="equal">
      <formula>"Alto"</formula>
    </cfRule>
    <cfRule type="cellIs" dxfId="1689" priority="1775" operator="equal">
      <formula>"Moderado"</formula>
    </cfRule>
    <cfRule type="cellIs" dxfId="1688" priority="1776" operator="equal">
      <formula>"Bajo"</formula>
    </cfRule>
  </conditionalFormatting>
  <conditionalFormatting sqref="AO324">
    <cfRule type="cellIs" dxfId="1687" priority="1768" operator="equal">
      <formula>"Muy Alta"</formula>
    </cfRule>
    <cfRule type="cellIs" dxfId="1686" priority="1769" operator="equal">
      <formula>"Alta"</formula>
    </cfRule>
    <cfRule type="cellIs" dxfId="1685" priority="1770" operator="equal">
      <formula>"Media"</formula>
    </cfRule>
    <cfRule type="cellIs" dxfId="1684" priority="1771" operator="equal">
      <formula>"Baja"</formula>
    </cfRule>
    <cfRule type="cellIs" dxfId="1683" priority="1772" operator="equal">
      <formula>"Muy Baja"</formula>
    </cfRule>
  </conditionalFormatting>
  <conditionalFormatting sqref="AQ324">
    <cfRule type="cellIs" dxfId="1682" priority="1763" operator="equal">
      <formula>"Catastrófico"</formula>
    </cfRule>
    <cfRule type="cellIs" dxfId="1681" priority="1764" operator="equal">
      <formula>"Mayor"</formula>
    </cfRule>
    <cfRule type="cellIs" dxfId="1680" priority="1765" operator="equal">
      <formula>"Moderado"</formula>
    </cfRule>
    <cfRule type="cellIs" dxfId="1679" priority="1766" operator="equal">
      <formula>"Menor"</formula>
    </cfRule>
    <cfRule type="cellIs" dxfId="1678" priority="1767" operator="equal">
      <formula>"Leve"</formula>
    </cfRule>
  </conditionalFormatting>
  <conditionalFormatting sqref="AS325">
    <cfRule type="cellIs" dxfId="1677" priority="1759" operator="equal">
      <formula>"Extremo"</formula>
    </cfRule>
    <cfRule type="cellIs" dxfId="1676" priority="1760" operator="equal">
      <formula>"Alto"</formula>
    </cfRule>
    <cfRule type="cellIs" dxfId="1675" priority="1761" operator="equal">
      <formula>"Moderado"</formula>
    </cfRule>
    <cfRule type="cellIs" dxfId="1674" priority="1762" operator="equal">
      <formula>"Bajo"</formula>
    </cfRule>
  </conditionalFormatting>
  <conditionalFormatting sqref="AO325">
    <cfRule type="cellIs" dxfId="1673" priority="1754" operator="equal">
      <formula>"Muy Alta"</formula>
    </cfRule>
    <cfRule type="cellIs" dxfId="1672" priority="1755" operator="equal">
      <formula>"Alta"</formula>
    </cfRule>
    <cfRule type="cellIs" dxfId="1671" priority="1756" operator="equal">
      <formula>"Media"</formula>
    </cfRule>
    <cfRule type="cellIs" dxfId="1670" priority="1757" operator="equal">
      <formula>"Baja"</formula>
    </cfRule>
    <cfRule type="cellIs" dxfId="1669" priority="1758" operator="equal">
      <formula>"Muy Baja"</formula>
    </cfRule>
  </conditionalFormatting>
  <conditionalFormatting sqref="AQ325">
    <cfRule type="cellIs" dxfId="1668" priority="1749" operator="equal">
      <formula>"Catastrófico"</formula>
    </cfRule>
    <cfRule type="cellIs" dxfId="1667" priority="1750" operator="equal">
      <formula>"Mayor"</formula>
    </cfRule>
    <cfRule type="cellIs" dxfId="1666" priority="1751" operator="equal">
      <formula>"Moderado"</formula>
    </cfRule>
    <cfRule type="cellIs" dxfId="1665" priority="1752" operator="equal">
      <formula>"Menor"</formula>
    </cfRule>
    <cfRule type="cellIs" dxfId="1664" priority="1753" operator="equal">
      <formula>"Leve"</formula>
    </cfRule>
  </conditionalFormatting>
  <conditionalFormatting sqref="AV324">
    <cfRule type="cellIs" dxfId="1663" priority="1745" operator="equal">
      <formula>"Extremo"</formula>
    </cfRule>
    <cfRule type="cellIs" dxfId="1662" priority="1746" operator="equal">
      <formula>"Alto"</formula>
    </cfRule>
    <cfRule type="cellIs" dxfId="1661" priority="1747" operator="equal">
      <formula>"Moderado"</formula>
    </cfRule>
    <cfRule type="cellIs" dxfId="1660" priority="1748" operator="equal">
      <formula>"Bajo"</formula>
    </cfRule>
  </conditionalFormatting>
  <conditionalFormatting sqref="AS330">
    <cfRule type="cellIs" dxfId="1659" priority="1741" operator="equal">
      <formula>"Extremo"</formula>
    </cfRule>
    <cfRule type="cellIs" dxfId="1658" priority="1742" operator="equal">
      <formula>"Alto"</formula>
    </cfRule>
    <cfRule type="cellIs" dxfId="1657" priority="1743" operator="equal">
      <formula>"Moderado"</formula>
    </cfRule>
    <cfRule type="cellIs" dxfId="1656" priority="1744" operator="equal">
      <formula>"Bajo"</formula>
    </cfRule>
  </conditionalFormatting>
  <conditionalFormatting sqref="AO330">
    <cfRule type="cellIs" dxfId="1655" priority="1736" operator="equal">
      <formula>"Muy Alta"</formula>
    </cfRule>
    <cfRule type="cellIs" dxfId="1654" priority="1737" operator="equal">
      <formula>"Alta"</formula>
    </cfRule>
    <cfRule type="cellIs" dxfId="1653" priority="1738" operator="equal">
      <formula>"Media"</formula>
    </cfRule>
    <cfRule type="cellIs" dxfId="1652" priority="1739" operator="equal">
      <formula>"Baja"</formula>
    </cfRule>
    <cfRule type="cellIs" dxfId="1651" priority="1740" operator="equal">
      <formula>"Muy Baja"</formula>
    </cfRule>
  </conditionalFormatting>
  <conditionalFormatting sqref="AQ330">
    <cfRule type="cellIs" dxfId="1650" priority="1731" operator="equal">
      <formula>"Catastrófico"</formula>
    </cfRule>
    <cfRule type="cellIs" dxfId="1649" priority="1732" operator="equal">
      <formula>"Mayor"</formula>
    </cfRule>
    <cfRule type="cellIs" dxfId="1648" priority="1733" operator="equal">
      <formula>"Moderado"</formula>
    </cfRule>
    <cfRule type="cellIs" dxfId="1647" priority="1734" operator="equal">
      <formula>"Menor"</formula>
    </cfRule>
    <cfRule type="cellIs" dxfId="1646" priority="1735" operator="equal">
      <formula>"Leve"</formula>
    </cfRule>
  </conditionalFormatting>
  <conditionalFormatting sqref="AS336">
    <cfRule type="cellIs" dxfId="1645" priority="1727" operator="equal">
      <formula>"Extremo"</formula>
    </cfRule>
    <cfRule type="cellIs" dxfId="1644" priority="1728" operator="equal">
      <formula>"Alto"</formula>
    </cfRule>
    <cfRule type="cellIs" dxfId="1643" priority="1729" operator="equal">
      <formula>"Moderado"</formula>
    </cfRule>
    <cfRule type="cellIs" dxfId="1642" priority="1730" operator="equal">
      <formula>"Bajo"</formula>
    </cfRule>
  </conditionalFormatting>
  <conditionalFormatting sqref="AO336">
    <cfRule type="cellIs" dxfId="1641" priority="1722" operator="equal">
      <formula>"Muy Alta"</formula>
    </cfRule>
    <cfRule type="cellIs" dxfId="1640" priority="1723" operator="equal">
      <formula>"Alta"</formula>
    </cfRule>
    <cfRule type="cellIs" dxfId="1639" priority="1724" operator="equal">
      <formula>"Media"</formula>
    </cfRule>
    <cfRule type="cellIs" dxfId="1638" priority="1725" operator="equal">
      <formula>"Baja"</formula>
    </cfRule>
    <cfRule type="cellIs" dxfId="1637" priority="1726" operator="equal">
      <formula>"Muy Baja"</formula>
    </cfRule>
  </conditionalFormatting>
  <conditionalFormatting sqref="AQ336">
    <cfRule type="cellIs" dxfId="1636" priority="1717" operator="equal">
      <formula>"Catastrófico"</formula>
    </cfRule>
    <cfRule type="cellIs" dxfId="1635" priority="1718" operator="equal">
      <formula>"Mayor"</formula>
    </cfRule>
    <cfRule type="cellIs" dxfId="1634" priority="1719" operator="equal">
      <formula>"Moderado"</formula>
    </cfRule>
    <cfRule type="cellIs" dxfId="1633" priority="1720" operator="equal">
      <formula>"Menor"</formula>
    </cfRule>
    <cfRule type="cellIs" dxfId="1632" priority="1721" operator="equal">
      <formula>"Leve"</formula>
    </cfRule>
  </conditionalFormatting>
  <conditionalFormatting sqref="AS342">
    <cfRule type="cellIs" dxfId="1631" priority="1713" operator="equal">
      <formula>"Extremo"</formula>
    </cfRule>
    <cfRule type="cellIs" dxfId="1630" priority="1714" operator="equal">
      <formula>"Alto"</formula>
    </cfRule>
    <cfRule type="cellIs" dxfId="1629" priority="1715" operator="equal">
      <formula>"Moderado"</formula>
    </cfRule>
    <cfRule type="cellIs" dxfId="1628" priority="1716" operator="equal">
      <formula>"Bajo"</formula>
    </cfRule>
  </conditionalFormatting>
  <conditionalFormatting sqref="AO342">
    <cfRule type="cellIs" dxfId="1627" priority="1708" operator="equal">
      <formula>"Muy Alta"</formula>
    </cfRule>
    <cfRule type="cellIs" dxfId="1626" priority="1709" operator="equal">
      <formula>"Alta"</formula>
    </cfRule>
    <cfRule type="cellIs" dxfId="1625" priority="1710" operator="equal">
      <formula>"Media"</formula>
    </cfRule>
    <cfRule type="cellIs" dxfId="1624" priority="1711" operator="equal">
      <formula>"Baja"</formula>
    </cfRule>
    <cfRule type="cellIs" dxfId="1623" priority="1712" operator="equal">
      <formula>"Muy Baja"</formula>
    </cfRule>
  </conditionalFormatting>
  <conditionalFormatting sqref="AQ342">
    <cfRule type="cellIs" dxfId="1622" priority="1703" operator="equal">
      <formula>"Catastrófico"</formula>
    </cfRule>
    <cfRule type="cellIs" dxfId="1621" priority="1704" operator="equal">
      <formula>"Mayor"</formula>
    </cfRule>
    <cfRule type="cellIs" dxfId="1620" priority="1705" operator="equal">
      <formula>"Moderado"</formula>
    </cfRule>
    <cfRule type="cellIs" dxfId="1619" priority="1706" operator="equal">
      <formula>"Menor"</formula>
    </cfRule>
    <cfRule type="cellIs" dxfId="1618" priority="1707" operator="equal">
      <formula>"Leve"</formula>
    </cfRule>
  </conditionalFormatting>
  <conditionalFormatting sqref="AS348">
    <cfRule type="cellIs" dxfId="1617" priority="1699" operator="equal">
      <formula>"Extremo"</formula>
    </cfRule>
    <cfRule type="cellIs" dxfId="1616" priority="1700" operator="equal">
      <formula>"Alto"</formula>
    </cfRule>
    <cfRule type="cellIs" dxfId="1615" priority="1701" operator="equal">
      <formula>"Moderado"</formula>
    </cfRule>
    <cfRule type="cellIs" dxfId="1614" priority="1702" operator="equal">
      <formula>"Bajo"</formula>
    </cfRule>
  </conditionalFormatting>
  <conditionalFormatting sqref="AO348">
    <cfRule type="cellIs" dxfId="1613" priority="1694" operator="equal">
      <formula>"Muy Alta"</formula>
    </cfRule>
    <cfRule type="cellIs" dxfId="1612" priority="1695" operator="equal">
      <formula>"Alta"</formula>
    </cfRule>
    <cfRule type="cellIs" dxfId="1611" priority="1696" operator="equal">
      <formula>"Media"</formula>
    </cfRule>
    <cfRule type="cellIs" dxfId="1610" priority="1697" operator="equal">
      <formula>"Baja"</formula>
    </cfRule>
    <cfRule type="cellIs" dxfId="1609" priority="1698" operator="equal">
      <formula>"Muy Baja"</formula>
    </cfRule>
  </conditionalFormatting>
  <conditionalFormatting sqref="AQ348">
    <cfRule type="cellIs" dxfId="1608" priority="1689" operator="equal">
      <formula>"Catastrófico"</formula>
    </cfRule>
    <cfRule type="cellIs" dxfId="1607" priority="1690" operator="equal">
      <formula>"Mayor"</formula>
    </cfRule>
    <cfRule type="cellIs" dxfId="1606" priority="1691" operator="equal">
      <formula>"Moderado"</formula>
    </cfRule>
    <cfRule type="cellIs" dxfId="1605" priority="1692" operator="equal">
      <formula>"Menor"</formula>
    </cfRule>
    <cfRule type="cellIs" dxfId="1604" priority="1693" operator="equal">
      <formula>"Leve"</formula>
    </cfRule>
  </conditionalFormatting>
  <conditionalFormatting sqref="AS349">
    <cfRule type="cellIs" dxfId="1603" priority="1685" operator="equal">
      <formula>"Extremo"</formula>
    </cfRule>
    <cfRule type="cellIs" dxfId="1602" priority="1686" operator="equal">
      <formula>"Alto"</formula>
    </cfRule>
    <cfRule type="cellIs" dxfId="1601" priority="1687" operator="equal">
      <formula>"Moderado"</formula>
    </cfRule>
    <cfRule type="cellIs" dxfId="1600" priority="1688" operator="equal">
      <formula>"Bajo"</formula>
    </cfRule>
  </conditionalFormatting>
  <conditionalFormatting sqref="AO349">
    <cfRule type="cellIs" dxfId="1599" priority="1680" operator="equal">
      <formula>"Muy Alta"</formula>
    </cfRule>
    <cfRule type="cellIs" dxfId="1598" priority="1681" operator="equal">
      <formula>"Alta"</formula>
    </cfRule>
    <cfRule type="cellIs" dxfId="1597" priority="1682" operator="equal">
      <formula>"Media"</formula>
    </cfRule>
    <cfRule type="cellIs" dxfId="1596" priority="1683" operator="equal">
      <formula>"Baja"</formula>
    </cfRule>
    <cfRule type="cellIs" dxfId="1595" priority="1684" operator="equal">
      <formula>"Muy Baja"</formula>
    </cfRule>
  </conditionalFormatting>
  <conditionalFormatting sqref="AQ349">
    <cfRule type="cellIs" dxfId="1594" priority="1675" operator="equal">
      <formula>"Catastrófico"</formula>
    </cfRule>
    <cfRule type="cellIs" dxfId="1593" priority="1676" operator="equal">
      <formula>"Mayor"</formula>
    </cfRule>
    <cfRule type="cellIs" dxfId="1592" priority="1677" operator="equal">
      <formula>"Moderado"</formula>
    </cfRule>
    <cfRule type="cellIs" dxfId="1591" priority="1678" operator="equal">
      <formula>"Menor"</formula>
    </cfRule>
    <cfRule type="cellIs" dxfId="1590" priority="1679" operator="equal">
      <formula>"Leve"</formula>
    </cfRule>
  </conditionalFormatting>
  <conditionalFormatting sqref="AV348">
    <cfRule type="cellIs" dxfId="1589" priority="1671" operator="equal">
      <formula>"Extremo"</formula>
    </cfRule>
    <cfRule type="cellIs" dxfId="1588" priority="1672" operator="equal">
      <formula>"Alto"</formula>
    </cfRule>
    <cfRule type="cellIs" dxfId="1587" priority="1673" operator="equal">
      <formula>"Moderado"</formula>
    </cfRule>
    <cfRule type="cellIs" dxfId="1586" priority="1674" operator="equal">
      <formula>"Bajo"</formula>
    </cfRule>
  </conditionalFormatting>
  <conditionalFormatting sqref="AS354">
    <cfRule type="cellIs" dxfId="1585" priority="1667" operator="equal">
      <formula>"Extremo"</formula>
    </cfRule>
    <cfRule type="cellIs" dxfId="1584" priority="1668" operator="equal">
      <formula>"Alto"</formula>
    </cfRule>
    <cfRule type="cellIs" dxfId="1583" priority="1669" operator="equal">
      <formula>"Moderado"</formula>
    </cfRule>
    <cfRule type="cellIs" dxfId="1582" priority="1670" operator="equal">
      <formula>"Bajo"</formula>
    </cfRule>
  </conditionalFormatting>
  <conditionalFormatting sqref="AO354">
    <cfRule type="cellIs" dxfId="1581" priority="1662" operator="equal">
      <formula>"Muy Alta"</formula>
    </cfRule>
    <cfRule type="cellIs" dxfId="1580" priority="1663" operator="equal">
      <formula>"Alta"</formula>
    </cfRule>
    <cfRule type="cellIs" dxfId="1579" priority="1664" operator="equal">
      <formula>"Media"</formula>
    </cfRule>
    <cfRule type="cellIs" dxfId="1578" priority="1665" operator="equal">
      <formula>"Baja"</formula>
    </cfRule>
    <cfRule type="cellIs" dxfId="1577" priority="1666" operator="equal">
      <formula>"Muy Baja"</formula>
    </cfRule>
  </conditionalFormatting>
  <conditionalFormatting sqref="AQ354">
    <cfRule type="cellIs" dxfId="1576" priority="1657" operator="equal">
      <formula>"Catastrófico"</formula>
    </cfRule>
    <cfRule type="cellIs" dxfId="1575" priority="1658" operator="equal">
      <formula>"Mayor"</formula>
    </cfRule>
    <cfRule type="cellIs" dxfId="1574" priority="1659" operator="equal">
      <formula>"Moderado"</formula>
    </cfRule>
    <cfRule type="cellIs" dxfId="1573" priority="1660" operator="equal">
      <formula>"Menor"</formula>
    </cfRule>
    <cfRule type="cellIs" dxfId="1572" priority="1661" operator="equal">
      <formula>"Leve"</formula>
    </cfRule>
  </conditionalFormatting>
  <conditionalFormatting sqref="AS355">
    <cfRule type="cellIs" dxfId="1571" priority="1625" operator="equal">
      <formula>"Extremo"</formula>
    </cfRule>
    <cfRule type="cellIs" dxfId="1570" priority="1626" operator="equal">
      <formula>"Alto"</formula>
    </cfRule>
    <cfRule type="cellIs" dxfId="1569" priority="1627" operator="equal">
      <formula>"Moderado"</formula>
    </cfRule>
    <cfRule type="cellIs" dxfId="1568" priority="1628" operator="equal">
      <formula>"Bajo"</formula>
    </cfRule>
  </conditionalFormatting>
  <conditionalFormatting sqref="AO355">
    <cfRule type="cellIs" dxfId="1567" priority="1620" operator="equal">
      <formula>"Muy Alta"</formula>
    </cfRule>
    <cfRule type="cellIs" dxfId="1566" priority="1621" operator="equal">
      <formula>"Alta"</formula>
    </cfRule>
    <cfRule type="cellIs" dxfId="1565" priority="1622" operator="equal">
      <formula>"Media"</formula>
    </cfRule>
    <cfRule type="cellIs" dxfId="1564" priority="1623" operator="equal">
      <formula>"Baja"</formula>
    </cfRule>
    <cfRule type="cellIs" dxfId="1563" priority="1624" operator="equal">
      <formula>"Muy Baja"</formula>
    </cfRule>
  </conditionalFormatting>
  <conditionalFormatting sqref="AQ355">
    <cfRule type="cellIs" dxfId="1562" priority="1615" operator="equal">
      <formula>"Catastrófico"</formula>
    </cfRule>
    <cfRule type="cellIs" dxfId="1561" priority="1616" operator="equal">
      <formula>"Mayor"</formula>
    </cfRule>
    <cfRule type="cellIs" dxfId="1560" priority="1617" operator="equal">
      <formula>"Moderado"</formula>
    </cfRule>
    <cfRule type="cellIs" dxfId="1559" priority="1618" operator="equal">
      <formula>"Menor"</formula>
    </cfRule>
    <cfRule type="cellIs" dxfId="1558" priority="1619" operator="equal">
      <formula>"Leve"</formula>
    </cfRule>
  </conditionalFormatting>
  <conditionalFormatting sqref="AS356">
    <cfRule type="cellIs" dxfId="1557" priority="1611" operator="equal">
      <formula>"Extremo"</formula>
    </cfRule>
    <cfRule type="cellIs" dxfId="1556" priority="1612" operator="equal">
      <formula>"Alto"</formula>
    </cfRule>
    <cfRule type="cellIs" dxfId="1555" priority="1613" operator="equal">
      <formula>"Moderado"</formula>
    </cfRule>
    <cfRule type="cellIs" dxfId="1554" priority="1614" operator="equal">
      <formula>"Bajo"</formula>
    </cfRule>
  </conditionalFormatting>
  <conditionalFormatting sqref="AO356">
    <cfRule type="cellIs" dxfId="1553" priority="1606" operator="equal">
      <formula>"Muy Alta"</formula>
    </cfRule>
    <cfRule type="cellIs" dxfId="1552" priority="1607" operator="equal">
      <formula>"Alta"</formula>
    </cfRule>
    <cfRule type="cellIs" dxfId="1551" priority="1608" operator="equal">
      <formula>"Media"</formula>
    </cfRule>
    <cfRule type="cellIs" dxfId="1550" priority="1609" operator="equal">
      <formula>"Baja"</formula>
    </cfRule>
    <cfRule type="cellIs" dxfId="1549" priority="1610" operator="equal">
      <formula>"Muy Baja"</formula>
    </cfRule>
  </conditionalFormatting>
  <conditionalFormatting sqref="AQ356">
    <cfRule type="cellIs" dxfId="1548" priority="1601" operator="equal">
      <formula>"Catastrófico"</formula>
    </cfRule>
    <cfRule type="cellIs" dxfId="1547" priority="1602" operator="equal">
      <formula>"Mayor"</formula>
    </cfRule>
    <cfRule type="cellIs" dxfId="1546" priority="1603" operator="equal">
      <formula>"Moderado"</formula>
    </cfRule>
    <cfRule type="cellIs" dxfId="1545" priority="1604" operator="equal">
      <formula>"Menor"</formula>
    </cfRule>
    <cfRule type="cellIs" dxfId="1544" priority="1605" operator="equal">
      <formula>"Leve"</formula>
    </cfRule>
  </conditionalFormatting>
  <conditionalFormatting sqref="AV354">
    <cfRule type="cellIs" dxfId="1543" priority="1597" operator="equal">
      <formula>"Extremo"</formula>
    </cfRule>
    <cfRule type="cellIs" dxfId="1542" priority="1598" operator="equal">
      <formula>"Alto"</formula>
    </cfRule>
    <cfRule type="cellIs" dxfId="1541" priority="1599" operator="equal">
      <formula>"Moderado"</formula>
    </cfRule>
    <cfRule type="cellIs" dxfId="1540" priority="1600" operator="equal">
      <formula>"Bajo"</formula>
    </cfRule>
  </conditionalFormatting>
  <conditionalFormatting sqref="AS360">
    <cfRule type="cellIs" dxfId="1539" priority="1593" operator="equal">
      <formula>"Extremo"</formula>
    </cfRule>
    <cfRule type="cellIs" dxfId="1538" priority="1594" operator="equal">
      <formula>"Alto"</formula>
    </cfRule>
    <cfRule type="cellIs" dxfId="1537" priority="1595" operator="equal">
      <formula>"Moderado"</formula>
    </cfRule>
    <cfRule type="cellIs" dxfId="1536" priority="1596" operator="equal">
      <formula>"Bajo"</formula>
    </cfRule>
  </conditionalFormatting>
  <conditionalFormatting sqref="AO360">
    <cfRule type="cellIs" dxfId="1535" priority="1588" operator="equal">
      <formula>"Muy Alta"</formula>
    </cfRule>
    <cfRule type="cellIs" dxfId="1534" priority="1589" operator="equal">
      <formula>"Alta"</formula>
    </cfRule>
    <cfRule type="cellIs" dxfId="1533" priority="1590" operator="equal">
      <formula>"Media"</formula>
    </cfRule>
    <cfRule type="cellIs" dxfId="1532" priority="1591" operator="equal">
      <formula>"Baja"</formula>
    </cfRule>
    <cfRule type="cellIs" dxfId="1531" priority="1592" operator="equal">
      <formula>"Muy Baja"</formula>
    </cfRule>
  </conditionalFormatting>
  <conditionalFormatting sqref="AQ360">
    <cfRule type="cellIs" dxfId="1530" priority="1583" operator="equal">
      <formula>"Catastrófico"</formula>
    </cfRule>
    <cfRule type="cellIs" dxfId="1529" priority="1584" operator="equal">
      <formula>"Mayor"</formula>
    </cfRule>
    <cfRule type="cellIs" dxfId="1528" priority="1585" operator="equal">
      <formula>"Moderado"</formula>
    </cfRule>
    <cfRule type="cellIs" dxfId="1527" priority="1586" operator="equal">
      <formula>"Menor"</formula>
    </cfRule>
    <cfRule type="cellIs" dxfId="1526" priority="1587" operator="equal">
      <formula>"Leve"</formula>
    </cfRule>
  </conditionalFormatting>
  <conditionalFormatting sqref="AS366">
    <cfRule type="cellIs" dxfId="1525" priority="1579" operator="equal">
      <formula>"Extremo"</formula>
    </cfRule>
    <cfRule type="cellIs" dxfId="1524" priority="1580" operator="equal">
      <formula>"Alto"</formula>
    </cfRule>
    <cfRule type="cellIs" dxfId="1523" priority="1581" operator="equal">
      <formula>"Moderado"</formula>
    </cfRule>
    <cfRule type="cellIs" dxfId="1522" priority="1582" operator="equal">
      <formula>"Bajo"</formula>
    </cfRule>
  </conditionalFormatting>
  <conditionalFormatting sqref="AO366">
    <cfRule type="cellIs" dxfId="1521" priority="1574" operator="equal">
      <formula>"Muy Alta"</formula>
    </cfRule>
    <cfRule type="cellIs" dxfId="1520" priority="1575" operator="equal">
      <formula>"Alta"</formula>
    </cfRule>
    <cfRule type="cellIs" dxfId="1519" priority="1576" operator="equal">
      <formula>"Media"</formula>
    </cfRule>
    <cfRule type="cellIs" dxfId="1518" priority="1577" operator="equal">
      <formula>"Baja"</formula>
    </cfRule>
    <cfRule type="cellIs" dxfId="1517" priority="1578" operator="equal">
      <formula>"Muy Baja"</formula>
    </cfRule>
  </conditionalFormatting>
  <conditionalFormatting sqref="AQ366">
    <cfRule type="cellIs" dxfId="1516" priority="1569" operator="equal">
      <formula>"Catastrófico"</formula>
    </cfRule>
    <cfRule type="cellIs" dxfId="1515" priority="1570" operator="equal">
      <formula>"Mayor"</formula>
    </cfRule>
    <cfRule type="cellIs" dxfId="1514" priority="1571" operator="equal">
      <formula>"Moderado"</formula>
    </cfRule>
    <cfRule type="cellIs" dxfId="1513" priority="1572" operator="equal">
      <formula>"Menor"</formula>
    </cfRule>
    <cfRule type="cellIs" dxfId="1512" priority="1573" operator="equal">
      <formula>"Leve"</formula>
    </cfRule>
  </conditionalFormatting>
  <conditionalFormatting sqref="AS372">
    <cfRule type="cellIs" dxfId="1511" priority="1565" operator="equal">
      <formula>"Extremo"</formula>
    </cfRule>
    <cfRule type="cellIs" dxfId="1510" priority="1566" operator="equal">
      <formula>"Alto"</formula>
    </cfRule>
    <cfRule type="cellIs" dxfId="1509" priority="1567" operator="equal">
      <formula>"Moderado"</formula>
    </cfRule>
    <cfRule type="cellIs" dxfId="1508" priority="1568" operator="equal">
      <formula>"Bajo"</formula>
    </cfRule>
  </conditionalFormatting>
  <conditionalFormatting sqref="AO372">
    <cfRule type="cellIs" dxfId="1507" priority="1560" operator="equal">
      <formula>"Muy Alta"</formula>
    </cfRule>
    <cfRule type="cellIs" dxfId="1506" priority="1561" operator="equal">
      <formula>"Alta"</formula>
    </cfRule>
    <cfRule type="cellIs" dxfId="1505" priority="1562" operator="equal">
      <formula>"Media"</formula>
    </cfRule>
    <cfRule type="cellIs" dxfId="1504" priority="1563" operator="equal">
      <formula>"Baja"</formula>
    </cfRule>
    <cfRule type="cellIs" dxfId="1503" priority="1564" operator="equal">
      <formula>"Muy Baja"</formula>
    </cfRule>
  </conditionalFormatting>
  <conditionalFormatting sqref="AQ372">
    <cfRule type="cellIs" dxfId="1502" priority="1555" operator="equal">
      <formula>"Catastrófico"</formula>
    </cfRule>
    <cfRule type="cellIs" dxfId="1501" priority="1556" operator="equal">
      <formula>"Mayor"</formula>
    </cfRule>
    <cfRule type="cellIs" dxfId="1500" priority="1557" operator="equal">
      <formula>"Moderado"</formula>
    </cfRule>
    <cfRule type="cellIs" dxfId="1499" priority="1558" operator="equal">
      <formula>"Menor"</formula>
    </cfRule>
    <cfRule type="cellIs" dxfId="1498" priority="1559" operator="equal">
      <formula>"Leve"</formula>
    </cfRule>
  </conditionalFormatting>
  <conditionalFormatting sqref="AV372">
    <cfRule type="cellIs" dxfId="1497" priority="1537" operator="equal">
      <formula>"Extremo"</formula>
    </cfRule>
    <cfRule type="cellIs" dxfId="1496" priority="1538" operator="equal">
      <formula>"Alto"</formula>
    </cfRule>
    <cfRule type="cellIs" dxfId="1495" priority="1539" operator="equal">
      <formula>"Moderado"</formula>
    </cfRule>
    <cfRule type="cellIs" dxfId="1494" priority="1540" operator="equal">
      <formula>"Bajo"</formula>
    </cfRule>
  </conditionalFormatting>
  <conditionalFormatting sqref="AU12:AU14">
    <cfRule type="cellIs" dxfId="1493" priority="1525" operator="between">
      <formula>0.81</formula>
      <formula>1</formula>
    </cfRule>
    <cfRule type="cellIs" dxfId="1492" priority="1526" operator="between">
      <formula>0.61</formula>
      <formula>0.8</formula>
    </cfRule>
    <cfRule type="cellIs" dxfId="1491" priority="1527" operator="between">
      <formula>0.41</formula>
      <formula>0.6</formula>
    </cfRule>
    <cfRule type="cellIs" dxfId="1490" priority="1528" operator="between">
      <formula>0.21</formula>
      <formula>0.4</formula>
    </cfRule>
    <cfRule type="cellIs" dxfId="1489" priority="1529" operator="between">
      <formula>0.01</formula>
      <formula>0.2</formula>
    </cfRule>
    <cfRule type="cellIs" dxfId="1488" priority="1530" operator="equal">
      <formula>0.2</formula>
    </cfRule>
    <cfRule type="cellIs" dxfId="1487" priority="1531" operator="equal">
      <formula>1</formula>
    </cfRule>
    <cfRule type="cellIs" dxfId="1486" priority="1532" operator="equal">
      <formula>0.8</formula>
    </cfRule>
    <cfRule type="cellIs" dxfId="1485" priority="1533" operator="equal">
      <formula>0.6</formula>
    </cfRule>
    <cfRule type="cellIs" dxfId="1484" priority="1534" operator="equal">
      <formula>0.4</formula>
    </cfRule>
    <cfRule type="cellIs" dxfId="1483" priority="1535" operator="equal">
      <formula>0.2</formula>
    </cfRule>
    <cfRule type="cellIs" dxfId="1482" priority="1536" operator="equal">
      <formula>0.2</formula>
    </cfRule>
  </conditionalFormatting>
  <conditionalFormatting sqref="AT12:AT14">
    <cfRule type="cellIs" dxfId="1481" priority="1513" operator="between">
      <formula>0.81</formula>
      <formula>1</formula>
    </cfRule>
    <cfRule type="cellIs" dxfId="1480" priority="1514" operator="between">
      <formula>0.61</formula>
      <formula>0.8</formula>
    </cfRule>
    <cfRule type="cellIs" dxfId="1479" priority="1515" operator="between">
      <formula>0.41</formula>
      <formula>0.6</formula>
    </cfRule>
    <cfRule type="cellIs" dxfId="1478" priority="1516" operator="between">
      <formula>0.21</formula>
      <formula>0.4</formula>
    </cfRule>
    <cfRule type="cellIs" dxfId="1477" priority="1517" operator="between">
      <formula>0.01</formula>
      <formula>0.2</formula>
    </cfRule>
    <cfRule type="cellIs" dxfId="1476" priority="1518" operator="equal">
      <formula>0.2</formula>
    </cfRule>
    <cfRule type="cellIs" dxfId="1475" priority="1519" operator="equal">
      <formula>1</formula>
    </cfRule>
    <cfRule type="cellIs" dxfId="1474" priority="1520" operator="equal">
      <formula>0.8</formula>
    </cfRule>
    <cfRule type="cellIs" dxfId="1473" priority="1521" operator="equal">
      <formula>0.6</formula>
    </cfRule>
    <cfRule type="cellIs" dxfId="1472" priority="1522" operator="equal">
      <formula>0.4</formula>
    </cfRule>
    <cfRule type="cellIs" dxfId="1471" priority="1523" operator="equal">
      <formula>0.2</formula>
    </cfRule>
    <cfRule type="cellIs" dxfId="1470" priority="1524" operator="equal">
      <formula>0.2</formula>
    </cfRule>
  </conditionalFormatting>
  <conditionalFormatting sqref="AU18:AU20">
    <cfRule type="cellIs" dxfId="1469" priority="1501" operator="between">
      <formula>0.81</formula>
      <formula>1</formula>
    </cfRule>
    <cfRule type="cellIs" dxfId="1468" priority="1502" operator="between">
      <formula>0.61</formula>
      <formula>0.8</formula>
    </cfRule>
    <cfRule type="cellIs" dxfId="1467" priority="1503" operator="between">
      <formula>0.41</formula>
      <formula>0.6</formula>
    </cfRule>
    <cfRule type="cellIs" dxfId="1466" priority="1504" operator="between">
      <formula>0.21</formula>
      <formula>0.4</formula>
    </cfRule>
    <cfRule type="cellIs" dxfId="1465" priority="1505" operator="between">
      <formula>0.01</formula>
      <formula>0.2</formula>
    </cfRule>
    <cfRule type="cellIs" dxfId="1464" priority="1506" operator="equal">
      <formula>0.2</formula>
    </cfRule>
    <cfRule type="cellIs" dxfId="1463" priority="1507" operator="equal">
      <formula>1</formula>
    </cfRule>
    <cfRule type="cellIs" dxfId="1462" priority="1508" operator="equal">
      <formula>0.8</formula>
    </cfRule>
    <cfRule type="cellIs" dxfId="1461" priority="1509" operator="equal">
      <formula>0.6</formula>
    </cfRule>
    <cfRule type="cellIs" dxfId="1460" priority="1510" operator="equal">
      <formula>0.4</formula>
    </cfRule>
    <cfRule type="cellIs" dxfId="1459" priority="1511" operator="equal">
      <formula>0.2</formula>
    </cfRule>
    <cfRule type="cellIs" dxfId="1458" priority="1512" operator="equal">
      <formula>0.2</formula>
    </cfRule>
  </conditionalFormatting>
  <conditionalFormatting sqref="AT18:AT20">
    <cfRule type="cellIs" dxfId="1457" priority="1489" operator="between">
      <formula>0.81</formula>
      <formula>1</formula>
    </cfRule>
    <cfRule type="cellIs" dxfId="1456" priority="1490" operator="between">
      <formula>0.61</formula>
      <formula>0.8</formula>
    </cfRule>
    <cfRule type="cellIs" dxfId="1455" priority="1491" operator="between">
      <formula>0.41</formula>
      <formula>0.6</formula>
    </cfRule>
    <cfRule type="cellIs" dxfId="1454" priority="1492" operator="between">
      <formula>0.21</formula>
      <formula>0.4</formula>
    </cfRule>
    <cfRule type="cellIs" dxfId="1453" priority="1493" operator="between">
      <formula>0.01</formula>
      <formula>0.2</formula>
    </cfRule>
    <cfRule type="cellIs" dxfId="1452" priority="1494" operator="equal">
      <formula>0.2</formula>
    </cfRule>
    <cfRule type="cellIs" dxfId="1451" priority="1495" operator="equal">
      <formula>1</formula>
    </cfRule>
    <cfRule type="cellIs" dxfId="1450" priority="1496" operator="equal">
      <formula>0.8</formula>
    </cfRule>
    <cfRule type="cellIs" dxfId="1449" priority="1497" operator="equal">
      <formula>0.6</formula>
    </cfRule>
    <cfRule type="cellIs" dxfId="1448" priority="1498" operator="equal">
      <formula>0.4</formula>
    </cfRule>
    <cfRule type="cellIs" dxfId="1447" priority="1499" operator="equal">
      <formula>0.2</formula>
    </cfRule>
    <cfRule type="cellIs" dxfId="1446" priority="1500" operator="equal">
      <formula>0.2</formula>
    </cfRule>
  </conditionalFormatting>
  <conditionalFormatting sqref="AU24:AU26">
    <cfRule type="cellIs" dxfId="1445" priority="1477" operator="between">
      <formula>0.81</formula>
      <formula>1</formula>
    </cfRule>
    <cfRule type="cellIs" dxfId="1444" priority="1478" operator="between">
      <formula>0.61</formula>
      <formula>0.8</formula>
    </cfRule>
    <cfRule type="cellIs" dxfId="1443" priority="1479" operator="between">
      <formula>0.41</formula>
      <formula>0.6</formula>
    </cfRule>
    <cfRule type="cellIs" dxfId="1442" priority="1480" operator="between">
      <formula>0.21</formula>
      <formula>0.4</formula>
    </cfRule>
    <cfRule type="cellIs" dxfId="1441" priority="1481" operator="between">
      <formula>0.01</formula>
      <formula>0.2</formula>
    </cfRule>
    <cfRule type="cellIs" dxfId="1440" priority="1482" operator="equal">
      <formula>0.2</formula>
    </cfRule>
    <cfRule type="cellIs" dxfId="1439" priority="1483" operator="equal">
      <formula>1</formula>
    </cfRule>
    <cfRule type="cellIs" dxfId="1438" priority="1484" operator="equal">
      <formula>0.8</formula>
    </cfRule>
    <cfRule type="cellIs" dxfId="1437" priority="1485" operator="equal">
      <formula>0.6</formula>
    </cfRule>
    <cfRule type="cellIs" dxfId="1436" priority="1486" operator="equal">
      <formula>0.4</formula>
    </cfRule>
    <cfRule type="cellIs" dxfId="1435" priority="1487" operator="equal">
      <formula>0.2</formula>
    </cfRule>
    <cfRule type="cellIs" dxfId="1434" priority="1488" operator="equal">
      <formula>0.2</formula>
    </cfRule>
  </conditionalFormatting>
  <conditionalFormatting sqref="AT24:AT26">
    <cfRule type="cellIs" dxfId="1433" priority="1465" operator="between">
      <formula>0.81</formula>
      <formula>1</formula>
    </cfRule>
    <cfRule type="cellIs" dxfId="1432" priority="1466" operator="between">
      <formula>0.61</formula>
      <formula>0.8</formula>
    </cfRule>
    <cfRule type="cellIs" dxfId="1431" priority="1467" operator="between">
      <formula>0.41</formula>
      <formula>0.6</formula>
    </cfRule>
    <cfRule type="cellIs" dxfId="1430" priority="1468" operator="between">
      <formula>0.21</formula>
      <formula>0.4</formula>
    </cfRule>
    <cfRule type="cellIs" dxfId="1429" priority="1469" operator="between">
      <formula>0.01</formula>
      <formula>0.2</formula>
    </cfRule>
    <cfRule type="cellIs" dxfId="1428" priority="1470" operator="equal">
      <formula>0.2</formula>
    </cfRule>
    <cfRule type="cellIs" dxfId="1427" priority="1471" operator="equal">
      <formula>1</formula>
    </cfRule>
    <cfRule type="cellIs" dxfId="1426" priority="1472" operator="equal">
      <formula>0.8</formula>
    </cfRule>
    <cfRule type="cellIs" dxfId="1425" priority="1473" operator="equal">
      <formula>0.6</formula>
    </cfRule>
    <cfRule type="cellIs" dxfId="1424" priority="1474" operator="equal">
      <formula>0.4</formula>
    </cfRule>
    <cfRule type="cellIs" dxfId="1423" priority="1475" operator="equal">
      <formula>0.2</formula>
    </cfRule>
    <cfRule type="cellIs" dxfId="1422" priority="1476" operator="equal">
      <formula>0.2</formula>
    </cfRule>
  </conditionalFormatting>
  <conditionalFormatting sqref="AU30">
    <cfRule type="cellIs" dxfId="1421" priority="1453" operator="between">
      <formula>0.81</formula>
      <formula>1</formula>
    </cfRule>
    <cfRule type="cellIs" dxfId="1420" priority="1454" operator="between">
      <formula>0.61</formula>
      <formula>0.8</formula>
    </cfRule>
    <cfRule type="cellIs" dxfId="1419" priority="1455" operator="between">
      <formula>0.41</formula>
      <formula>0.6</formula>
    </cfRule>
    <cfRule type="cellIs" dxfId="1418" priority="1456" operator="between">
      <formula>0.21</formula>
      <formula>0.4</formula>
    </cfRule>
    <cfRule type="cellIs" dxfId="1417" priority="1457" operator="between">
      <formula>0.01</formula>
      <formula>0.2</formula>
    </cfRule>
    <cfRule type="cellIs" dxfId="1416" priority="1458" operator="equal">
      <formula>0.2</formula>
    </cfRule>
    <cfRule type="cellIs" dxfId="1415" priority="1459" operator="equal">
      <formula>1</formula>
    </cfRule>
    <cfRule type="cellIs" dxfId="1414" priority="1460" operator="equal">
      <formula>0.8</formula>
    </cfRule>
    <cfRule type="cellIs" dxfId="1413" priority="1461" operator="equal">
      <formula>0.6</formula>
    </cfRule>
    <cfRule type="cellIs" dxfId="1412" priority="1462" operator="equal">
      <formula>0.4</formula>
    </cfRule>
    <cfRule type="cellIs" dxfId="1411" priority="1463" operator="equal">
      <formula>0.2</formula>
    </cfRule>
    <cfRule type="cellIs" dxfId="1410" priority="1464" operator="equal">
      <formula>0.2</formula>
    </cfRule>
  </conditionalFormatting>
  <conditionalFormatting sqref="AT30">
    <cfRule type="cellIs" dxfId="1409" priority="1441" operator="between">
      <formula>0.81</formula>
      <formula>1</formula>
    </cfRule>
    <cfRule type="cellIs" dxfId="1408" priority="1442" operator="between">
      <formula>0.61</formula>
      <formula>0.8</formula>
    </cfRule>
    <cfRule type="cellIs" dxfId="1407" priority="1443" operator="between">
      <formula>0.41</formula>
      <formula>0.6</formula>
    </cfRule>
    <cfRule type="cellIs" dxfId="1406" priority="1444" operator="between">
      <formula>0.21</formula>
      <formula>0.4</formula>
    </cfRule>
    <cfRule type="cellIs" dxfId="1405" priority="1445" operator="between">
      <formula>0.01</formula>
      <formula>0.2</formula>
    </cfRule>
    <cfRule type="cellIs" dxfId="1404" priority="1446" operator="equal">
      <formula>0.2</formula>
    </cfRule>
    <cfRule type="cellIs" dxfId="1403" priority="1447" operator="equal">
      <formula>1</formula>
    </cfRule>
    <cfRule type="cellIs" dxfId="1402" priority="1448" operator="equal">
      <formula>0.8</formula>
    </cfRule>
    <cfRule type="cellIs" dxfId="1401" priority="1449" operator="equal">
      <formula>0.6</formula>
    </cfRule>
    <cfRule type="cellIs" dxfId="1400" priority="1450" operator="equal">
      <formula>0.4</formula>
    </cfRule>
    <cfRule type="cellIs" dxfId="1399" priority="1451" operator="equal">
      <formula>0.2</formula>
    </cfRule>
    <cfRule type="cellIs" dxfId="1398" priority="1452" operator="equal">
      <formula>0.2</formula>
    </cfRule>
  </conditionalFormatting>
  <conditionalFormatting sqref="AU36">
    <cfRule type="cellIs" dxfId="1397" priority="1429" operator="between">
      <formula>0.81</formula>
      <formula>1</formula>
    </cfRule>
    <cfRule type="cellIs" dxfId="1396" priority="1430" operator="between">
      <formula>0.61</formula>
      <formula>0.8</formula>
    </cfRule>
    <cfRule type="cellIs" dxfId="1395" priority="1431" operator="between">
      <formula>0.41</formula>
      <formula>0.6</formula>
    </cfRule>
    <cfRule type="cellIs" dxfId="1394" priority="1432" operator="between">
      <formula>0.21</formula>
      <formula>0.4</formula>
    </cfRule>
    <cfRule type="cellIs" dxfId="1393" priority="1433" operator="between">
      <formula>0.01</formula>
      <formula>0.2</formula>
    </cfRule>
    <cfRule type="cellIs" dxfId="1392" priority="1434" operator="equal">
      <formula>0.2</formula>
    </cfRule>
    <cfRule type="cellIs" dxfId="1391" priority="1435" operator="equal">
      <formula>1</formula>
    </cfRule>
    <cfRule type="cellIs" dxfId="1390" priority="1436" operator="equal">
      <formula>0.8</formula>
    </cfRule>
    <cfRule type="cellIs" dxfId="1389" priority="1437" operator="equal">
      <formula>0.6</formula>
    </cfRule>
    <cfRule type="cellIs" dxfId="1388" priority="1438" operator="equal">
      <formula>0.4</formula>
    </cfRule>
    <cfRule type="cellIs" dxfId="1387" priority="1439" operator="equal">
      <formula>0.2</formula>
    </cfRule>
    <cfRule type="cellIs" dxfId="1386" priority="1440" operator="equal">
      <formula>0.2</formula>
    </cfRule>
  </conditionalFormatting>
  <conditionalFormatting sqref="AT36">
    <cfRule type="cellIs" dxfId="1385" priority="1417" operator="between">
      <formula>0.81</formula>
      <formula>1</formula>
    </cfRule>
    <cfRule type="cellIs" dxfId="1384" priority="1418" operator="between">
      <formula>0.61</formula>
      <formula>0.8</formula>
    </cfRule>
    <cfRule type="cellIs" dxfId="1383" priority="1419" operator="between">
      <formula>0.41</formula>
      <formula>0.6</formula>
    </cfRule>
    <cfRule type="cellIs" dxfId="1382" priority="1420" operator="between">
      <formula>0.21</formula>
      <formula>0.4</formula>
    </cfRule>
    <cfRule type="cellIs" dxfId="1381" priority="1421" operator="between">
      <formula>0.01</formula>
      <formula>0.2</formula>
    </cfRule>
    <cfRule type="cellIs" dxfId="1380" priority="1422" operator="equal">
      <formula>0.2</formula>
    </cfRule>
    <cfRule type="cellIs" dxfId="1379" priority="1423" operator="equal">
      <formula>1</formula>
    </cfRule>
    <cfRule type="cellIs" dxfId="1378" priority="1424" operator="equal">
      <formula>0.8</formula>
    </cfRule>
    <cfRule type="cellIs" dxfId="1377" priority="1425" operator="equal">
      <formula>0.6</formula>
    </cfRule>
    <cfRule type="cellIs" dxfId="1376" priority="1426" operator="equal">
      <formula>0.4</formula>
    </cfRule>
    <cfRule type="cellIs" dxfId="1375" priority="1427" operator="equal">
      <formula>0.2</formula>
    </cfRule>
    <cfRule type="cellIs" dxfId="1374" priority="1428" operator="equal">
      <formula>0.2</formula>
    </cfRule>
  </conditionalFormatting>
  <conditionalFormatting sqref="AU42">
    <cfRule type="cellIs" dxfId="1373" priority="1405" operator="between">
      <formula>0.81</formula>
      <formula>1</formula>
    </cfRule>
    <cfRule type="cellIs" dxfId="1372" priority="1406" operator="between">
      <formula>0.61</formula>
      <formula>0.8</formula>
    </cfRule>
    <cfRule type="cellIs" dxfId="1371" priority="1407" operator="between">
      <formula>0.41</formula>
      <formula>0.6</formula>
    </cfRule>
    <cfRule type="cellIs" dxfId="1370" priority="1408" operator="between">
      <formula>0.21</formula>
      <formula>0.4</formula>
    </cfRule>
    <cfRule type="cellIs" dxfId="1369" priority="1409" operator="between">
      <formula>0.01</formula>
      <formula>0.2</formula>
    </cfRule>
    <cfRule type="cellIs" dxfId="1368" priority="1410" operator="equal">
      <formula>0.2</formula>
    </cfRule>
    <cfRule type="cellIs" dxfId="1367" priority="1411" operator="equal">
      <formula>1</formula>
    </cfRule>
    <cfRule type="cellIs" dxfId="1366" priority="1412" operator="equal">
      <formula>0.8</formula>
    </cfRule>
    <cfRule type="cellIs" dxfId="1365" priority="1413" operator="equal">
      <formula>0.6</formula>
    </cfRule>
    <cfRule type="cellIs" dxfId="1364" priority="1414" operator="equal">
      <formula>0.4</formula>
    </cfRule>
    <cfRule type="cellIs" dxfId="1363" priority="1415" operator="equal">
      <formula>0.2</formula>
    </cfRule>
    <cfRule type="cellIs" dxfId="1362" priority="1416" operator="equal">
      <formula>0.2</formula>
    </cfRule>
  </conditionalFormatting>
  <conditionalFormatting sqref="AT42">
    <cfRule type="cellIs" dxfId="1361" priority="1393" operator="between">
      <formula>0.81</formula>
      <formula>1</formula>
    </cfRule>
    <cfRule type="cellIs" dxfId="1360" priority="1394" operator="between">
      <formula>0.61</formula>
      <formula>0.8</formula>
    </cfRule>
    <cfRule type="cellIs" dxfId="1359" priority="1395" operator="between">
      <formula>0.41</formula>
      <formula>0.6</formula>
    </cfRule>
    <cfRule type="cellIs" dxfId="1358" priority="1396" operator="between">
      <formula>0.21</formula>
      <formula>0.4</formula>
    </cfRule>
    <cfRule type="cellIs" dxfId="1357" priority="1397" operator="between">
      <formula>0.01</formula>
      <formula>0.2</formula>
    </cfRule>
    <cfRule type="cellIs" dxfId="1356" priority="1398" operator="equal">
      <formula>0.2</formula>
    </cfRule>
    <cfRule type="cellIs" dxfId="1355" priority="1399" operator="equal">
      <formula>1</formula>
    </cfRule>
    <cfRule type="cellIs" dxfId="1354" priority="1400" operator="equal">
      <formula>0.8</formula>
    </cfRule>
    <cfRule type="cellIs" dxfId="1353" priority="1401" operator="equal">
      <formula>0.6</formula>
    </cfRule>
    <cfRule type="cellIs" dxfId="1352" priority="1402" operator="equal">
      <formula>0.4</formula>
    </cfRule>
    <cfRule type="cellIs" dxfId="1351" priority="1403" operator="equal">
      <formula>0.2</formula>
    </cfRule>
    <cfRule type="cellIs" dxfId="1350" priority="1404" operator="equal">
      <formula>0.2</formula>
    </cfRule>
  </conditionalFormatting>
  <conditionalFormatting sqref="AU48">
    <cfRule type="cellIs" dxfId="1349" priority="1381" operator="between">
      <formula>0.81</formula>
      <formula>1</formula>
    </cfRule>
    <cfRule type="cellIs" dxfId="1348" priority="1382" operator="between">
      <formula>0.61</formula>
      <formula>0.8</formula>
    </cfRule>
    <cfRule type="cellIs" dxfId="1347" priority="1383" operator="between">
      <formula>0.41</formula>
      <formula>0.6</formula>
    </cfRule>
    <cfRule type="cellIs" dxfId="1346" priority="1384" operator="between">
      <formula>0.21</formula>
      <formula>0.4</formula>
    </cfRule>
    <cfRule type="cellIs" dxfId="1345" priority="1385" operator="between">
      <formula>0.01</formula>
      <formula>0.2</formula>
    </cfRule>
    <cfRule type="cellIs" dxfId="1344" priority="1386" operator="equal">
      <formula>0.2</formula>
    </cfRule>
    <cfRule type="cellIs" dxfId="1343" priority="1387" operator="equal">
      <formula>1</formula>
    </cfRule>
    <cfRule type="cellIs" dxfId="1342" priority="1388" operator="equal">
      <formula>0.8</formula>
    </cfRule>
    <cfRule type="cellIs" dxfId="1341" priority="1389" operator="equal">
      <formula>0.6</formula>
    </cfRule>
    <cfRule type="cellIs" dxfId="1340" priority="1390" operator="equal">
      <formula>0.4</formula>
    </cfRule>
    <cfRule type="cellIs" dxfId="1339" priority="1391" operator="equal">
      <formula>0.2</formula>
    </cfRule>
    <cfRule type="cellIs" dxfId="1338" priority="1392" operator="equal">
      <formula>0.2</formula>
    </cfRule>
  </conditionalFormatting>
  <conditionalFormatting sqref="AT48">
    <cfRule type="cellIs" dxfId="1337" priority="1369" operator="between">
      <formula>0.81</formula>
      <formula>1</formula>
    </cfRule>
    <cfRule type="cellIs" dxfId="1336" priority="1370" operator="between">
      <formula>0.61</formula>
      <formula>0.8</formula>
    </cfRule>
    <cfRule type="cellIs" dxfId="1335" priority="1371" operator="between">
      <formula>0.41</formula>
      <formula>0.6</formula>
    </cfRule>
    <cfRule type="cellIs" dxfId="1334" priority="1372" operator="between">
      <formula>0.21</formula>
      <formula>0.4</formula>
    </cfRule>
    <cfRule type="cellIs" dxfId="1333" priority="1373" operator="between">
      <formula>0.01</formula>
      <formula>0.2</formula>
    </cfRule>
    <cfRule type="cellIs" dxfId="1332" priority="1374" operator="equal">
      <formula>0.2</formula>
    </cfRule>
    <cfRule type="cellIs" dxfId="1331" priority="1375" operator="equal">
      <formula>1</formula>
    </cfRule>
    <cfRule type="cellIs" dxfId="1330" priority="1376" operator="equal">
      <formula>0.8</formula>
    </cfRule>
    <cfRule type="cellIs" dxfId="1329" priority="1377" operator="equal">
      <formula>0.6</formula>
    </cfRule>
    <cfRule type="cellIs" dxfId="1328" priority="1378" operator="equal">
      <formula>0.4</formula>
    </cfRule>
    <cfRule type="cellIs" dxfId="1327" priority="1379" operator="equal">
      <formula>0.2</formula>
    </cfRule>
    <cfRule type="cellIs" dxfId="1326" priority="1380" operator="equal">
      <formula>0.2</formula>
    </cfRule>
  </conditionalFormatting>
  <conditionalFormatting sqref="AU54">
    <cfRule type="cellIs" dxfId="1325" priority="1357" operator="between">
      <formula>0.81</formula>
      <formula>1</formula>
    </cfRule>
    <cfRule type="cellIs" dxfId="1324" priority="1358" operator="between">
      <formula>0.61</formula>
      <formula>0.8</formula>
    </cfRule>
    <cfRule type="cellIs" dxfId="1323" priority="1359" operator="between">
      <formula>0.41</formula>
      <formula>0.6</formula>
    </cfRule>
    <cfRule type="cellIs" dxfId="1322" priority="1360" operator="between">
      <formula>0.21</formula>
      <formula>0.4</formula>
    </cfRule>
    <cfRule type="cellIs" dxfId="1321" priority="1361" operator="between">
      <formula>0.01</formula>
      <formula>0.2</formula>
    </cfRule>
    <cfRule type="cellIs" dxfId="1320" priority="1362" operator="equal">
      <formula>0.2</formula>
    </cfRule>
    <cfRule type="cellIs" dxfId="1319" priority="1363" operator="equal">
      <formula>1</formula>
    </cfRule>
    <cfRule type="cellIs" dxfId="1318" priority="1364" operator="equal">
      <formula>0.8</formula>
    </cfRule>
    <cfRule type="cellIs" dxfId="1317" priority="1365" operator="equal">
      <formula>0.6</formula>
    </cfRule>
    <cfRule type="cellIs" dxfId="1316" priority="1366" operator="equal">
      <formula>0.4</formula>
    </cfRule>
    <cfRule type="cellIs" dxfId="1315" priority="1367" operator="equal">
      <formula>0.2</formula>
    </cfRule>
    <cfRule type="cellIs" dxfId="1314" priority="1368" operator="equal">
      <formula>0.2</formula>
    </cfRule>
  </conditionalFormatting>
  <conditionalFormatting sqref="AT54">
    <cfRule type="cellIs" dxfId="1313" priority="1345" operator="between">
      <formula>0.81</formula>
      <formula>1</formula>
    </cfRule>
    <cfRule type="cellIs" dxfId="1312" priority="1346" operator="between">
      <formula>0.61</formula>
      <formula>0.8</formula>
    </cfRule>
    <cfRule type="cellIs" dxfId="1311" priority="1347" operator="between">
      <formula>0.41</formula>
      <formula>0.6</formula>
    </cfRule>
    <cfRule type="cellIs" dxfId="1310" priority="1348" operator="between">
      <formula>0.21</formula>
      <formula>0.4</formula>
    </cfRule>
    <cfRule type="cellIs" dxfId="1309" priority="1349" operator="between">
      <formula>0.01</formula>
      <formula>0.2</formula>
    </cfRule>
    <cfRule type="cellIs" dxfId="1308" priority="1350" operator="equal">
      <formula>0.2</formula>
    </cfRule>
    <cfRule type="cellIs" dxfId="1307" priority="1351" operator="equal">
      <formula>1</formula>
    </cfRule>
    <cfRule type="cellIs" dxfId="1306" priority="1352" operator="equal">
      <formula>0.8</formula>
    </cfRule>
    <cfRule type="cellIs" dxfId="1305" priority="1353" operator="equal">
      <formula>0.6</formula>
    </cfRule>
    <cfRule type="cellIs" dxfId="1304" priority="1354" operator="equal">
      <formula>0.4</formula>
    </cfRule>
    <cfRule type="cellIs" dxfId="1303" priority="1355" operator="equal">
      <formula>0.2</formula>
    </cfRule>
    <cfRule type="cellIs" dxfId="1302" priority="1356" operator="equal">
      <formula>0.2</formula>
    </cfRule>
  </conditionalFormatting>
  <conditionalFormatting sqref="AU60">
    <cfRule type="cellIs" dxfId="1301" priority="1333" operator="between">
      <formula>0.81</formula>
      <formula>1</formula>
    </cfRule>
    <cfRule type="cellIs" dxfId="1300" priority="1334" operator="between">
      <formula>0.61</formula>
      <formula>0.8</formula>
    </cfRule>
    <cfRule type="cellIs" dxfId="1299" priority="1335" operator="between">
      <formula>0.41</formula>
      <formula>0.6</formula>
    </cfRule>
    <cfRule type="cellIs" dxfId="1298" priority="1336" operator="between">
      <formula>0.21</formula>
      <formula>0.4</formula>
    </cfRule>
    <cfRule type="cellIs" dxfId="1297" priority="1337" operator="between">
      <formula>0.01</formula>
      <formula>0.2</formula>
    </cfRule>
    <cfRule type="cellIs" dxfId="1296" priority="1338" operator="equal">
      <formula>0.2</formula>
    </cfRule>
    <cfRule type="cellIs" dxfId="1295" priority="1339" operator="equal">
      <formula>1</formula>
    </cfRule>
    <cfRule type="cellIs" dxfId="1294" priority="1340" operator="equal">
      <formula>0.8</formula>
    </cfRule>
    <cfRule type="cellIs" dxfId="1293" priority="1341" operator="equal">
      <formula>0.6</formula>
    </cfRule>
    <cfRule type="cellIs" dxfId="1292" priority="1342" operator="equal">
      <formula>0.4</formula>
    </cfRule>
    <cfRule type="cellIs" dxfId="1291" priority="1343" operator="equal">
      <formula>0.2</formula>
    </cfRule>
    <cfRule type="cellIs" dxfId="1290" priority="1344" operator="equal">
      <formula>0.2</formula>
    </cfRule>
  </conditionalFormatting>
  <conditionalFormatting sqref="AT60">
    <cfRule type="cellIs" dxfId="1289" priority="1321" operator="between">
      <formula>0.81</formula>
      <formula>1</formula>
    </cfRule>
    <cfRule type="cellIs" dxfId="1288" priority="1322" operator="between">
      <formula>0.61</formula>
      <formula>0.8</formula>
    </cfRule>
    <cfRule type="cellIs" dxfId="1287" priority="1323" operator="between">
      <formula>0.41</formula>
      <formula>0.6</formula>
    </cfRule>
    <cfRule type="cellIs" dxfId="1286" priority="1324" operator="between">
      <formula>0.21</formula>
      <formula>0.4</formula>
    </cfRule>
    <cfRule type="cellIs" dxfId="1285" priority="1325" operator="between">
      <formula>0.01</formula>
      <formula>0.2</formula>
    </cfRule>
    <cfRule type="cellIs" dxfId="1284" priority="1326" operator="equal">
      <formula>0.2</formula>
    </cfRule>
    <cfRule type="cellIs" dxfId="1283" priority="1327" operator="equal">
      <formula>1</formula>
    </cfRule>
    <cfRule type="cellIs" dxfId="1282" priority="1328" operator="equal">
      <formula>0.8</formula>
    </cfRule>
    <cfRule type="cellIs" dxfId="1281" priority="1329" operator="equal">
      <formula>0.6</formula>
    </cfRule>
    <cfRule type="cellIs" dxfId="1280" priority="1330" operator="equal">
      <formula>0.4</formula>
    </cfRule>
    <cfRule type="cellIs" dxfId="1279" priority="1331" operator="equal">
      <formula>0.2</formula>
    </cfRule>
    <cfRule type="cellIs" dxfId="1278" priority="1332" operator="equal">
      <formula>0.2</formula>
    </cfRule>
  </conditionalFormatting>
  <conditionalFormatting sqref="AU66">
    <cfRule type="cellIs" dxfId="1277" priority="1309" operator="between">
      <formula>0.81</formula>
      <formula>1</formula>
    </cfRule>
    <cfRule type="cellIs" dxfId="1276" priority="1310" operator="between">
      <formula>0.61</formula>
      <formula>0.8</formula>
    </cfRule>
    <cfRule type="cellIs" dxfId="1275" priority="1311" operator="between">
      <formula>0.41</formula>
      <formula>0.6</formula>
    </cfRule>
    <cfRule type="cellIs" dxfId="1274" priority="1312" operator="between">
      <formula>0.21</formula>
      <formula>0.4</formula>
    </cfRule>
    <cfRule type="cellIs" dxfId="1273" priority="1313" operator="between">
      <formula>0.01</formula>
      <formula>0.2</formula>
    </cfRule>
    <cfRule type="cellIs" dxfId="1272" priority="1314" operator="equal">
      <formula>0.2</formula>
    </cfRule>
    <cfRule type="cellIs" dxfId="1271" priority="1315" operator="equal">
      <formula>1</formula>
    </cfRule>
    <cfRule type="cellIs" dxfId="1270" priority="1316" operator="equal">
      <formula>0.8</formula>
    </cfRule>
    <cfRule type="cellIs" dxfId="1269" priority="1317" operator="equal">
      <formula>0.6</formula>
    </cfRule>
    <cfRule type="cellIs" dxfId="1268" priority="1318" operator="equal">
      <formula>0.4</formula>
    </cfRule>
    <cfRule type="cellIs" dxfId="1267" priority="1319" operator="equal">
      <formula>0.2</formula>
    </cfRule>
    <cfRule type="cellIs" dxfId="1266" priority="1320" operator="equal">
      <formula>0.2</formula>
    </cfRule>
  </conditionalFormatting>
  <conditionalFormatting sqref="AT66">
    <cfRule type="cellIs" dxfId="1265" priority="1297" operator="between">
      <formula>0.81</formula>
      <formula>1</formula>
    </cfRule>
    <cfRule type="cellIs" dxfId="1264" priority="1298" operator="between">
      <formula>0.61</formula>
      <formula>0.8</formula>
    </cfRule>
    <cfRule type="cellIs" dxfId="1263" priority="1299" operator="between">
      <formula>0.41</formula>
      <formula>0.6</formula>
    </cfRule>
    <cfRule type="cellIs" dxfId="1262" priority="1300" operator="between">
      <formula>0.21</formula>
      <formula>0.4</formula>
    </cfRule>
    <cfRule type="cellIs" dxfId="1261" priority="1301" operator="between">
      <formula>0.01</formula>
      <formula>0.2</formula>
    </cfRule>
    <cfRule type="cellIs" dxfId="1260" priority="1302" operator="equal">
      <formula>0.2</formula>
    </cfRule>
    <cfRule type="cellIs" dxfId="1259" priority="1303" operator="equal">
      <formula>1</formula>
    </cfRule>
    <cfRule type="cellIs" dxfId="1258" priority="1304" operator="equal">
      <formula>0.8</formula>
    </cfRule>
    <cfRule type="cellIs" dxfId="1257" priority="1305" operator="equal">
      <formula>0.6</formula>
    </cfRule>
    <cfRule type="cellIs" dxfId="1256" priority="1306" operator="equal">
      <formula>0.4</formula>
    </cfRule>
    <cfRule type="cellIs" dxfId="1255" priority="1307" operator="equal">
      <formula>0.2</formula>
    </cfRule>
    <cfRule type="cellIs" dxfId="1254" priority="1308" operator="equal">
      <formula>0.2</formula>
    </cfRule>
  </conditionalFormatting>
  <conditionalFormatting sqref="AU72">
    <cfRule type="cellIs" dxfId="1253" priority="1285" operator="between">
      <formula>0.81</formula>
      <formula>1</formula>
    </cfRule>
    <cfRule type="cellIs" dxfId="1252" priority="1286" operator="between">
      <formula>0.61</formula>
      <formula>0.8</formula>
    </cfRule>
    <cfRule type="cellIs" dxfId="1251" priority="1287" operator="between">
      <formula>0.41</formula>
      <formula>0.6</formula>
    </cfRule>
    <cfRule type="cellIs" dxfId="1250" priority="1288" operator="between">
      <formula>0.21</formula>
      <formula>0.4</formula>
    </cfRule>
    <cfRule type="cellIs" dxfId="1249" priority="1289" operator="between">
      <formula>0.01</formula>
      <formula>0.2</formula>
    </cfRule>
    <cfRule type="cellIs" dxfId="1248" priority="1290" operator="equal">
      <formula>0.2</formula>
    </cfRule>
    <cfRule type="cellIs" dxfId="1247" priority="1291" operator="equal">
      <formula>1</formula>
    </cfRule>
    <cfRule type="cellIs" dxfId="1246" priority="1292" operator="equal">
      <formula>0.8</formula>
    </cfRule>
    <cfRule type="cellIs" dxfId="1245" priority="1293" operator="equal">
      <formula>0.6</formula>
    </cfRule>
    <cfRule type="cellIs" dxfId="1244" priority="1294" operator="equal">
      <formula>0.4</formula>
    </cfRule>
    <cfRule type="cellIs" dxfId="1243" priority="1295" operator="equal">
      <formula>0.2</formula>
    </cfRule>
    <cfRule type="cellIs" dxfId="1242" priority="1296" operator="equal">
      <formula>0.2</formula>
    </cfRule>
  </conditionalFormatting>
  <conditionalFormatting sqref="AT72">
    <cfRule type="cellIs" dxfId="1241" priority="1273" operator="between">
      <formula>0.81</formula>
      <formula>1</formula>
    </cfRule>
    <cfRule type="cellIs" dxfId="1240" priority="1274" operator="between">
      <formula>0.61</formula>
      <formula>0.8</formula>
    </cfRule>
    <cfRule type="cellIs" dxfId="1239" priority="1275" operator="between">
      <formula>0.41</formula>
      <formula>0.6</formula>
    </cfRule>
    <cfRule type="cellIs" dxfId="1238" priority="1276" operator="between">
      <formula>0.21</formula>
      <formula>0.4</formula>
    </cfRule>
    <cfRule type="cellIs" dxfId="1237" priority="1277" operator="between">
      <formula>0.01</formula>
      <formula>0.2</formula>
    </cfRule>
    <cfRule type="cellIs" dxfId="1236" priority="1278" operator="equal">
      <formula>0.2</formula>
    </cfRule>
    <cfRule type="cellIs" dxfId="1235" priority="1279" operator="equal">
      <formula>1</formula>
    </cfRule>
    <cfRule type="cellIs" dxfId="1234" priority="1280" operator="equal">
      <formula>0.8</formula>
    </cfRule>
    <cfRule type="cellIs" dxfId="1233" priority="1281" operator="equal">
      <formula>0.6</formula>
    </cfRule>
    <cfRule type="cellIs" dxfId="1232" priority="1282" operator="equal">
      <formula>0.4</formula>
    </cfRule>
    <cfRule type="cellIs" dxfId="1231" priority="1283" operator="equal">
      <formula>0.2</formula>
    </cfRule>
    <cfRule type="cellIs" dxfId="1230" priority="1284" operator="equal">
      <formula>0.2</formula>
    </cfRule>
  </conditionalFormatting>
  <conditionalFormatting sqref="AU78">
    <cfRule type="cellIs" dxfId="1229" priority="1261" operator="between">
      <formula>0.81</formula>
      <formula>1</formula>
    </cfRule>
    <cfRule type="cellIs" dxfId="1228" priority="1262" operator="between">
      <formula>0.61</formula>
      <formula>0.8</formula>
    </cfRule>
    <cfRule type="cellIs" dxfId="1227" priority="1263" operator="between">
      <formula>0.41</formula>
      <formula>0.6</formula>
    </cfRule>
    <cfRule type="cellIs" dxfId="1226" priority="1264" operator="between">
      <formula>0.21</formula>
      <formula>0.4</formula>
    </cfRule>
    <cfRule type="cellIs" dxfId="1225" priority="1265" operator="between">
      <formula>0.01</formula>
      <formula>0.2</formula>
    </cfRule>
    <cfRule type="cellIs" dxfId="1224" priority="1266" operator="equal">
      <formula>0.2</formula>
    </cfRule>
    <cfRule type="cellIs" dxfId="1223" priority="1267" operator="equal">
      <formula>1</formula>
    </cfRule>
    <cfRule type="cellIs" dxfId="1222" priority="1268" operator="equal">
      <formula>0.8</formula>
    </cfRule>
    <cfRule type="cellIs" dxfId="1221" priority="1269" operator="equal">
      <formula>0.6</formula>
    </cfRule>
    <cfRule type="cellIs" dxfId="1220" priority="1270" operator="equal">
      <formula>0.4</formula>
    </cfRule>
    <cfRule type="cellIs" dxfId="1219" priority="1271" operator="equal">
      <formula>0.2</formula>
    </cfRule>
    <cfRule type="cellIs" dxfId="1218" priority="1272" operator="equal">
      <formula>0.2</formula>
    </cfRule>
  </conditionalFormatting>
  <conditionalFormatting sqref="AT78">
    <cfRule type="cellIs" dxfId="1217" priority="1249" operator="between">
      <formula>0.81</formula>
      <formula>1</formula>
    </cfRule>
    <cfRule type="cellIs" dxfId="1216" priority="1250" operator="between">
      <formula>0.61</formula>
      <formula>0.8</formula>
    </cfRule>
    <cfRule type="cellIs" dxfId="1215" priority="1251" operator="between">
      <formula>0.41</formula>
      <formula>0.6</formula>
    </cfRule>
    <cfRule type="cellIs" dxfId="1214" priority="1252" operator="between">
      <formula>0.21</formula>
      <formula>0.4</formula>
    </cfRule>
    <cfRule type="cellIs" dxfId="1213" priority="1253" operator="between">
      <formula>0.01</formula>
      <formula>0.2</formula>
    </cfRule>
    <cfRule type="cellIs" dxfId="1212" priority="1254" operator="equal">
      <formula>0.2</formula>
    </cfRule>
    <cfRule type="cellIs" dxfId="1211" priority="1255" operator="equal">
      <formula>1</formula>
    </cfRule>
    <cfRule type="cellIs" dxfId="1210" priority="1256" operator="equal">
      <formula>0.8</formula>
    </cfRule>
    <cfRule type="cellIs" dxfId="1209" priority="1257" operator="equal">
      <formula>0.6</formula>
    </cfRule>
    <cfRule type="cellIs" dxfId="1208" priority="1258" operator="equal">
      <formula>0.4</formula>
    </cfRule>
    <cfRule type="cellIs" dxfId="1207" priority="1259" operator="equal">
      <formula>0.2</formula>
    </cfRule>
    <cfRule type="cellIs" dxfId="1206" priority="1260" operator="equal">
      <formula>0.2</formula>
    </cfRule>
  </conditionalFormatting>
  <conditionalFormatting sqref="AU84">
    <cfRule type="cellIs" dxfId="1205" priority="1237" operator="between">
      <formula>0.81</formula>
      <formula>1</formula>
    </cfRule>
    <cfRule type="cellIs" dxfId="1204" priority="1238" operator="between">
      <formula>0.61</formula>
      <formula>0.8</formula>
    </cfRule>
    <cfRule type="cellIs" dxfId="1203" priority="1239" operator="between">
      <formula>0.41</formula>
      <formula>0.6</formula>
    </cfRule>
    <cfRule type="cellIs" dxfId="1202" priority="1240" operator="between">
      <formula>0.21</formula>
      <formula>0.4</formula>
    </cfRule>
    <cfRule type="cellIs" dxfId="1201" priority="1241" operator="between">
      <formula>0.01</formula>
      <formula>0.2</formula>
    </cfRule>
    <cfRule type="cellIs" dxfId="1200" priority="1242" operator="equal">
      <formula>0.2</formula>
    </cfRule>
    <cfRule type="cellIs" dxfId="1199" priority="1243" operator="equal">
      <formula>1</formula>
    </cfRule>
    <cfRule type="cellIs" dxfId="1198" priority="1244" operator="equal">
      <formula>0.8</formula>
    </cfRule>
    <cfRule type="cellIs" dxfId="1197" priority="1245" operator="equal">
      <formula>0.6</formula>
    </cfRule>
    <cfRule type="cellIs" dxfId="1196" priority="1246" operator="equal">
      <formula>0.4</formula>
    </cfRule>
    <cfRule type="cellIs" dxfId="1195" priority="1247" operator="equal">
      <formula>0.2</formula>
    </cfRule>
    <cfRule type="cellIs" dxfId="1194" priority="1248" operator="equal">
      <formula>0.2</formula>
    </cfRule>
  </conditionalFormatting>
  <conditionalFormatting sqref="AT84">
    <cfRule type="cellIs" dxfId="1193" priority="1225" operator="between">
      <formula>0.81</formula>
      <formula>1</formula>
    </cfRule>
    <cfRule type="cellIs" dxfId="1192" priority="1226" operator="between">
      <formula>0.61</formula>
      <formula>0.8</formula>
    </cfRule>
    <cfRule type="cellIs" dxfId="1191" priority="1227" operator="between">
      <formula>0.41</formula>
      <formula>0.6</formula>
    </cfRule>
    <cfRule type="cellIs" dxfId="1190" priority="1228" operator="between">
      <formula>0.21</formula>
      <formula>0.4</formula>
    </cfRule>
    <cfRule type="cellIs" dxfId="1189" priority="1229" operator="between">
      <formula>0.01</formula>
      <formula>0.2</formula>
    </cfRule>
    <cfRule type="cellIs" dxfId="1188" priority="1230" operator="equal">
      <formula>0.2</formula>
    </cfRule>
    <cfRule type="cellIs" dxfId="1187" priority="1231" operator="equal">
      <formula>1</formula>
    </cfRule>
    <cfRule type="cellIs" dxfId="1186" priority="1232" operator="equal">
      <formula>0.8</formula>
    </cfRule>
    <cfRule type="cellIs" dxfId="1185" priority="1233" operator="equal">
      <formula>0.6</formula>
    </cfRule>
    <cfRule type="cellIs" dxfId="1184" priority="1234" operator="equal">
      <formula>0.4</formula>
    </cfRule>
    <cfRule type="cellIs" dxfId="1183" priority="1235" operator="equal">
      <formula>0.2</formula>
    </cfRule>
    <cfRule type="cellIs" dxfId="1182" priority="1236" operator="equal">
      <formula>0.2</formula>
    </cfRule>
  </conditionalFormatting>
  <conditionalFormatting sqref="AU90">
    <cfRule type="cellIs" dxfId="1181" priority="1213" operator="between">
      <formula>0.81</formula>
      <formula>1</formula>
    </cfRule>
    <cfRule type="cellIs" dxfId="1180" priority="1214" operator="between">
      <formula>0.61</formula>
      <formula>0.8</formula>
    </cfRule>
    <cfRule type="cellIs" dxfId="1179" priority="1215" operator="between">
      <formula>0.41</formula>
      <formula>0.6</formula>
    </cfRule>
    <cfRule type="cellIs" dxfId="1178" priority="1216" operator="between">
      <formula>0.21</formula>
      <formula>0.4</formula>
    </cfRule>
    <cfRule type="cellIs" dxfId="1177" priority="1217" operator="between">
      <formula>0.01</formula>
      <formula>0.2</formula>
    </cfRule>
    <cfRule type="cellIs" dxfId="1176" priority="1218" operator="equal">
      <formula>0.2</formula>
    </cfRule>
    <cfRule type="cellIs" dxfId="1175" priority="1219" operator="equal">
      <formula>1</formula>
    </cfRule>
    <cfRule type="cellIs" dxfId="1174" priority="1220" operator="equal">
      <formula>0.8</formula>
    </cfRule>
    <cfRule type="cellIs" dxfId="1173" priority="1221" operator="equal">
      <formula>0.6</formula>
    </cfRule>
    <cfRule type="cellIs" dxfId="1172" priority="1222" operator="equal">
      <formula>0.4</formula>
    </cfRule>
    <cfRule type="cellIs" dxfId="1171" priority="1223" operator="equal">
      <formula>0.2</formula>
    </cfRule>
    <cfRule type="cellIs" dxfId="1170" priority="1224" operator="equal">
      <formula>0.2</formula>
    </cfRule>
  </conditionalFormatting>
  <conditionalFormatting sqref="AT90">
    <cfRule type="cellIs" dxfId="1169" priority="1201" operator="between">
      <formula>0.81</formula>
      <formula>1</formula>
    </cfRule>
    <cfRule type="cellIs" dxfId="1168" priority="1202" operator="between">
      <formula>0.61</formula>
      <formula>0.8</formula>
    </cfRule>
    <cfRule type="cellIs" dxfId="1167" priority="1203" operator="between">
      <formula>0.41</formula>
      <formula>0.6</formula>
    </cfRule>
    <cfRule type="cellIs" dxfId="1166" priority="1204" operator="between">
      <formula>0.21</formula>
      <formula>0.4</formula>
    </cfRule>
    <cfRule type="cellIs" dxfId="1165" priority="1205" operator="between">
      <formula>0.01</formula>
      <formula>0.2</formula>
    </cfRule>
    <cfRule type="cellIs" dxfId="1164" priority="1206" operator="equal">
      <formula>0.2</formula>
    </cfRule>
    <cfRule type="cellIs" dxfId="1163" priority="1207" operator="equal">
      <formula>1</formula>
    </cfRule>
    <cfRule type="cellIs" dxfId="1162" priority="1208" operator="equal">
      <formula>0.8</formula>
    </cfRule>
    <cfRule type="cellIs" dxfId="1161" priority="1209" operator="equal">
      <formula>0.6</formula>
    </cfRule>
    <cfRule type="cellIs" dxfId="1160" priority="1210" operator="equal">
      <formula>0.4</formula>
    </cfRule>
    <cfRule type="cellIs" dxfId="1159" priority="1211" operator="equal">
      <formula>0.2</formula>
    </cfRule>
    <cfRule type="cellIs" dxfId="1158" priority="1212" operator="equal">
      <formula>0.2</formula>
    </cfRule>
  </conditionalFormatting>
  <conditionalFormatting sqref="AU96">
    <cfRule type="cellIs" dxfId="1157" priority="1189" operator="between">
      <formula>0.81</formula>
      <formula>1</formula>
    </cfRule>
    <cfRule type="cellIs" dxfId="1156" priority="1190" operator="between">
      <formula>0.61</formula>
      <formula>0.8</formula>
    </cfRule>
    <cfRule type="cellIs" dxfId="1155" priority="1191" operator="between">
      <formula>0.41</formula>
      <formula>0.6</formula>
    </cfRule>
    <cfRule type="cellIs" dxfId="1154" priority="1192" operator="between">
      <formula>0.21</formula>
      <formula>0.4</formula>
    </cfRule>
    <cfRule type="cellIs" dxfId="1153" priority="1193" operator="between">
      <formula>0.01</formula>
      <formula>0.2</formula>
    </cfRule>
    <cfRule type="cellIs" dxfId="1152" priority="1194" operator="equal">
      <formula>0.2</formula>
    </cfRule>
    <cfRule type="cellIs" dxfId="1151" priority="1195" operator="equal">
      <formula>1</formula>
    </cfRule>
    <cfRule type="cellIs" dxfId="1150" priority="1196" operator="equal">
      <formula>0.8</formula>
    </cfRule>
    <cfRule type="cellIs" dxfId="1149" priority="1197" operator="equal">
      <formula>0.6</formula>
    </cfRule>
    <cfRule type="cellIs" dxfId="1148" priority="1198" operator="equal">
      <formula>0.4</formula>
    </cfRule>
    <cfRule type="cellIs" dxfId="1147" priority="1199" operator="equal">
      <formula>0.2</formula>
    </cfRule>
    <cfRule type="cellIs" dxfId="1146" priority="1200" operator="equal">
      <formula>0.2</formula>
    </cfRule>
  </conditionalFormatting>
  <conditionalFormatting sqref="AT96">
    <cfRule type="cellIs" dxfId="1145" priority="1177" operator="between">
      <formula>0.81</formula>
      <formula>1</formula>
    </cfRule>
    <cfRule type="cellIs" dxfId="1144" priority="1178" operator="between">
      <formula>0.61</formula>
      <formula>0.8</formula>
    </cfRule>
    <cfRule type="cellIs" dxfId="1143" priority="1179" operator="between">
      <formula>0.41</formula>
      <formula>0.6</formula>
    </cfRule>
    <cfRule type="cellIs" dxfId="1142" priority="1180" operator="between">
      <formula>0.21</formula>
      <formula>0.4</formula>
    </cfRule>
    <cfRule type="cellIs" dxfId="1141" priority="1181" operator="between">
      <formula>0.01</formula>
      <formula>0.2</formula>
    </cfRule>
    <cfRule type="cellIs" dxfId="1140" priority="1182" operator="equal">
      <formula>0.2</formula>
    </cfRule>
    <cfRule type="cellIs" dxfId="1139" priority="1183" operator="equal">
      <formula>1</formula>
    </cfRule>
    <cfRule type="cellIs" dxfId="1138" priority="1184" operator="equal">
      <formula>0.8</formula>
    </cfRule>
    <cfRule type="cellIs" dxfId="1137" priority="1185" operator="equal">
      <formula>0.6</formula>
    </cfRule>
    <cfRule type="cellIs" dxfId="1136" priority="1186" operator="equal">
      <formula>0.4</formula>
    </cfRule>
    <cfRule type="cellIs" dxfId="1135" priority="1187" operator="equal">
      <formula>0.2</formula>
    </cfRule>
    <cfRule type="cellIs" dxfId="1134" priority="1188" operator="equal">
      <formula>0.2</formula>
    </cfRule>
  </conditionalFormatting>
  <conditionalFormatting sqref="AU102">
    <cfRule type="cellIs" dxfId="1133" priority="1165" operator="between">
      <formula>0.81</formula>
      <formula>1</formula>
    </cfRule>
    <cfRule type="cellIs" dxfId="1132" priority="1166" operator="between">
      <formula>0.61</formula>
      <formula>0.8</formula>
    </cfRule>
    <cfRule type="cellIs" dxfId="1131" priority="1167" operator="between">
      <formula>0.41</formula>
      <formula>0.6</formula>
    </cfRule>
    <cfRule type="cellIs" dxfId="1130" priority="1168" operator="between">
      <formula>0.21</formula>
      <formula>0.4</formula>
    </cfRule>
    <cfRule type="cellIs" dxfId="1129" priority="1169" operator="between">
      <formula>0.01</formula>
      <formula>0.2</formula>
    </cfRule>
    <cfRule type="cellIs" dxfId="1128" priority="1170" operator="equal">
      <formula>0.2</formula>
    </cfRule>
    <cfRule type="cellIs" dxfId="1127" priority="1171" operator="equal">
      <formula>1</formula>
    </cfRule>
    <cfRule type="cellIs" dxfId="1126" priority="1172" operator="equal">
      <formula>0.8</formula>
    </cfRule>
    <cfRule type="cellIs" dxfId="1125" priority="1173" operator="equal">
      <formula>0.6</formula>
    </cfRule>
    <cfRule type="cellIs" dxfId="1124" priority="1174" operator="equal">
      <formula>0.4</formula>
    </cfRule>
    <cfRule type="cellIs" dxfId="1123" priority="1175" operator="equal">
      <formula>0.2</formula>
    </cfRule>
    <cfRule type="cellIs" dxfId="1122" priority="1176" operator="equal">
      <formula>0.2</formula>
    </cfRule>
  </conditionalFormatting>
  <conditionalFormatting sqref="AT102">
    <cfRule type="cellIs" dxfId="1121" priority="1153" operator="between">
      <formula>0.81</formula>
      <formula>1</formula>
    </cfRule>
    <cfRule type="cellIs" dxfId="1120" priority="1154" operator="between">
      <formula>0.61</formula>
      <formula>0.8</formula>
    </cfRule>
    <cfRule type="cellIs" dxfId="1119" priority="1155" operator="between">
      <formula>0.41</formula>
      <formula>0.6</formula>
    </cfRule>
    <cfRule type="cellIs" dxfId="1118" priority="1156" operator="between">
      <formula>0.21</formula>
      <formula>0.4</formula>
    </cfRule>
    <cfRule type="cellIs" dxfId="1117" priority="1157" operator="between">
      <formula>0.01</formula>
      <formula>0.2</formula>
    </cfRule>
    <cfRule type="cellIs" dxfId="1116" priority="1158" operator="equal">
      <formula>0.2</formula>
    </cfRule>
    <cfRule type="cellIs" dxfId="1115" priority="1159" operator="equal">
      <formula>1</formula>
    </cfRule>
    <cfRule type="cellIs" dxfId="1114" priority="1160" operator="equal">
      <formula>0.8</formula>
    </cfRule>
    <cfRule type="cellIs" dxfId="1113" priority="1161" operator="equal">
      <formula>0.6</formula>
    </cfRule>
    <cfRule type="cellIs" dxfId="1112" priority="1162" operator="equal">
      <formula>0.4</formula>
    </cfRule>
    <cfRule type="cellIs" dxfId="1111" priority="1163" operator="equal">
      <formula>0.2</formula>
    </cfRule>
    <cfRule type="cellIs" dxfId="1110" priority="1164" operator="equal">
      <formula>0.2</formula>
    </cfRule>
  </conditionalFormatting>
  <conditionalFormatting sqref="AU108">
    <cfRule type="cellIs" dxfId="1109" priority="1141" operator="between">
      <formula>0.81</formula>
      <formula>1</formula>
    </cfRule>
    <cfRule type="cellIs" dxfId="1108" priority="1142" operator="between">
      <formula>0.61</formula>
      <formula>0.8</formula>
    </cfRule>
    <cfRule type="cellIs" dxfId="1107" priority="1143" operator="between">
      <formula>0.41</formula>
      <formula>0.6</formula>
    </cfRule>
    <cfRule type="cellIs" dxfId="1106" priority="1144" operator="between">
      <formula>0.21</formula>
      <formula>0.4</formula>
    </cfRule>
    <cfRule type="cellIs" dxfId="1105" priority="1145" operator="between">
      <formula>0.01</formula>
      <formula>0.2</formula>
    </cfRule>
    <cfRule type="cellIs" dxfId="1104" priority="1146" operator="equal">
      <formula>0.2</formula>
    </cfRule>
    <cfRule type="cellIs" dxfId="1103" priority="1147" operator="equal">
      <formula>1</formula>
    </cfRule>
    <cfRule type="cellIs" dxfId="1102" priority="1148" operator="equal">
      <formula>0.8</formula>
    </cfRule>
    <cfRule type="cellIs" dxfId="1101" priority="1149" operator="equal">
      <formula>0.6</formula>
    </cfRule>
    <cfRule type="cellIs" dxfId="1100" priority="1150" operator="equal">
      <formula>0.4</formula>
    </cfRule>
    <cfRule type="cellIs" dxfId="1099" priority="1151" operator="equal">
      <formula>0.2</formula>
    </cfRule>
    <cfRule type="cellIs" dxfId="1098" priority="1152" operator="equal">
      <formula>0.2</formula>
    </cfRule>
  </conditionalFormatting>
  <conditionalFormatting sqref="AT108">
    <cfRule type="cellIs" dxfId="1097" priority="1129" operator="between">
      <formula>0.81</formula>
      <formula>1</formula>
    </cfRule>
    <cfRule type="cellIs" dxfId="1096" priority="1130" operator="between">
      <formula>0.61</formula>
      <formula>0.8</formula>
    </cfRule>
    <cfRule type="cellIs" dxfId="1095" priority="1131" operator="between">
      <formula>0.41</formula>
      <formula>0.6</formula>
    </cfRule>
    <cfRule type="cellIs" dxfId="1094" priority="1132" operator="between">
      <formula>0.21</formula>
      <formula>0.4</formula>
    </cfRule>
    <cfRule type="cellIs" dxfId="1093" priority="1133" operator="between">
      <formula>0.01</formula>
      <formula>0.2</formula>
    </cfRule>
    <cfRule type="cellIs" dxfId="1092" priority="1134" operator="equal">
      <formula>0.2</formula>
    </cfRule>
    <cfRule type="cellIs" dxfId="1091" priority="1135" operator="equal">
      <formula>1</formula>
    </cfRule>
    <cfRule type="cellIs" dxfId="1090" priority="1136" operator="equal">
      <formula>0.8</formula>
    </cfRule>
    <cfRule type="cellIs" dxfId="1089" priority="1137" operator="equal">
      <formula>0.6</formula>
    </cfRule>
    <cfRule type="cellIs" dxfId="1088" priority="1138" operator="equal">
      <formula>0.4</formula>
    </cfRule>
    <cfRule type="cellIs" dxfId="1087" priority="1139" operator="equal">
      <formula>0.2</formula>
    </cfRule>
    <cfRule type="cellIs" dxfId="1086" priority="1140" operator="equal">
      <formula>0.2</formula>
    </cfRule>
  </conditionalFormatting>
  <conditionalFormatting sqref="AU114">
    <cfRule type="cellIs" dxfId="1085" priority="1117" operator="between">
      <formula>0.81</formula>
      <formula>1</formula>
    </cfRule>
    <cfRule type="cellIs" dxfId="1084" priority="1118" operator="between">
      <formula>0.61</formula>
      <formula>0.8</formula>
    </cfRule>
    <cfRule type="cellIs" dxfId="1083" priority="1119" operator="between">
      <formula>0.41</formula>
      <formula>0.6</formula>
    </cfRule>
    <cfRule type="cellIs" dxfId="1082" priority="1120" operator="between">
      <formula>0.21</formula>
      <formula>0.4</formula>
    </cfRule>
    <cfRule type="cellIs" dxfId="1081" priority="1121" operator="between">
      <formula>0.01</formula>
      <formula>0.2</formula>
    </cfRule>
    <cfRule type="cellIs" dxfId="1080" priority="1122" operator="equal">
      <formula>0.2</formula>
    </cfRule>
    <cfRule type="cellIs" dxfId="1079" priority="1123" operator="equal">
      <formula>1</formula>
    </cfRule>
    <cfRule type="cellIs" dxfId="1078" priority="1124" operator="equal">
      <formula>0.8</formula>
    </cfRule>
    <cfRule type="cellIs" dxfId="1077" priority="1125" operator="equal">
      <formula>0.6</formula>
    </cfRule>
    <cfRule type="cellIs" dxfId="1076" priority="1126" operator="equal">
      <formula>0.4</formula>
    </cfRule>
    <cfRule type="cellIs" dxfId="1075" priority="1127" operator="equal">
      <formula>0.2</formula>
    </cfRule>
    <cfRule type="cellIs" dxfId="1074" priority="1128" operator="equal">
      <formula>0.2</formula>
    </cfRule>
  </conditionalFormatting>
  <conditionalFormatting sqref="AT114">
    <cfRule type="cellIs" dxfId="1073" priority="1105" operator="between">
      <formula>0.81</formula>
      <formula>1</formula>
    </cfRule>
    <cfRule type="cellIs" dxfId="1072" priority="1106" operator="between">
      <formula>0.61</formula>
      <formula>0.8</formula>
    </cfRule>
    <cfRule type="cellIs" dxfId="1071" priority="1107" operator="between">
      <formula>0.41</formula>
      <formula>0.6</formula>
    </cfRule>
    <cfRule type="cellIs" dxfId="1070" priority="1108" operator="between">
      <formula>0.21</formula>
      <formula>0.4</formula>
    </cfRule>
    <cfRule type="cellIs" dxfId="1069" priority="1109" operator="between">
      <formula>0.01</formula>
      <formula>0.2</formula>
    </cfRule>
    <cfRule type="cellIs" dxfId="1068" priority="1110" operator="equal">
      <formula>0.2</formula>
    </cfRule>
    <cfRule type="cellIs" dxfId="1067" priority="1111" operator="equal">
      <formula>1</formula>
    </cfRule>
    <cfRule type="cellIs" dxfId="1066" priority="1112" operator="equal">
      <formula>0.8</formula>
    </cfRule>
    <cfRule type="cellIs" dxfId="1065" priority="1113" operator="equal">
      <formula>0.6</formula>
    </cfRule>
    <cfRule type="cellIs" dxfId="1064" priority="1114" operator="equal">
      <formula>0.4</formula>
    </cfRule>
    <cfRule type="cellIs" dxfId="1063" priority="1115" operator="equal">
      <formula>0.2</formula>
    </cfRule>
    <cfRule type="cellIs" dxfId="1062" priority="1116" operator="equal">
      <formula>0.2</formula>
    </cfRule>
  </conditionalFormatting>
  <conditionalFormatting sqref="AU120">
    <cfRule type="cellIs" dxfId="1061" priority="1093" operator="between">
      <formula>0.81</formula>
      <formula>1</formula>
    </cfRule>
    <cfRule type="cellIs" dxfId="1060" priority="1094" operator="between">
      <formula>0.61</formula>
      <formula>0.8</formula>
    </cfRule>
    <cfRule type="cellIs" dxfId="1059" priority="1095" operator="between">
      <formula>0.41</formula>
      <formula>0.6</formula>
    </cfRule>
    <cfRule type="cellIs" dxfId="1058" priority="1096" operator="between">
      <formula>0.21</formula>
      <formula>0.4</formula>
    </cfRule>
    <cfRule type="cellIs" dxfId="1057" priority="1097" operator="between">
      <formula>0.01</formula>
      <formula>0.2</formula>
    </cfRule>
    <cfRule type="cellIs" dxfId="1056" priority="1098" operator="equal">
      <formula>0.2</formula>
    </cfRule>
    <cfRule type="cellIs" dxfId="1055" priority="1099" operator="equal">
      <formula>1</formula>
    </cfRule>
    <cfRule type="cellIs" dxfId="1054" priority="1100" operator="equal">
      <formula>0.8</formula>
    </cfRule>
    <cfRule type="cellIs" dxfId="1053" priority="1101" operator="equal">
      <formula>0.6</formula>
    </cfRule>
    <cfRule type="cellIs" dxfId="1052" priority="1102" operator="equal">
      <formula>0.4</formula>
    </cfRule>
    <cfRule type="cellIs" dxfId="1051" priority="1103" operator="equal">
      <formula>0.2</formula>
    </cfRule>
    <cfRule type="cellIs" dxfId="1050" priority="1104" operator="equal">
      <formula>0.2</formula>
    </cfRule>
  </conditionalFormatting>
  <conditionalFormatting sqref="AT120">
    <cfRule type="cellIs" dxfId="1049" priority="1081" operator="between">
      <formula>0.81</formula>
      <formula>1</formula>
    </cfRule>
    <cfRule type="cellIs" dxfId="1048" priority="1082" operator="between">
      <formula>0.61</formula>
      <formula>0.8</formula>
    </cfRule>
    <cfRule type="cellIs" dxfId="1047" priority="1083" operator="between">
      <formula>0.41</formula>
      <formula>0.6</formula>
    </cfRule>
    <cfRule type="cellIs" dxfId="1046" priority="1084" operator="between">
      <formula>0.21</formula>
      <formula>0.4</formula>
    </cfRule>
    <cfRule type="cellIs" dxfId="1045" priority="1085" operator="between">
      <formula>0.01</formula>
      <formula>0.2</formula>
    </cfRule>
    <cfRule type="cellIs" dxfId="1044" priority="1086" operator="equal">
      <formula>0.2</formula>
    </cfRule>
    <cfRule type="cellIs" dxfId="1043" priority="1087" operator="equal">
      <formula>1</formula>
    </cfRule>
    <cfRule type="cellIs" dxfId="1042" priority="1088" operator="equal">
      <formula>0.8</formula>
    </cfRule>
    <cfRule type="cellIs" dxfId="1041" priority="1089" operator="equal">
      <formula>0.6</formula>
    </cfRule>
    <cfRule type="cellIs" dxfId="1040" priority="1090" operator="equal">
      <formula>0.4</formula>
    </cfRule>
    <cfRule type="cellIs" dxfId="1039" priority="1091" operator="equal">
      <formula>0.2</formula>
    </cfRule>
    <cfRule type="cellIs" dxfId="1038" priority="1092" operator="equal">
      <formula>0.2</formula>
    </cfRule>
  </conditionalFormatting>
  <conditionalFormatting sqref="AU126">
    <cfRule type="cellIs" dxfId="1037" priority="1069" operator="between">
      <formula>0.81</formula>
      <formula>1</formula>
    </cfRule>
    <cfRule type="cellIs" dxfId="1036" priority="1070" operator="between">
      <formula>0.61</formula>
      <formula>0.8</formula>
    </cfRule>
    <cfRule type="cellIs" dxfId="1035" priority="1071" operator="between">
      <formula>0.41</formula>
      <formula>0.6</formula>
    </cfRule>
    <cfRule type="cellIs" dxfId="1034" priority="1072" operator="between">
      <formula>0.21</formula>
      <formula>0.4</formula>
    </cfRule>
    <cfRule type="cellIs" dxfId="1033" priority="1073" operator="between">
      <formula>0.01</formula>
      <formula>0.2</formula>
    </cfRule>
    <cfRule type="cellIs" dxfId="1032" priority="1074" operator="equal">
      <formula>0.2</formula>
    </cfRule>
    <cfRule type="cellIs" dxfId="1031" priority="1075" operator="equal">
      <formula>1</formula>
    </cfRule>
    <cfRule type="cellIs" dxfId="1030" priority="1076" operator="equal">
      <formula>0.8</formula>
    </cfRule>
    <cfRule type="cellIs" dxfId="1029" priority="1077" operator="equal">
      <formula>0.6</formula>
    </cfRule>
    <cfRule type="cellIs" dxfId="1028" priority="1078" operator="equal">
      <formula>0.4</formula>
    </cfRule>
    <cfRule type="cellIs" dxfId="1027" priority="1079" operator="equal">
      <formula>0.2</formula>
    </cfRule>
    <cfRule type="cellIs" dxfId="1026" priority="1080" operator="equal">
      <formula>0.2</formula>
    </cfRule>
  </conditionalFormatting>
  <conditionalFormatting sqref="AT126">
    <cfRule type="cellIs" dxfId="1025" priority="1057" operator="between">
      <formula>0.81</formula>
      <formula>1</formula>
    </cfRule>
    <cfRule type="cellIs" dxfId="1024" priority="1058" operator="between">
      <formula>0.61</formula>
      <formula>0.8</formula>
    </cfRule>
    <cfRule type="cellIs" dxfId="1023" priority="1059" operator="between">
      <formula>0.41</formula>
      <formula>0.6</formula>
    </cfRule>
    <cfRule type="cellIs" dxfId="1022" priority="1060" operator="between">
      <formula>0.21</formula>
      <formula>0.4</formula>
    </cfRule>
    <cfRule type="cellIs" dxfId="1021" priority="1061" operator="between">
      <formula>0.01</formula>
      <formula>0.2</formula>
    </cfRule>
    <cfRule type="cellIs" dxfId="1020" priority="1062" operator="equal">
      <formula>0.2</formula>
    </cfRule>
    <cfRule type="cellIs" dxfId="1019" priority="1063" operator="equal">
      <formula>1</formula>
    </cfRule>
    <cfRule type="cellIs" dxfId="1018" priority="1064" operator="equal">
      <formula>0.8</formula>
    </cfRule>
    <cfRule type="cellIs" dxfId="1017" priority="1065" operator="equal">
      <formula>0.6</formula>
    </cfRule>
    <cfRule type="cellIs" dxfId="1016" priority="1066" operator="equal">
      <formula>0.4</formula>
    </cfRule>
    <cfRule type="cellIs" dxfId="1015" priority="1067" operator="equal">
      <formula>0.2</formula>
    </cfRule>
    <cfRule type="cellIs" dxfId="1014" priority="1068" operator="equal">
      <formula>0.2</formula>
    </cfRule>
  </conditionalFormatting>
  <conditionalFormatting sqref="AU132">
    <cfRule type="cellIs" dxfId="1013" priority="1045" operator="between">
      <formula>0.81</formula>
      <formula>1</formula>
    </cfRule>
    <cfRule type="cellIs" dxfId="1012" priority="1046" operator="between">
      <formula>0.61</formula>
      <formula>0.8</formula>
    </cfRule>
    <cfRule type="cellIs" dxfId="1011" priority="1047" operator="between">
      <formula>0.41</formula>
      <formula>0.6</formula>
    </cfRule>
    <cfRule type="cellIs" dxfId="1010" priority="1048" operator="between">
      <formula>0.21</formula>
      <formula>0.4</formula>
    </cfRule>
    <cfRule type="cellIs" dxfId="1009" priority="1049" operator="between">
      <formula>0.01</formula>
      <formula>0.2</formula>
    </cfRule>
    <cfRule type="cellIs" dxfId="1008" priority="1050" operator="equal">
      <formula>0.2</formula>
    </cfRule>
    <cfRule type="cellIs" dxfId="1007" priority="1051" operator="equal">
      <formula>1</formula>
    </cfRule>
    <cfRule type="cellIs" dxfId="1006" priority="1052" operator="equal">
      <formula>0.8</formula>
    </cfRule>
    <cfRule type="cellIs" dxfId="1005" priority="1053" operator="equal">
      <formula>0.6</formula>
    </cfRule>
    <cfRule type="cellIs" dxfId="1004" priority="1054" operator="equal">
      <formula>0.4</formula>
    </cfRule>
    <cfRule type="cellIs" dxfId="1003" priority="1055" operator="equal">
      <formula>0.2</formula>
    </cfRule>
    <cfRule type="cellIs" dxfId="1002" priority="1056" operator="equal">
      <formula>0.2</formula>
    </cfRule>
  </conditionalFormatting>
  <conditionalFormatting sqref="AT132">
    <cfRule type="cellIs" dxfId="1001" priority="1033" operator="between">
      <formula>0.81</formula>
      <formula>1</formula>
    </cfRule>
    <cfRule type="cellIs" dxfId="1000" priority="1034" operator="between">
      <formula>0.61</formula>
      <formula>0.8</formula>
    </cfRule>
    <cfRule type="cellIs" dxfId="999" priority="1035" operator="between">
      <formula>0.41</formula>
      <formula>0.6</formula>
    </cfRule>
    <cfRule type="cellIs" dxfId="998" priority="1036" operator="between">
      <formula>0.21</formula>
      <formula>0.4</formula>
    </cfRule>
    <cfRule type="cellIs" dxfId="997" priority="1037" operator="between">
      <formula>0.01</formula>
      <formula>0.2</formula>
    </cfRule>
    <cfRule type="cellIs" dxfId="996" priority="1038" operator="equal">
      <formula>0.2</formula>
    </cfRule>
    <cfRule type="cellIs" dxfId="995" priority="1039" operator="equal">
      <formula>1</formula>
    </cfRule>
    <cfRule type="cellIs" dxfId="994" priority="1040" operator="equal">
      <formula>0.8</formula>
    </cfRule>
    <cfRule type="cellIs" dxfId="993" priority="1041" operator="equal">
      <formula>0.6</formula>
    </cfRule>
    <cfRule type="cellIs" dxfId="992" priority="1042" operator="equal">
      <formula>0.4</formula>
    </cfRule>
    <cfRule type="cellIs" dxfId="991" priority="1043" operator="equal">
      <formula>0.2</formula>
    </cfRule>
    <cfRule type="cellIs" dxfId="990" priority="1044" operator="equal">
      <formula>0.2</formula>
    </cfRule>
  </conditionalFormatting>
  <conditionalFormatting sqref="AU138">
    <cfRule type="cellIs" dxfId="989" priority="1021" operator="between">
      <formula>0.81</formula>
      <formula>1</formula>
    </cfRule>
    <cfRule type="cellIs" dxfId="988" priority="1022" operator="between">
      <formula>0.61</formula>
      <formula>0.8</formula>
    </cfRule>
    <cfRule type="cellIs" dxfId="987" priority="1023" operator="between">
      <formula>0.41</formula>
      <formula>0.6</formula>
    </cfRule>
    <cfRule type="cellIs" dxfId="986" priority="1024" operator="between">
      <formula>0.21</formula>
      <formula>0.4</formula>
    </cfRule>
    <cfRule type="cellIs" dxfId="985" priority="1025" operator="between">
      <formula>0.01</formula>
      <formula>0.2</formula>
    </cfRule>
    <cfRule type="cellIs" dxfId="984" priority="1026" operator="equal">
      <formula>0.2</formula>
    </cfRule>
    <cfRule type="cellIs" dxfId="983" priority="1027" operator="equal">
      <formula>1</formula>
    </cfRule>
    <cfRule type="cellIs" dxfId="982" priority="1028" operator="equal">
      <formula>0.8</formula>
    </cfRule>
    <cfRule type="cellIs" dxfId="981" priority="1029" operator="equal">
      <formula>0.6</formula>
    </cfRule>
    <cfRule type="cellIs" dxfId="980" priority="1030" operator="equal">
      <formula>0.4</formula>
    </cfRule>
    <cfRule type="cellIs" dxfId="979" priority="1031" operator="equal">
      <formula>0.2</formula>
    </cfRule>
    <cfRule type="cellIs" dxfId="978" priority="1032" operator="equal">
      <formula>0.2</formula>
    </cfRule>
  </conditionalFormatting>
  <conditionalFormatting sqref="AT138">
    <cfRule type="cellIs" dxfId="977" priority="1009" operator="between">
      <formula>0.81</formula>
      <formula>1</formula>
    </cfRule>
    <cfRule type="cellIs" dxfId="976" priority="1010" operator="between">
      <formula>0.61</formula>
      <formula>0.8</formula>
    </cfRule>
    <cfRule type="cellIs" dxfId="975" priority="1011" operator="between">
      <formula>0.41</formula>
      <formula>0.6</formula>
    </cfRule>
    <cfRule type="cellIs" dxfId="974" priority="1012" operator="between">
      <formula>0.21</formula>
      <formula>0.4</formula>
    </cfRule>
    <cfRule type="cellIs" dxfId="973" priority="1013" operator="between">
      <formula>0.01</formula>
      <formula>0.2</formula>
    </cfRule>
    <cfRule type="cellIs" dxfId="972" priority="1014" operator="equal">
      <formula>0.2</formula>
    </cfRule>
    <cfRule type="cellIs" dxfId="971" priority="1015" operator="equal">
      <formula>1</formula>
    </cfRule>
    <cfRule type="cellIs" dxfId="970" priority="1016" operator="equal">
      <formula>0.8</formula>
    </cfRule>
    <cfRule type="cellIs" dxfId="969" priority="1017" operator="equal">
      <formula>0.6</formula>
    </cfRule>
    <cfRule type="cellIs" dxfId="968" priority="1018" operator="equal">
      <formula>0.4</formula>
    </cfRule>
    <cfRule type="cellIs" dxfId="967" priority="1019" operator="equal">
      <formula>0.2</formula>
    </cfRule>
    <cfRule type="cellIs" dxfId="966" priority="1020" operator="equal">
      <formula>0.2</formula>
    </cfRule>
  </conditionalFormatting>
  <conditionalFormatting sqref="AU144">
    <cfRule type="cellIs" dxfId="965" priority="997" operator="between">
      <formula>0.81</formula>
      <formula>1</formula>
    </cfRule>
    <cfRule type="cellIs" dxfId="964" priority="998" operator="between">
      <formula>0.61</formula>
      <formula>0.8</formula>
    </cfRule>
    <cfRule type="cellIs" dxfId="963" priority="999" operator="between">
      <formula>0.41</formula>
      <formula>0.6</formula>
    </cfRule>
    <cfRule type="cellIs" dxfId="962" priority="1000" operator="between">
      <formula>0.21</formula>
      <formula>0.4</formula>
    </cfRule>
    <cfRule type="cellIs" dxfId="961" priority="1001" operator="between">
      <formula>0.01</formula>
      <formula>0.2</formula>
    </cfRule>
    <cfRule type="cellIs" dxfId="960" priority="1002" operator="equal">
      <formula>0.2</formula>
    </cfRule>
    <cfRule type="cellIs" dxfId="959" priority="1003" operator="equal">
      <formula>1</formula>
    </cfRule>
    <cfRule type="cellIs" dxfId="958" priority="1004" operator="equal">
      <formula>0.8</formula>
    </cfRule>
    <cfRule type="cellIs" dxfId="957" priority="1005" operator="equal">
      <formula>0.6</formula>
    </cfRule>
    <cfRule type="cellIs" dxfId="956" priority="1006" operator="equal">
      <formula>0.4</formula>
    </cfRule>
    <cfRule type="cellIs" dxfId="955" priority="1007" operator="equal">
      <formula>0.2</formula>
    </cfRule>
    <cfRule type="cellIs" dxfId="954" priority="1008" operator="equal">
      <formula>0.2</formula>
    </cfRule>
  </conditionalFormatting>
  <conditionalFormatting sqref="AT144">
    <cfRule type="cellIs" dxfId="953" priority="985" operator="between">
      <formula>0.81</formula>
      <formula>1</formula>
    </cfRule>
    <cfRule type="cellIs" dxfId="952" priority="986" operator="between">
      <formula>0.61</formula>
      <formula>0.8</formula>
    </cfRule>
    <cfRule type="cellIs" dxfId="951" priority="987" operator="between">
      <formula>0.41</formula>
      <formula>0.6</formula>
    </cfRule>
    <cfRule type="cellIs" dxfId="950" priority="988" operator="between">
      <formula>0.21</formula>
      <formula>0.4</formula>
    </cfRule>
    <cfRule type="cellIs" dxfId="949" priority="989" operator="between">
      <formula>0.01</formula>
      <formula>0.2</formula>
    </cfRule>
    <cfRule type="cellIs" dxfId="948" priority="990" operator="equal">
      <formula>0.2</formula>
    </cfRule>
    <cfRule type="cellIs" dxfId="947" priority="991" operator="equal">
      <formula>1</formula>
    </cfRule>
    <cfRule type="cellIs" dxfId="946" priority="992" operator="equal">
      <formula>0.8</formula>
    </cfRule>
    <cfRule type="cellIs" dxfId="945" priority="993" operator="equal">
      <formula>0.6</formula>
    </cfRule>
    <cfRule type="cellIs" dxfId="944" priority="994" operator="equal">
      <formula>0.4</formula>
    </cfRule>
    <cfRule type="cellIs" dxfId="943" priority="995" operator="equal">
      <formula>0.2</formula>
    </cfRule>
    <cfRule type="cellIs" dxfId="942" priority="996" operator="equal">
      <formula>0.2</formula>
    </cfRule>
  </conditionalFormatting>
  <conditionalFormatting sqref="AU150">
    <cfRule type="cellIs" dxfId="941" priority="973" operator="between">
      <formula>0.81</formula>
      <formula>1</formula>
    </cfRule>
    <cfRule type="cellIs" dxfId="940" priority="974" operator="between">
      <formula>0.61</formula>
      <formula>0.8</formula>
    </cfRule>
    <cfRule type="cellIs" dxfId="939" priority="975" operator="between">
      <formula>0.41</formula>
      <formula>0.6</formula>
    </cfRule>
    <cfRule type="cellIs" dxfId="938" priority="976" operator="between">
      <formula>0.21</formula>
      <formula>0.4</formula>
    </cfRule>
    <cfRule type="cellIs" dxfId="937" priority="977" operator="between">
      <formula>0.01</formula>
      <formula>0.2</formula>
    </cfRule>
    <cfRule type="cellIs" dxfId="936" priority="978" operator="equal">
      <formula>0.2</formula>
    </cfRule>
    <cfRule type="cellIs" dxfId="935" priority="979" operator="equal">
      <formula>1</formula>
    </cfRule>
    <cfRule type="cellIs" dxfId="934" priority="980" operator="equal">
      <formula>0.8</formula>
    </cfRule>
    <cfRule type="cellIs" dxfId="933" priority="981" operator="equal">
      <formula>0.6</formula>
    </cfRule>
    <cfRule type="cellIs" dxfId="932" priority="982" operator="equal">
      <formula>0.4</formula>
    </cfRule>
    <cfRule type="cellIs" dxfId="931" priority="983" operator="equal">
      <formula>0.2</formula>
    </cfRule>
    <cfRule type="cellIs" dxfId="930" priority="984" operator="equal">
      <formula>0.2</formula>
    </cfRule>
  </conditionalFormatting>
  <conditionalFormatting sqref="AT150">
    <cfRule type="cellIs" dxfId="929" priority="961" operator="between">
      <formula>0.81</formula>
      <formula>1</formula>
    </cfRule>
    <cfRule type="cellIs" dxfId="928" priority="962" operator="between">
      <formula>0.61</formula>
      <formula>0.8</formula>
    </cfRule>
    <cfRule type="cellIs" dxfId="927" priority="963" operator="between">
      <formula>0.41</formula>
      <formula>0.6</formula>
    </cfRule>
    <cfRule type="cellIs" dxfId="926" priority="964" operator="between">
      <formula>0.21</formula>
      <formula>0.4</formula>
    </cfRule>
    <cfRule type="cellIs" dxfId="925" priority="965" operator="between">
      <formula>0.01</formula>
      <formula>0.2</formula>
    </cfRule>
    <cfRule type="cellIs" dxfId="924" priority="966" operator="equal">
      <formula>0.2</formula>
    </cfRule>
    <cfRule type="cellIs" dxfId="923" priority="967" operator="equal">
      <formula>1</formula>
    </cfRule>
    <cfRule type="cellIs" dxfId="922" priority="968" operator="equal">
      <formula>0.8</formula>
    </cfRule>
    <cfRule type="cellIs" dxfId="921" priority="969" operator="equal">
      <formula>0.6</formula>
    </cfRule>
    <cfRule type="cellIs" dxfId="920" priority="970" operator="equal">
      <formula>0.4</formula>
    </cfRule>
    <cfRule type="cellIs" dxfId="919" priority="971" operator="equal">
      <formula>0.2</formula>
    </cfRule>
    <cfRule type="cellIs" dxfId="918" priority="972" operator="equal">
      <formula>0.2</formula>
    </cfRule>
  </conditionalFormatting>
  <conditionalFormatting sqref="AU156">
    <cfRule type="cellIs" dxfId="917" priority="949" operator="between">
      <formula>0.81</formula>
      <formula>1</formula>
    </cfRule>
    <cfRule type="cellIs" dxfId="916" priority="950" operator="between">
      <formula>0.61</formula>
      <formula>0.8</formula>
    </cfRule>
    <cfRule type="cellIs" dxfId="915" priority="951" operator="between">
      <formula>0.41</formula>
      <formula>0.6</formula>
    </cfRule>
    <cfRule type="cellIs" dxfId="914" priority="952" operator="between">
      <formula>0.21</formula>
      <formula>0.4</formula>
    </cfRule>
    <cfRule type="cellIs" dxfId="913" priority="953" operator="between">
      <formula>0.01</formula>
      <formula>0.2</formula>
    </cfRule>
    <cfRule type="cellIs" dxfId="912" priority="954" operator="equal">
      <formula>0.2</formula>
    </cfRule>
    <cfRule type="cellIs" dxfId="911" priority="955" operator="equal">
      <formula>1</formula>
    </cfRule>
    <cfRule type="cellIs" dxfId="910" priority="956" operator="equal">
      <formula>0.8</formula>
    </cfRule>
    <cfRule type="cellIs" dxfId="909" priority="957" operator="equal">
      <formula>0.6</formula>
    </cfRule>
    <cfRule type="cellIs" dxfId="908" priority="958" operator="equal">
      <formula>0.4</formula>
    </cfRule>
    <cfRule type="cellIs" dxfId="907" priority="959" operator="equal">
      <formula>0.2</formula>
    </cfRule>
    <cfRule type="cellIs" dxfId="906" priority="960" operator="equal">
      <formula>0.2</formula>
    </cfRule>
  </conditionalFormatting>
  <conditionalFormatting sqref="AT156">
    <cfRule type="cellIs" dxfId="905" priority="937" operator="between">
      <formula>0.81</formula>
      <formula>1</formula>
    </cfRule>
    <cfRule type="cellIs" dxfId="904" priority="938" operator="between">
      <formula>0.61</formula>
      <formula>0.8</formula>
    </cfRule>
    <cfRule type="cellIs" dxfId="903" priority="939" operator="between">
      <formula>0.41</formula>
      <formula>0.6</formula>
    </cfRule>
    <cfRule type="cellIs" dxfId="902" priority="940" operator="between">
      <formula>0.21</formula>
      <formula>0.4</formula>
    </cfRule>
    <cfRule type="cellIs" dxfId="901" priority="941" operator="between">
      <formula>0.01</formula>
      <formula>0.2</formula>
    </cfRule>
    <cfRule type="cellIs" dxfId="900" priority="942" operator="equal">
      <formula>0.2</formula>
    </cfRule>
    <cfRule type="cellIs" dxfId="899" priority="943" operator="equal">
      <formula>1</formula>
    </cfRule>
    <cfRule type="cellIs" dxfId="898" priority="944" operator="equal">
      <formula>0.8</formula>
    </cfRule>
    <cfRule type="cellIs" dxfId="897" priority="945" operator="equal">
      <formula>0.6</formula>
    </cfRule>
    <cfRule type="cellIs" dxfId="896" priority="946" operator="equal">
      <formula>0.4</formula>
    </cfRule>
    <cfRule type="cellIs" dxfId="895" priority="947" operator="equal">
      <formula>0.2</formula>
    </cfRule>
    <cfRule type="cellIs" dxfId="894" priority="948" operator="equal">
      <formula>0.2</formula>
    </cfRule>
  </conditionalFormatting>
  <conditionalFormatting sqref="AU162">
    <cfRule type="cellIs" dxfId="893" priority="925" operator="between">
      <formula>0.81</formula>
      <formula>1</formula>
    </cfRule>
    <cfRule type="cellIs" dxfId="892" priority="926" operator="between">
      <formula>0.61</formula>
      <formula>0.8</formula>
    </cfRule>
    <cfRule type="cellIs" dxfId="891" priority="927" operator="between">
      <formula>0.41</formula>
      <formula>0.6</formula>
    </cfRule>
    <cfRule type="cellIs" dxfId="890" priority="928" operator="between">
      <formula>0.21</formula>
      <formula>0.4</formula>
    </cfRule>
    <cfRule type="cellIs" dxfId="889" priority="929" operator="between">
      <formula>0.01</formula>
      <formula>0.2</formula>
    </cfRule>
    <cfRule type="cellIs" dxfId="888" priority="930" operator="equal">
      <formula>0.2</formula>
    </cfRule>
    <cfRule type="cellIs" dxfId="887" priority="931" operator="equal">
      <formula>1</formula>
    </cfRule>
    <cfRule type="cellIs" dxfId="886" priority="932" operator="equal">
      <formula>0.8</formula>
    </cfRule>
    <cfRule type="cellIs" dxfId="885" priority="933" operator="equal">
      <formula>0.6</formula>
    </cfRule>
    <cfRule type="cellIs" dxfId="884" priority="934" operator="equal">
      <formula>0.4</formula>
    </cfRule>
    <cfRule type="cellIs" dxfId="883" priority="935" operator="equal">
      <formula>0.2</formula>
    </cfRule>
    <cfRule type="cellIs" dxfId="882" priority="936" operator="equal">
      <formula>0.2</formula>
    </cfRule>
  </conditionalFormatting>
  <conditionalFormatting sqref="AT162">
    <cfRule type="cellIs" dxfId="881" priority="913" operator="between">
      <formula>0.81</formula>
      <formula>1</formula>
    </cfRule>
    <cfRule type="cellIs" dxfId="880" priority="914" operator="between">
      <formula>0.61</formula>
      <formula>0.8</formula>
    </cfRule>
    <cfRule type="cellIs" dxfId="879" priority="915" operator="between">
      <formula>0.41</formula>
      <formula>0.6</formula>
    </cfRule>
    <cfRule type="cellIs" dxfId="878" priority="916" operator="between">
      <formula>0.21</formula>
      <formula>0.4</formula>
    </cfRule>
    <cfRule type="cellIs" dxfId="877" priority="917" operator="between">
      <formula>0.01</formula>
      <formula>0.2</formula>
    </cfRule>
    <cfRule type="cellIs" dxfId="876" priority="918" operator="equal">
      <formula>0.2</formula>
    </cfRule>
    <cfRule type="cellIs" dxfId="875" priority="919" operator="equal">
      <formula>1</formula>
    </cfRule>
    <cfRule type="cellIs" dxfId="874" priority="920" operator="equal">
      <formula>0.8</formula>
    </cfRule>
    <cfRule type="cellIs" dxfId="873" priority="921" operator="equal">
      <formula>0.6</formula>
    </cfRule>
    <cfRule type="cellIs" dxfId="872" priority="922" operator="equal">
      <formula>0.4</formula>
    </cfRule>
    <cfRule type="cellIs" dxfId="871" priority="923" operator="equal">
      <formula>0.2</formula>
    </cfRule>
    <cfRule type="cellIs" dxfId="870" priority="924" operator="equal">
      <formula>0.2</formula>
    </cfRule>
  </conditionalFormatting>
  <conditionalFormatting sqref="AU168">
    <cfRule type="cellIs" dxfId="869" priority="901" operator="between">
      <formula>0.81</formula>
      <formula>1</formula>
    </cfRule>
    <cfRule type="cellIs" dxfId="868" priority="902" operator="between">
      <formula>0.61</formula>
      <formula>0.8</formula>
    </cfRule>
    <cfRule type="cellIs" dxfId="867" priority="903" operator="between">
      <formula>0.41</formula>
      <formula>0.6</formula>
    </cfRule>
    <cfRule type="cellIs" dxfId="866" priority="904" operator="between">
      <formula>0.21</formula>
      <formula>0.4</formula>
    </cfRule>
    <cfRule type="cellIs" dxfId="865" priority="905" operator="between">
      <formula>0.01</formula>
      <formula>0.2</formula>
    </cfRule>
    <cfRule type="cellIs" dxfId="864" priority="906" operator="equal">
      <formula>0.2</formula>
    </cfRule>
    <cfRule type="cellIs" dxfId="863" priority="907" operator="equal">
      <formula>1</formula>
    </cfRule>
    <cfRule type="cellIs" dxfId="862" priority="908" operator="equal">
      <formula>0.8</formula>
    </cfRule>
    <cfRule type="cellIs" dxfId="861" priority="909" operator="equal">
      <formula>0.6</formula>
    </cfRule>
    <cfRule type="cellIs" dxfId="860" priority="910" operator="equal">
      <formula>0.4</formula>
    </cfRule>
    <cfRule type="cellIs" dxfId="859" priority="911" operator="equal">
      <formula>0.2</formula>
    </cfRule>
    <cfRule type="cellIs" dxfId="858" priority="912" operator="equal">
      <formula>0.2</formula>
    </cfRule>
  </conditionalFormatting>
  <conditionalFormatting sqref="AT168">
    <cfRule type="cellIs" dxfId="857" priority="889" operator="between">
      <formula>0.81</formula>
      <formula>1</formula>
    </cfRule>
    <cfRule type="cellIs" dxfId="856" priority="890" operator="between">
      <formula>0.61</formula>
      <formula>0.8</formula>
    </cfRule>
    <cfRule type="cellIs" dxfId="855" priority="891" operator="between">
      <formula>0.41</formula>
      <formula>0.6</formula>
    </cfRule>
    <cfRule type="cellIs" dxfId="854" priority="892" operator="between">
      <formula>0.21</formula>
      <formula>0.4</formula>
    </cfRule>
    <cfRule type="cellIs" dxfId="853" priority="893" operator="between">
      <formula>0.01</formula>
      <formula>0.2</formula>
    </cfRule>
    <cfRule type="cellIs" dxfId="852" priority="894" operator="equal">
      <formula>0.2</formula>
    </cfRule>
    <cfRule type="cellIs" dxfId="851" priority="895" operator="equal">
      <formula>1</formula>
    </cfRule>
    <cfRule type="cellIs" dxfId="850" priority="896" operator="equal">
      <formula>0.8</formula>
    </cfRule>
    <cfRule type="cellIs" dxfId="849" priority="897" operator="equal">
      <formula>0.6</formula>
    </cfRule>
    <cfRule type="cellIs" dxfId="848" priority="898" operator="equal">
      <formula>0.4</formula>
    </cfRule>
    <cfRule type="cellIs" dxfId="847" priority="899" operator="equal">
      <formula>0.2</formula>
    </cfRule>
    <cfRule type="cellIs" dxfId="846" priority="900" operator="equal">
      <formula>0.2</formula>
    </cfRule>
  </conditionalFormatting>
  <conditionalFormatting sqref="AU174">
    <cfRule type="cellIs" dxfId="845" priority="877" operator="between">
      <formula>0.81</formula>
      <formula>1</formula>
    </cfRule>
    <cfRule type="cellIs" dxfId="844" priority="878" operator="between">
      <formula>0.61</formula>
      <formula>0.8</formula>
    </cfRule>
    <cfRule type="cellIs" dxfId="843" priority="879" operator="between">
      <formula>0.41</formula>
      <formula>0.6</formula>
    </cfRule>
    <cfRule type="cellIs" dxfId="842" priority="880" operator="between">
      <formula>0.21</formula>
      <formula>0.4</formula>
    </cfRule>
    <cfRule type="cellIs" dxfId="841" priority="881" operator="between">
      <formula>0.01</formula>
      <formula>0.2</formula>
    </cfRule>
    <cfRule type="cellIs" dxfId="840" priority="882" operator="equal">
      <formula>0.2</formula>
    </cfRule>
    <cfRule type="cellIs" dxfId="839" priority="883" operator="equal">
      <formula>1</formula>
    </cfRule>
    <cfRule type="cellIs" dxfId="838" priority="884" operator="equal">
      <formula>0.8</formula>
    </cfRule>
    <cfRule type="cellIs" dxfId="837" priority="885" operator="equal">
      <formula>0.6</formula>
    </cfRule>
    <cfRule type="cellIs" dxfId="836" priority="886" operator="equal">
      <formula>0.4</formula>
    </cfRule>
    <cfRule type="cellIs" dxfId="835" priority="887" operator="equal">
      <formula>0.2</formula>
    </cfRule>
    <cfRule type="cellIs" dxfId="834" priority="888" operator="equal">
      <formula>0.2</formula>
    </cfRule>
  </conditionalFormatting>
  <conditionalFormatting sqref="AT174">
    <cfRule type="cellIs" dxfId="833" priority="865" operator="between">
      <formula>0.81</formula>
      <formula>1</formula>
    </cfRule>
    <cfRule type="cellIs" dxfId="832" priority="866" operator="between">
      <formula>0.61</formula>
      <formula>0.8</formula>
    </cfRule>
    <cfRule type="cellIs" dxfId="831" priority="867" operator="between">
      <formula>0.41</formula>
      <formula>0.6</formula>
    </cfRule>
    <cfRule type="cellIs" dxfId="830" priority="868" operator="between">
      <formula>0.21</formula>
      <formula>0.4</formula>
    </cfRule>
    <cfRule type="cellIs" dxfId="829" priority="869" operator="between">
      <formula>0.01</formula>
      <formula>0.2</formula>
    </cfRule>
    <cfRule type="cellIs" dxfId="828" priority="870" operator="equal">
      <formula>0.2</formula>
    </cfRule>
    <cfRule type="cellIs" dxfId="827" priority="871" operator="equal">
      <formula>1</formula>
    </cfRule>
    <cfRule type="cellIs" dxfId="826" priority="872" operator="equal">
      <formula>0.8</formula>
    </cfRule>
    <cfRule type="cellIs" dxfId="825" priority="873" operator="equal">
      <formula>0.6</formula>
    </cfRule>
    <cfRule type="cellIs" dxfId="824" priority="874" operator="equal">
      <formula>0.4</formula>
    </cfRule>
    <cfRule type="cellIs" dxfId="823" priority="875" operator="equal">
      <formula>0.2</formula>
    </cfRule>
    <cfRule type="cellIs" dxfId="822" priority="876" operator="equal">
      <formula>0.2</formula>
    </cfRule>
  </conditionalFormatting>
  <conditionalFormatting sqref="AU180">
    <cfRule type="cellIs" dxfId="821" priority="853" operator="between">
      <formula>0.81</formula>
      <formula>1</formula>
    </cfRule>
    <cfRule type="cellIs" dxfId="820" priority="854" operator="between">
      <formula>0.61</formula>
      <formula>0.8</formula>
    </cfRule>
    <cfRule type="cellIs" dxfId="819" priority="855" operator="between">
      <formula>0.41</formula>
      <formula>0.6</formula>
    </cfRule>
    <cfRule type="cellIs" dxfId="818" priority="856" operator="between">
      <formula>0.21</formula>
      <formula>0.4</formula>
    </cfRule>
    <cfRule type="cellIs" dxfId="817" priority="857" operator="between">
      <formula>0.01</formula>
      <formula>0.2</formula>
    </cfRule>
    <cfRule type="cellIs" dxfId="816" priority="858" operator="equal">
      <formula>0.2</formula>
    </cfRule>
    <cfRule type="cellIs" dxfId="815" priority="859" operator="equal">
      <formula>1</formula>
    </cfRule>
    <cfRule type="cellIs" dxfId="814" priority="860" operator="equal">
      <formula>0.8</formula>
    </cfRule>
    <cfRule type="cellIs" dxfId="813" priority="861" operator="equal">
      <formula>0.6</formula>
    </cfRule>
    <cfRule type="cellIs" dxfId="812" priority="862" operator="equal">
      <formula>0.4</formula>
    </cfRule>
    <cfRule type="cellIs" dxfId="811" priority="863" operator="equal">
      <formula>0.2</formula>
    </cfRule>
    <cfRule type="cellIs" dxfId="810" priority="864" operator="equal">
      <formula>0.2</formula>
    </cfRule>
  </conditionalFormatting>
  <conditionalFormatting sqref="AT180">
    <cfRule type="cellIs" dxfId="809" priority="841" operator="between">
      <formula>0.81</formula>
      <formula>1</formula>
    </cfRule>
    <cfRule type="cellIs" dxfId="808" priority="842" operator="between">
      <formula>0.61</formula>
      <formula>0.8</formula>
    </cfRule>
    <cfRule type="cellIs" dxfId="807" priority="843" operator="between">
      <formula>0.41</formula>
      <formula>0.6</formula>
    </cfRule>
    <cfRule type="cellIs" dxfId="806" priority="844" operator="between">
      <formula>0.21</formula>
      <formula>0.4</formula>
    </cfRule>
    <cfRule type="cellIs" dxfId="805" priority="845" operator="between">
      <formula>0.01</formula>
      <formula>0.2</formula>
    </cfRule>
    <cfRule type="cellIs" dxfId="804" priority="846" operator="equal">
      <formula>0.2</formula>
    </cfRule>
    <cfRule type="cellIs" dxfId="803" priority="847" operator="equal">
      <formula>1</formula>
    </cfRule>
    <cfRule type="cellIs" dxfId="802" priority="848" operator="equal">
      <formula>0.8</formula>
    </cfRule>
    <cfRule type="cellIs" dxfId="801" priority="849" operator="equal">
      <formula>0.6</formula>
    </cfRule>
    <cfRule type="cellIs" dxfId="800" priority="850" operator="equal">
      <formula>0.4</formula>
    </cfRule>
    <cfRule type="cellIs" dxfId="799" priority="851" operator="equal">
      <formula>0.2</formula>
    </cfRule>
    <cfRule type="cellIs" dxfId="798" priority="852" operator="equal">
      <formula>0.2</formula>
    </cfRule>
  </conditionalFormatting>
  <conditionalFormatting sqref="AU186">
    <cfRule type="cellIs" dxfId="797" priority="829" operator="between">
      <formula>0.81</formula>
      <formula>1</formula>
    </cfRule>
    <cfRule type="cellIs" dxfId="796" priority="830" operator="between">
      <formula>0.61</formula>
      <formula>0.8</formula>
    </cfRule>
    <cfRule type="cellIs" dxfId="795" priority="831" operator="between">
      <formula>0.41</formula>
      <formula>0.6</formula>
    </cfRule>
    <cfRule type="cellIs" dxfId="794" priority="832" operator="between">
      <formula>0.21</formula>
      <formula>0.4</formula>
    </cfRule>
    <cfRule type="cellIs" dxfId="793" priority="833" operator="between">
      <formula>0.01</formula>
      <formula>0.2</formula>
    </cfRule>
    <cfRule type="cellIs" dxfId="792" priority="834" operator="equal">
      <formula>0.2</formula>
    </cfRule>
    <cfRule type="cellIs" dxfId="791" priority="835" operator="equal">
      <formula>1</formula>
    </cfRule>
    <cfRule type="cellIs" dxfId="790" priority="836" operator="equal">
      <formula>0.8</formula>
    </cfRule>
    <cfRule type="cellIs" dxfId="789" priority="837" operator="equal">
      <formula>0.6</formula>
    </cfRule>
    <cfRule type="cellIs" dxfId="788" priority="838" operator="equal">
      <formula>0.4</formula>
    </cfRule>
    <cfRule type="cellIs" dxfId="787" priority="839" operator="equal">
      <formula>0.2</formula>
    </cfRule>
    <cfRule type="cellIs" dxfId="786" priority="840" operator="equal">
      <formula>0.2</formula>
    </cfRule>
  </conditionalFormatting>
  <conditionalFormatting sqref="AT186">
    <cfRule type="cellIs" dxfId="785" priority="817" operator="between">
      <formula>0.81</formula>
      <formula>1</formula>
    </cfRule>
    <cfRule type="cellIs" dxfId="784" priority="818" operator="between">
      <formula>0.61</formula>
      <formula>0.8</formula>
    </cfRule>
    <cfRule type="cellIs" dxfId="783" priority="819" operator="between">
      <formula>0.41</formula>
      <formula>0.6</formula>
    </cfRule>
    <cfRule type="cellIs" dxfId="782" priority="820" operator="between">
      <formula>0.21</formula>
      <formula>0.4</formula>
    </cfRule>
    <cfRule type="cellIs" dxfId="781" priority="821" operator="between">
      <formula>0.01</formula>
      <formula>0.2</formula>
    </cfRule>
    <cfRule type="cellIs" dxfId="780" priority="822" operator="equal">
      <formula>0.2</formula>
    </cfRule>
    <cfRule type="cellIs" dxfId="779" priority="823" operator="equal">
      <formula>1</formula>
    </cfRule>
    <cfRule type="cellIs" dxfId="778" priority="824" operator="equal">
      <formula>0.8</formula>
    </cfRule>
    <cfRule type="cellIs" dxfId="777" priority="825" operator="equal">
      <formula>0.6</formula>
    </cfRule>
    <cfRule type="cellIs" dxfId="776" priority="826" operator="equal">
      <formula>0.4</formula>
    </cfRule>
    <cfRule type="cellIs" dxfId="775" priority="827" operator="equal">
      <formula>0.2</formula>
    </cfRule>
    <cfRule type="cellIs" dxfId="774" priority="828" operator="equal">
      <formula>0.2</formula>
    </cfRule>
  </conditionalFormatting>
  <conditionalFormatting sqref="AU192">
    <cfRule type="cellIs" dxfId="773" priority="805" operator="between">
      <formula>0.81</formula>
      <formula>1</formula>
    </cfRule>
    <cfRule type="cellIs" dxfId="772" priority="806" operator="between">
      <formula>0.61</formula>
      <formula>0.8</formula>
    </cfRule>
    <cfRule type="cellIs" dxfId="771" priority="807" operator="between">
      <formula>0.41</formula>
      <formula>0.6</formula>
    </cfRule>
    <cfRule type="cellIs" dxfId="770" priority="808" operator="between">
      <formula>0.21</formula>
      <formula>0.4</formula>
    </cfRule>
    <cfRule type="cellIs" dxfId="769" priority="809" operator="between">
      <formula>0.01</formula>
      <formula>0.2</formula>
    </cfRule>
    <cfRule type="cellIs" dxfId="768" priority="810" operator="equal">
      <formula>0.2</formula>
    </cfRule>
    <cfRule type="cellIs" dxfId="767" priority="811" operator="equal">
      <formula>1</formula>
    </cfRule>
    <cfRule type="cellIs" dxfId="766" priority="812" operator="equal">
      <formula>0.8</formula>
    </cfRule>
    <cfRule type="cellIs" dxfId="765" priority="813" operator="equal">
      <formula>0.6</formula>
    </cfRule>
    <cfRule type="cellIs" dxfId="764" priority="814" operator="equal">
      <formula>0.4</formula>
    </cfRule>
    <cfRule type="cellIs" dxfId="763" priority="815" operator="equal">
      <formula>0.2</formula>
    </cfRule>
    <cfRule type="cellIs" dxfId="762" priority="816" operator="equal">
      <formula>0.2</formula>
    </cfRule>
  </conditionalFormatting>
  <conditionalFormatting sqref="AT192">
    <cfRule type="cellIs" dxfId="761" priority="793" operator="between">
      <formula>0.81</formula>
      <formula>1</formula>
    </cfRule>
    <cfRule type="cellIs" dxfId="760" priority="794" operator="between">
      <formula>0.61</formula>
      <formula>0.8</formula>
    </cfRule>
    <cfRule type="cellIs" dxfId="759" priority="795" operator="between">
      <formula>0.41</formula>
      <formula>0.6</formula>
    </cfRule>
    <cfRule type="cellIs" dxfId="758" priority="796" operator="between">
      <formula>0.21</formula>
      <formula>0.4</formula>
    </cfRule>
    <cfRule type="cellIs" dxfId="757" priority="797" operator="between">
      <formula>0.01</formula>
      <formula>0.2</formula>
    </cfRule>
    <cfRule type="cellIs" dxfId="756" priority="798" operator="equal">
      <formula>0.2</formula>
    </cfRule>
    <cfRule type="cellIs" dxfId="755" priority="799" operator="equal">
      <formula>1</formula>
    </cfRule>
    <cfRule type="cellIs" dxfId="754" priority="800" operator="equal">
      <formula>0.8</formula>
    </cfRule>
    <cfRule type="cellIs" dxfId="753" priority="801" operator="equal">
      <formula>0.6</formula>
    </cfRule>
    <cfRule type="cellIs" dxfId="752" priority="802" operator="equal">
      <formula>0.4</formula>
    </cfRule>
    <cfRule type="cellIs" dxfId="751" priority="803" operator="equal">
      <formula>0.2</formula>
    </cfRule>
    <cfRule type="cellIs" dxfId="750" priority="804" operator="equal">
      <formula>0.2</formula>
    </cfRule>
  </conditionalFormatting>
  <conditionalFormatting sqref="AU198">
    <cfRule type="cellIs" dxfId="749" priority="781" operator="between">
      <formula>0.81</formula>
      <formula>1</formula>
    </cfRule>
    <cfRule type="cellIs" dxfId="748" priority="782" operator="between">
      <formula>0.61</formula>
      <formula>0.8</formula>
    </cfRule>
    <cfRule type="cellIs" dxfId="747" priority="783" operator="between">
      <formula>0.41</formula>
      <formula>0.6</formula>
    </cfRule>
    <cfRule type="cellIs" dxfId="746" priority="784" operator="between">
      <formula>0.21</formula>
      <formula>0.4</formula>
    </cfRule>
    <cfRule type="cellIs" dxfId="745" priority="785" operator="between">
      <formula>0.01</formula>
      <formula>0.2</formula>
    </cfRule>
    <cfRule type="cellIs" dxfId="744" priority="786" operator="equal">
      <formula>0.2</formula>
    </cfRule>
    <cfRule type="cellIs" dxfId="743" priority="787" operator="equal">
      <formula>1</formula>
    </cfRule>
    <cfRule type="cellIs" dxfId="742" priority="788" operator="equal">
      <formula>0.8</formula>
    </cfRule>
    <cfRule type="cellIs" dxfId="741" priority="789" operator="equal">
      <formula>0.6</formula>
    </cfRule>
    <cfRule type="cellIs" dxfId="740" priority="790" operator="equal">
      <formula>0.4</formula>
    </cfRule>
    <cfRule type="cellIs" dxfId="739" priority="791" operator="equal">
      <formula>0.2</formula>
    </cfRule>
    <cfRule type="cellIs" dxfId="738" priority="792" operator="equal">
      <formula>0.2</formula>
    </cfRule>
  </conditionalFormatting>
  <conditionalFormatting sqref="AT198">
    <cfRule type="cellIs" dxfId="737" priority="769" operator="between">
      <formula>0.81</formula>
      <formula>1</formula>
    </cfRule>
    <cfRule type="cellIs" dxfId="736" priority="770" operator="between">
      <formula>0.61</formula>
      <formula>0.8</formula>
    </cfRule>
    <cfRule type="cellIs" dxfId="735" priority="771" operator="between">
      <formula>0.41</formula>
      <formula>0.6</formula>
    </cfRule>
    <cfRule type="cellIs" dxfId="734" priority="772" operator="between">
      <formula>0.21</formula>
      <formula>0.4</formula>
    </cfRule>
    <cfRule type="cellIs" dxfId="733" priority="773" operator="between">
      <formula>0.01</formula>
      <formula>0.2</formula>
    </cfRule>
    <cfRule type="cellIs" dxfId="732" priority="774" operator="equal">
      <formula>0.2</formula>
    </cfRule>
    <cfRule type="cellIs" dxfId="731" priority="775" operator="equal">
      <formula>1</formula>
    </cfRule>
    <cfRule type="cellIs" dxfId="730" priority="776" operator="equal">
      <formula>0.8</formula>
    </cfRule>
    <cfRule type="cellIs" dxfId="729" priority="777" operator="equal">
      <formula>0.6</formula>
    </cfRule>
    <cfRule type="cellIs" dxfId="728" priority="778" operator="equal">
      <formula>0.4</formula>
    </cfRule>
    <cfRule type="cellIs" dxfId="727" priority="779" operator="equal">
      <formula>0.2</formula>
    </cfRule>
    <cfRule type="cellIs" dxfId="726" priority="780" operator="equal">
      <formula>0.2</formula>
    </cfRule>
  </conditionalFormatting>
  <conditionalFormatting sqref="AU204">
    <cfRule type="cellIs" dxfId="725" priority="757" operator="between">
      <formula>0.81</formula>
      <formula>1</formula>
    </cfRule>
    <cfRule type="cellIs" dxfId="724" priority="758" operator="between">
      <formula>0.61</formula>
      <formula>0.8</formula>
    </cfRule>
    <cfRule type="cellIs" dxfId="723" priority="759" operator="between">
      <formula>0.41</formula>
      <formula>0.6</formula>
    </cfRule>
    <cfRule type="cellIs" dxfId="722" priority="760" operator="between">
      <formula>0.21</formula>
      <formula>0.4</formula>
    </cfRule>
    <cfRule type="cellIs" dxfId="721" priority="761" operator="between">
      <formula>0.01</formula>
      <formula>0.2</formula>
    </cfRule>
    <cfRule type="cellIs" dxfId="720" priority="762" operator="equal">
      <formula>0.2</formula>
    </cfRule>
    <cfRule type="cellIs" dxfId="719" priority="763" operator="equal">
      <formula>1</formula>
    </cfRule>
    <cfRule type="cellIs" dxfId="718" priority="764" operator="equal">
      <formula>0.8</formula>
    </cfRule>
    <cfRule type="cellIs" dxfId="717" priority="765" operator="equal">
      <formula>0.6</formula>
    </cfRule>
    <cfRule type="cellIs" dxfId="716" priority="766" operator="equal">
      <formula>0.4</formula>
    </cfRule>
    <cfRule type="cellIs" dxfId="715" priority="767" operator="equal">
      <formula>0.2</formula>
    </cfRule>
    <cfRule type="cellIs" dxfId="714" priority="768" operator="equal">
      <formula>0.2</formula>
    </cfRule>
  </conditionalFormatting>
  <conditionalFormatting sqref="AT204">
    <cfRule type="cellIs" dxfId="713" priority="745" operator="between">
      <formula>0.81</formula>
      <formula>1</formula>
    </cfRule>
    <cfRule type="cellIs" dxfId="712" priority="746" operator="between">
      <formula>0.61</formula>
      <formula>0.8</formula>
    </cfRule>
    <cfRule type="cellIs" dxfId="711" priority="747" operator="between">
      <formula>0.41</formula>
      <formula>0.6</formula>
    </cfRule>
    <cfRule type="cellIs" dxfId="710" priority="748" operator="between">
      <formula>0.21</formula>
      <formula>0.4</formula>
    </cfRule>
    <cfRule type="cellIs" dxfId="709" priority="749" operator="between">
      <formula>0.01</formula>
      <formula>0.2</formula>
    </cfRule>
    <cfRule type="cellIs" dxfId="708" priority="750" operator="equal">
      <formula>0.2</formula>
    </cfRule>
    <cfRule type="cellIs" dxfId="707" priority="751" operator="equal">
      <formula>1</formula>
    </cfRule>
    <cfRule type="cellIs" dxfId="706" priority="752" operator="equal">
      <formula>0.8</formula>
    </cfRule>
    <cfRule type="cellIs" dxfId="705" priority="753" operator="equal">
      <formula>0.6</formula>
    </cfRule>
    <cfRule type="cellIs" dxfId="704" priority="754" operator="equal">
      <formula>0.4</formula>
    </cfRule>
    <cfRule type="cellIs" dxfId="703" priority="755" operator="equal">
      <formula>0.2</formula>
    </cfRule>
    <cfRule type="cellIs" dxfId="702" priority="756" operator="equal">
      <formula>0.2</formula>
    </cfRule>
  </conditionalFormatting>
  <conditionalFormatting sqref="AU210">
    <cfRule type="cellIs" dxfId="701" priority="733" operator="between">
      <formula>0.81</formula>
      <formula>1</formula>
    </cfRule>
    <cfRule type="cellIs" dxfId="700" priority="734" operator="between">
      <formula>0.61</formula>
      <formula>0.8</formula>
    </cfRule>
    <cfRule type="cellIs" dxfId="699" priority="735" operator="between">
      <formula>0.41</formula>
      <formula>0.6</formula>
    </cfRule>
    <cfRule type="cellIs" dxfId="698" priority="736" operator="between">
      <formula>0.21</formula>
      <formula>0.4</formula>
    </cfRule>
    <cfRule type="cellIs" dxfId="697" priority="737" operator="between">
      <formula>0.01</formula>
      <formula>0.2</formula>
    </cfRule>
    <cfRule type="cellIs" dxfId="696" priority="738" operator="equal">
      <formula>0.2</formula>
    </cfRule>
    <cfRule type="cellIs" dxfId="695" priority="739" operator="equal">
      <formula>1</formula>
    </cfRule>
    <cfRule type="cellIs" dxfId="694" priority="740" operator="equal">
      <formula>0.8</formula>
    </cfRule>
    <cfRule type="cellIs" dxfId="693" priority="741" operator="equal">
      <formula>0.6</formula>
    </cfRule>
    <cfRule type="cellIs" dxfId="692" priority="742" operator="equal">
      <formula>0.4</formula>
    </cfRule>
    <cfRule type="cellIs" dxfId="691" priority="743" operator="equal">
      <formula>0.2</formula>
    </cfRule>
    <cfRule type="cellIs" dxfId="690" priority="744" operator="equal">
      <formula>0.2</formula>
    </cfRule>
  </conditionalFormatting>
  <conditionalFormatting sqref="AT210">
    <cfRule type="cellIs" dxfId="689" priority="721" operator="between">
      <formula>0.81</formula>
      <formula>1</formula>
    </cfRule>
    <cfRule type="cellIs" dxfId="688" priority="722" operator="between">
      <formula>0.61</formula>
      <formula>0.8</formula>
    </cfRule>
    <cfRule type="cellIs" dxfId="687" priority="723" operator="between">
      <formula>0.41</formula>
      <formula>0.6</formula>
    </cfRule>
    <cfRule type="cellIs" dxfId="686" priority="724" operator="between">
      <formula>0.21</formula>
      <formula>0.4</formula>
    </cfRule>
    <cfRule type="cellIs" dxfId="685" priority="725" operator="between">
      <formula>0.01</formula>
      <formula>0.2</formula>
    </cfRule>
    <cfRule type="cellIs" dxfId="684" priority="726" operator="equal">
      <formula>0.2</formula>
    </cfRule>
    <cfRule type="cellIs" dxfId="683" priority="727" operator="equal">
      <formula>1</formula>
    </cfRule>
    <cfRule type="cellIs" dxfId="682" priority="728" operator="equal">
      <formula>0.8</formula>
    </cfRule>
    <cfRule type="cellIs" dxfId="681" priority="729" operator="equal">
      <formula>0.6</formula>
    </cfRule>
    <cfRule type="cellIs" dxfId="680" priority="730" operator="equal">
      <formula>0.4</formula>
    </cfRule>
    <cfRule type="cellIs" dxfId="679" priority="731" operator="equal">
      <formula>0.2</formula>
    </cfRule>
    <cfRule type="cellIs" dxfId="678" priority="732" operator="equal">
      <formula>0.2</formula>
    </cfRule>
  </conditionalFormatting>
  <conditionalFormatting sqref="AU216">
    <cfRule type="cellIs" dxfId="677" priority="709" operator="between">
      <formula>0.81</formula>
      <formula>1</formula>
    </cfRule>
    <cfRule type="cellIs" dxfId="676" priority="710" operator="between">
      <formula>0.61</formula>
      <formula>0.8</formula>
    </cfRule>
    <cfRule type="cellIs" dxfId="675" priority="711" operator="between">
      <formula>0.41</formula>
      <formula>0.6</formula>
    </cfRule>
    <cfRule type="cellIs" dxfId="674" priority="712" operator="between">
      <formula>0.21</formula>
      <formula>0.4</formula>
    </cfRule>
    <cfRule type="cellIs" dxfId="673" priority="713" operator="between">
      <formula>0.01</formula>
      <formula>0.2</formula>
    </cfRule>
    <cfRule type="cellIs" dxfId="672" priority="714" operator="equal">
      <formula>0.2</formula>
    </cfRule>
    <cfRule type="cellIs" dxfId="671" priority="715" operator="equal">
      <formula>1</formula>
    </cfRule>
    <cfRule type="cellIs" dxfId="670" priority="716" operator="equal">
      <formula>0.8</formula>
    </cfRule>
    <cfRule type="cellIs" dxfId="669" priority="717" operator="equal">
      <formula>0.6</formula>
    </cfRule>
    <cfRule type="cellIs" dxfId="668" priority="718" operator="equal">
      <formula>0.4</formula>
    </cfRule>
    <cfRule type="cellIs" dxfId="667" priority="719" operator="equal">
      <formula>0.2</formula>
    </cfRule>
    <cfRule type="cellIs" dxfId="666" priority="720" operator="equal">
      <formula>0.2</formula>
    </cfRule>
  </conditionalFormatting>
  <conditionalFormatting sqref="AT216">
    <cfRule type="cellIs" dxfId="665" priority="697" operator="between">
      <formula>0.81</formula>
      <formula>1</formula>
    </cfRule>
    <cfRule type="cellIs" dxfId="664" priority="698" operator="between">
      <formula>0.61</formula>
      <formula>0.8</formula>
    </cfRule>
    <cfRule type="cellIs" dxfId="663" priority="699" operator="between">
      <formula>0.41</formula>
      <formula>0.6</formula>
    </cfRule>
    <cfRule type="cellIs" dxfId="662" priority="700" operator="between">
      <formula>0.21</formula>
      <formula>0.4</formula>
    </cfRule>
    <cfRule type="cellIs" dxfId="661" priority="701" operator="between">
      <formula>0.01</formula>
      <formula>0.2</formula>
    </cfRule>
    <cfRule type="cellIs" dxfId="660" priority="702" operator="equal">
      <formula>0.2</formula>
    </cfRule>
    <cfRule type="cellIs" dxfId="659" priority="703" operator="equal">
      <formula>1</formula>
    </cfRule>
    <cfRule type="cellIs" dxfId="658" priority="704" operator="equal">
      <formula>0.8</formula>
    </cfRule>
    <cfRule type="cellIs" dxfId="657" priority="705" operator="equal">
      <formula>0.6</formula>
    </cfRule>
    <cfRule type="cellIs" dxfId="656" priority="706" operator="equal">
      <formula>0.4</formula>
    </cfRule>
    <cfRule type="cellIs" dxfId="655" priority="707" operator="equal">
      <formula>0.2</formula>
    </cfRule>
    <cfRule type="cellIs" dxfId="654" priority="708" operator="equal">
      <formula>0.2</formula>
    </cfRule>
  </conditionalFormatting>
  <conditionalFormatting sqref="AU222">
    <cfRule type="cellIs" dxfId="653" priority="685" operator="between">
      <formula>0.81</formula>
      <formula>1</formula>
    </cfRule>
    <cfRule type="cellIs" dxfId="652" priority="686" operator="between">
      <formula>0.61</formula>
      <formula>0.8</formula>
    </cfRule>
    <cfRule type="cellIs" dxfId="651" priority="687" operator="between">
      <formula>0.41</formula>
      <formula>0.6</formula>
    </cfRule>
    <cfRule type="cellIs" dxfId="650" priority="688" operator="between">
      <formula>0.21</formula>
      <formula>0.4</formula>
    </cfRule>
    <cfRule type="cellIs" dxfId="649" priority="689" operator="between">
      <formula>0.01</formula>
      <formula>0.2</formula>
    </cfRule>
    <cfRule type="cellIs" dxfId="648" priority="690" operator="equal">
      <formula>0.2</formula>
    </cfRule>
    <cfRule type="cellIs" dxfId="647" priority="691" operator="equal">
      <formula>1</formula>
    </cfRule>
    <cfRule type="cellIs" dxfId="646" priority="692" operator="equal">
      <formula>0.8</formula>
    </cfRule>
    <cfRule type="cellIs" dxfId="645" priority="693" operator="equal">
      <formula>0.6</formula>
    </cfRule>
    <cfRule type="cellIs" dxfId="644" priority="694" operator="equal">
      <formula>0.4</formula>
    </cfRule>
    <cfRule type="cellIs" dxfId="643" priority="695" operator="equal">
      <formula>0.2</formula>
    </cfRule>
    <cfRule type="cellIs" dxfId="642" priority="696" operator="equal">
      <formula>0.2</formula>
    </cfRule>
  </conditionalFormatting>
  <conditionalFormatting sqref="AT222">
    <cfRule type="cellIs" dxfId="641" priority="673" operator="between">
      <formula>0.81</formula>
      <formula>1</formula>
    </cfRule>
    <cfRule type="cellIs" dxfId="640" priority="674" operator="between">
      <formula>0.61</formula>
      <formula>0.8</formula>
    </cfRule>
    <cfRule type="cellIs" dxfId="639" priority="675" operator="between">
      <formula>0.41</formula>
      <formula>0.6</formula>
    </cfRule>
    <cfRule type="cellIs" dxfId="638" priority="676" operator="between">
      <formula>0.21</formula>
      <formula>0.4</formula>
    </cfRule>
    <cfRule type="cellIs" dxfId="637" priority="677" operator="between">
      <formula>0.01</formula>
      <formula>0.2</formula>
    </cfRule>
    <cfRule type="cellIs" dxfId="636" priority="678" operator="equal">
      <formula>0.2</formula>
    </cfRule>
    <cfRule type="cellIs" dxfId="635" priority="679" operator="equal">
      <formula>1</formula>
    </cfRule>
    <cfRule type="cellIs" dxfId="634" priority="680" operator="equal">
      <formula>0.8</formula>
    </cfRule>
    <cfRule type="cellIs" dxfId="633" priority="681" operator="equal">
      <formula>0.6</formula>
    </cfRule>
    <cfRule type="cellIs" dxfId="632" priority="682" operator="equal">
      <formula>0.4</formula>
    </cfRule>
    <cfRule type="cellIs" dxfId="631" priority="683" operator="equal">
      <formula>0.2</formula>
    </cfRule>
    <cfRule type="cellIs" dxfId="630" priority="684" operator="equal">
      <formula>0.2</formula>
    </cfRule>
  </conditionalFormatting>
  <conditionalFormatting sqref="AU228">
    <cfRule type="cellIs" dxfId="629" priority="661" operator="between">
      <formula>0.81</formula>
      <formula>1</formula>
    </cfRule>
    <cfRule type="cellIs" dxfId="628" priority="662" operator="between">
      <formula>0.61</formula>
      <formula>0.8</formula>
    </cfRule>
    <cfRule type="cellIs" dxfId="627" priority="663" operator="between">
      <formula>0.41</formula>
      <formula>0.6</formula>
    </cfRule>
    <cfRule type="cellIs" dxfId="626" priority="664" operator="between">
      <formula>0.21</formula>
      <formula>0.4</formula>
    </cfRule>
    <cfRule type="cellIs" dxfId="625" priority="665" operator="between">
      <formula>0.01</formula>
      <formula>0.2</formula>
    </cfRule>
    <cfRule type="cellIs" dxfId="624" priority="666" operator="equal">
      <formula>0.2</formula>
    </cfRule>
    <cfRule type="cellIs" dxfId="623" priority="667" operator="equal">
      <formula>1</formula>
    </cfRule>
    <cfRule type="cellIs" dxfId="622" priority="668" operator="equal">
      <formula>0.8</formula>
    </cfRule>
    <cfRule type="cellIs" dxfId="621" priority="669" operator="equal">
      <formula>0.6</formula>
    </cfRule>
    <cfRule type="cellIs" dxfId="620" priority="670" operator="equal">
      <formula>0.4</formula>
    </cfRule>
    <cfRule type="cellIs" dxfId="619" priority="671" operator="equal">
      <formula>0.2</formula>
    </cfRule>
    <cfRule type="cellIs" dxfId="618" priority="672" operator="equal">
      <formula>0.2</formula>
    </cfRule>
  </conditionalFormatting>
  <conditionalFormatting sqref="AT228">
    <cfRule type="cellIs" dxfId="617" priority="649" operator="between">
      <formula>0.81</formula>
      <formula>1</formula>
    </cfRule>
    <cfRule type="cellIs" dxfId="616" priority="650" operator="between">
      <formula>0.61</formula>
      <formula>0.8</formula>
    </cfRule>
    <cfRule type="cellIs" dxfId="615" priority="651" operator="between">
      <formula>0.41</formula>
      <formula>0.6</formula>
    </cfRule>
    <cfRule type="cellIs" dxfId="614" priority="652" operator="between">
      <formula>0.21</formula>
      <formula>0.4</formula>
    </cfRule>
    <cfRule type="cellIs" dxfId="613" priority="653" operator="between">
      <formula>0.01</formula>
      <formula>0.2</formula>
    </cfRule>
    <cfRule type="cellIs" dxfId="612" priority="654" operator="equal">
      <formula>0.2</formula>
    </cfRule>
    <cfRule type="cellIs" dxfId="611" priority="655" operator="equal">
      <formula>1</formula>
    </cfRule>
    <cfRule type="cellIs" dxfId="610" priority="656" operator="equal">
      <formula>0.8</formula>
    </cfRule>
    <cfRule type="cellIs" dxfId="609" priority="657" operator="equal">
      <formula>0.6</formula>
    </cfRule>
    <cfRule type="cellIs" dxfId="608" priority="658" operator="equal">
      <formula>0.4</formula>
    </cfRule>
    <cfRule type="cellIs" dxfId="607" priority="659" operator="equal">
      <formula>0.2</formula>
    </cfRule>
    <cfRule type="cellIs" dxfId="606" priority="660" operator="equal">
      <formula>0.2</formula>
    </cfRule>
  </conditionalFormatting>
  <conditionalFormatting sqref="AU234">
    <cfRule type="cellIs" dxfId="605" priority="637" operator="between">
      <formula>0.81</formula>
      <formula>1</formula>
    </cfRule>
    <cfRule type="cellIs" dxfId="604" priority="638" operator="between">
      <formula>0.61</formula>
      <formula>0.8</formula>
    </cfRule>
    <cfRule type="cellIs" dxfId="603" priority="639" operator="between">
      <formula>0.41</formula>
      <formula>0.6</formula>
    </cfRule>
    <cfRule type="cellIs" dxfId="602" priority="640" operator="between">
      <formula>0.21</formula>
      <formula>0.4</formula>
    </cfRule>
    <cfRule type="cellIs" dxfId="601" priority="641" operator="between">
      <formula>0.01</formula>
      <formula>0.2</formula>
    </cfRule>
    <cfRule type="cellIs" dxfId="600" priority="642" operator="equal">
      <formula>0.2</formula>
    </cfRule>
    <cfRule type="cellIs" dxfId="599" priority="643" operator="equal">
      <formula>1</formula>
    </cfRule>
    <cfRule type="cellIs" dxfId="598" priority="644" operator="equal">
      <formula>0.8</formula>
    </cfRule>
    <cfRule type="cellIs" dxfId="597" priority="645" operator="equal">
      <formula>0.6</formula>
    </cfRule>
    <cfRule type="cellIs" dxfId="596" priority="646" operator="equal">
      <formula>0.4</formula>
    </cfRule>
    <cfRule type="cellIs" dxfId="595" priority="647" operator="equal">
      <formula>0.2</formula>
    </cfRule>
    <cfRule type="cellIs" dxfId="594" priority="648" operator="equal">
      <formula>0.2</formula>
    </cfRule>
  </conditionalFormatting>
  <conditionalFormatting sqref="AT234">
    <cfRule type="cellIs" dxfId="593" priority="625" operator="between">
      <formula>0.81</formula>
      <formula>1</formula>
    </cfRule>
    <cfRule type="cellIs" dxfId="592" priority="626" operator="between">
      <formula>0.61</formula>
      <formula>0.8</formula>
    </cfRule>
    <cfRule type="cellIs" dxfId="591" priority="627" operator="between">
      <formula>0.41</formula>
      <formula>0.6</formula>
    </cfRule>
    <cfRule type="cellIs" dxfId="590" priority="628" operator="between">
      <formula>0.21</formula>
      <formula>0.4</formula>
    </cfRule>
    <cfRule type="cellIs" dxfId="589" priority="629" operator="between">
      <formula>0.01</formula>
      <formula>0.2</formula>
    </cfRule>
    <cfRule type="cellIs" dxfId="588" priority="630" operator="equal">
      <formula>0.2</formula>
    </cfRule>
    <cfRule type="cellIs" dxfId="587" priority="631" operator="equal">
      <formula>1</formula>
    </cfRule>
    <cfRule type="cellIs" dxfId="586" priority="632" operator="equal">
      <formula>0.8</formula>
    </cfRule>
    <cfRule type="cellIs" dxfId="585" priority="633" operator="equal">
      <formula>0.6</formula>
    </cfRule>
    <cfRule type="cellIs" dxfId="584" priority="634" operator="equal">
      <formula>0.4</formula>
    </cfRule>
    <cfRule type="cellIs" dxfId="583" priority="635" operator="equal">
      <formula>0.2</formula>
    </cfRule>
    <cfRule type="cellIs" dxfId="582" priority="636" operator="equal">
      <formula>0.2</formula>
    </cfRule>
  </conditionalFormatting>
  <conditionalFormatting sqref="AU240">
    <cfRule type="cellIs" dxfId="581" priority="613" operator="between">
      <formula>0.81</formula>
      <formula>1</formula>
    </cfRule>
    <cfRule type="cellIs" dxfId="580" priority="614" operator="between">
      <formula>0.61</formula>
      <formula>0.8</formula>
    </cfRule>
    <cfRule type="cellIs" dxfId="579" priority="615" operator="between">
      <formula>0.41</formula>
      <formula>0.6</formula>
    </cfRule>
    <cfRule type="cellIs" dxfId="578" priority="616" operator="between">
      <formula>0.21</formula>
      <formula>0.4</formula>
    </cfRule>
    <cfRule type="cellIs" dxfId="577" priority="617" operator="between">
      <formula>0.01</formula>
      <formula>0.2</formula>
    </cfRule>
    <cfRule type="cellIs" dxfId="576" priority="618" operator="equal">
      <formula>0.2</formula>
    </cfRule>
    <cfRule type="cellIs" dxfId="575" priority="619" operator="equal">
      <formula>1</formula>
    </cfRule>
    <cfRule type="cellIs" dxfId="574" priority="620" operator="equal">
      <formula>0.8</formula>
    </cfRule>
    <cfRule type="cellIs" dxfId="573" priority="621" operator="equal">
      <formula>0.6</formula>
    </cfRule>
    <cfRule type="cellIs" dxfId="572" priority="622" operator="equal">
      <formula>0.4</formula>
    </cfRule>
    <cfRule type="cellIs" dxfId="571" priority="623" operator="equal">
      <formula>0.2</formula>
    </cfRule>
    <cfRule type="cellIs" dxfId="570" priority="624" operator="equal">
      <formula>0.2</formula>
    </cfRule>
  </conditionalFormatting>
  <conditionalFormatting sqref="AT240">
    <cfRule type="cellIs" dxfId="569" priority="601" operator="between">
      <formula>0.81</formula>
      <formula>1</formula>
    </cfRule>
    <cfRule type="cellIs" dxfId="568" priority="602" operator="between">
      <formula>0.61</formula>
      <formula>0.8</formula>
    </cfRule>
    <cfRule type="cellIs" dxfId="567" priority="603" operator="between">
      <formula>0.41</formula>
      <formula>0.6</formula>
    </cfRule>
    <cfRule type="cellIs" dxfId="566" priority="604" operator="between">
      <formula>0.21</formula>
      <formula>0.4</formula>
    </cfRule>
    <cfRule type="cellIs" dxfId="565" priority="605" operator="between">
      <formula>0.01</formula>
      <formula>0.2</formula>
    </cfRule>
    <cfRule type="cellIs" dxfId="564" priority="606" operator="equal">
      <formula>0.2</formula>
    </cfRule>
    <cfRule type="cellIs" dxfId="563" priority="607" operator="equal">
      <formula>1</formula>
    </cfRule>
    <cfRule type="cellIs" dxfId="562" priority="608" operator="equal">
      <formula>0.8</formula>
    </cfRule>
    <cfRule type="cellIs" dxfId="561" priority="609" operator="equal">
      <formula>0.6</formula>
    </cfRule>
    <cfRule type="cellIs" dxfId="560" priority="610" operator="equal">
      <formula>0.4</formula>
    </cfRule>
    <cfRule type="cellIs" dxfId="559" priority="611" operator="equal">
      <formula>0.2</formula>
    </cfRule>
    <cfRule type="cellIs" dxfId="558" priority="612" operator="equal">
      <formula>0.2</formula>
    </cfRule>
  </conditionalFormatting>
  <conditionalFormatting sqref="AU246">
    <cfRule type="cellIs" dxfId="557" priority="589" operator="between">
      <formula>0.81</formula>
      <formula>1</formula>
    </cfRule>
    <cfRule type="cellIs" dxfId="556" priority="590" operator="between">
      <formula>0.61</formula>
      <formula>0.8</formula>
    </cfRule>
    <cfRule type="cellIs" dxfId="555" priority="591" operator="between">
      <formula>0.41</formula>
      <formula>0.6</formula>
    </cfRule>
    <cfRule type="cellIs" dxfId="554" priority="592" operator="between">
      <formula>0.21</formula>
      <formula>0.4</formula>
    </cfRule>
    <cfRule type="cellIs" dxfId="553" priority="593" operator="between">
      <formula>0.01</formula>
      <formula>0.2</formula>
    </cfRule>
    <cfRule type="cellIs" dxfId="552" priority="594" operator="equal">
      <formula>0.2</formula>
    </cfRule>
    <cfRule type="cellIs" dxfId="551" priority="595" operator="equal">
      <formula>1</formula>
    </cfRule>
    <cfRule type="cellIs" dxfId="550" priority="596" operator="equal">
      <formula>0.8</formula>
    </cfRule>
    <cfRule type="cellIs" dxfId="549" priority="597" operator="equal">
      <formula>0.6</formula>
    </cfRule>
    <cfRule type="cellIs" dxfId="548" priority="598" operator="equal">
      <formula>0.4</formula>
    </cfRule>
    <cfRule type="cellIs" dxfId="547" priority="599" operator="equal">
      <formula>0.2</formula>
    </cfRule>
    <cfRule type="cellIs" dxfId="546" priority="600" operator="equal">
      <formula>0.2</formula>
    </cfRule>
  </conditionalFormatting>
  <conditionalFormatting sqref="AT246">
    <cfRule type="cellIs" dxfId="545" priority="577" operator="between">
      <formula>0.81</formula>
      <formula>1</formula>
    </cfRule>
    <cfRule type="cellIs" dxfId="544" priority="578" operator="between">
      <formula>0.61</formula>
      <formula>0.8</formula>
    </cfRule>
    <cfRule type="cellIs" dxfId="543" priority="579" operator="between">
      <formula>0.41</formula>
      <formula>0.6</formula>
    </cfRule>
    <cfRule type="cellIs" dxfId="542" priority="580" operator="between">
      <formula>0.21</formula>
      <formula>0.4</formula>
    </cfRule>
    <cfRule type="cellIs" dxfId="541" priority="581" operator="between">
      <formula>0.01</formula>
      <formula>0.2</formula>
    </cfRule>
    <cfRule type="cellIs" dxfId="540" priority="582" operator="equal">
      <formula>0.2</formula>
    </cfRule>
    <cfRule type="cellIs" dxfId="539" priority="583" operator="equal">
      <formula>1</formula>
    </cfRule>
    <cfRule type="cellIs" dxfId="538" priority="584" operator="equal">
      <formula>0.8</formula>
    </cfRule>
    <cfRule type="cellIs" dxfId="537" priority="585" operator="equal">
      <formula>0.6</formula>
    </cfRule>
    <cfRule type="cellIs" dxfId="536" priority="586" operator="equal">
      <formula>0.4</formula>
    </cfRule>
    <cfRule type="cellIs" dxfId="535" priority="587" operator="equal">
      <formula>0.2</formula>
    </cfRule>
    <cfRule type="cellIs" dxfId="534" priority="588" operator="equal">
      <formula>0.2</formula>
    </cfRule>
  </conditionalFormatting>
  <conditionalFormatting sqref="AU252">
    <cfRule type="cellIs" dxfId="533" priority="553" operator="between">
      <formula>0.81</formula>
      <formula>1</formula>
    </cfRule>
    <cfRule type="cellIs" dxfId="532" priority="554" operator="between">
      <formula>0.61</formula>
      <formula>0.8</formula>
    </cfRule>
    <cfRule type="cellIs" dxfId="531" priority="555" operator="between">
      <formula>0.41</formula>
      <formula>0.6</formula>
    </cfRule>
    <cfRule type="cellIs" dxfId="530" priority="556" operator="between">
      <formula>0.21</formula>
      <formula>0.4</formula>
    </cfRule>
    <cfRule type="cellIs" dxfId="529" priority="557" operator="between">
      <formula>0.01</formula>
      <formula>0.2</formula>
    </cfRule>
    <cfRule type="cellIs" dxfId="528" priority="558" operator="equal">
      <formula>0.2</formula>
    </cfRule>
    <cfRule type="cellIs" dxfId="527" priority="559" operator="equal">
      <formula>1</formula>
    </cfRule>
    <cfRule type="cellIs" dxfId="526" priority="560" operator="equal">
      <formula>0.8</formula>
    </cfRule>
    <cfRule type="cellIs" dxfId="525" priority="561" operator="equal">
      <formula>0.6</formula>
    </cfRule>
    <cfRule type="cellIs" dxfId="524" priority="562" operator="equal">
      <formula>0.4</formula>
    </cfRule>
    <cfRule type="cellIs" dxfId="523" priority="563" operator="equal">
      <formula>0.2</formula>
    </cfRule>
    <cfRule type="cellIs" dxfId="522" priority="564" operator="equal">
      <formula>0.2</formula>
    </cfRule>
  </conditionalFormatting>
  <conditionalFormatting sqref="AT252">
    <cfRule type="cellIs" dxfId="521" priority="541" operator="between">
      <formula>0.81</formula>
      <formula>1</formula>
    </cfRule>
    <cfRule type="cellIs" dxfId="520" priority="542" operator="between">
      <formula>0.61</formula>
      <formula>0.8</formula>
    </cfRule>
    <cfRule type="cellIs" dxfId="519" priority="543" operator="between">
      <formula>0.41</formula>
      <formula>0.6</formula>
    </cfRule>
    <cfRule type="cellIs" dxfId="518" priority="544" operator="between">
      <formula>0.21</formula>
      <formula>0.4</formula>
    </cfRule>
    <cfRule type="cellIs" dxfId="517" priority="545" operator="between">
      <formula>0.01</formula>
      <formula>0.2</formula>
    </cfRule>
    <cfRule type="cellIs" dxfId="516" priority="546" operator="equal">
      <formula>0.2</formula>
    </cfRule>
    <cfRule type="cellIs" dxfId="515" priority="547" operator="equal">
      <formula>1</formula>
    </cfRule>
    <cfRule type="cellIs" dxfId="514" priority="548" operator="equal">
      <formula>0.8</formula>
    </cfRule>
    <cfRule type="cellIs" dxfId="513" priority="549" operator="equal">
      <formula>0.6</formula>
    </cfRule>
    <cfRule type="cellIs" dxfId="512" priority="550" operator="equal">
      <formula>0.4</formula>
    </cfRule>
    <cfRule type="cellIs" dxfId="511" priority="551" operator="equal">
      <formula>0.2</formula>
    </cfRule>
    <cfRule type="cellIs" dxfId="510" priority="552" operator="equal">
      <formula>0.2</formula>
    </cfRule>
  </conditionalFormatting>
  <conditionalFormatting sqref="AU258">
    <cfRule type="cellIs" dxfId="509" priority="529" operator="between">
      <formula>0.81</formula>
      <formula>1</formula>
    </cfRule>
    <cfRule type="cellIs" dxfId="508" priority="530" operator="between">
      <formula>0.61</formula>
      <formula>0.8</formula>
    </cfRule>
    <cfRule type="cellIs" dxfId="507" priority="531" operator="between">
      <formula>0.41</formula>
      <formula>0.6</formula>
    </cfRule>
    <cfRule type="cellIs" dxfId="506" priority="532" operator="between">
      <formula>0.21</formula>
      <formula>0.4</formula>
    </cfRule>
    <cfRule type="cellIs" dxfId="505" priority="533" operator="between">
      <formula>0.01</formula>
      <formula>0.2</formula>
    </cfRule>
    <cfRule type="cellIs" dxfId="504" priority="534" operator="equal">
      <formula>0.2</formula>
    </cfRule>
    <cfRule type="cellIs" dxfId="503" priority="535" operator="equal">
      <formula>1</formula>
    </cfRule>
    <cfRule type="cellIs" dxfId="502" priority="536" operator="equal">
      <formula>0.8</formula>
    </cfRule>
    <cfRule type="cellIs" dxfId="501" priority="537" operator="equal">
      <formula>0.6</formula>
    </cfRule>
    <cfRule type="cellIs" dxfId="500" priority="538" operator="equal">
      <formula>0.4</formula>
    </cfRule>
    <cfRule type="cellIs" dxfId="499" priority="539" operator="equal">
      <formula>0.2</formula>
    </cfRule>
    <cfRule type="cellIs" dxfId="498" priority="540" operator="equal">
      <formula>0.2</formula>
    </cfRule>
  </conditionalFormatting>
  <conditionalFormatting sqref="AT258">
    <cfRule type="cellIs" dxfId="497" priority="517" operator="between">
      <formula>0.81</formula>
      <formula>1</formula>
    </cfRule>
    <cfRule type="cellIs" dxfId="496" priority="518" operator="between">
      <formula>0.61</formula>
      <formula>0.8</formula>
    </cfRule>
    <cfRule type="cellIs" dxfId="495" priority="519" operator="between">
      <formula>0.41</formula>
      <formula>0.6</formula>
    </cfRule>
    <cfRule type="cellIs" dxfId="494" priority="520" operator="between">
      <formula>0.21</formula>
      <formula>0.4</formula>
    </cfRule>
    <cfRule type="cellIs" dxfId="493" priority="521" operator="between">
      <formula>0.01</formula>
      <formula>0.2</formula>
    </cfRule>
    <cfRule type="cellIs" dxfId="492" priority="522" operator="equal">
      <formula>0.2</formula>
    </cfRule>
    <cfRule type="cellIs" dxfId="491" priority="523" operator="equal">
      <formula>1</formula>
    </cfRule>
    <cfRule type="cellIs" dxfId="490" priority="524" operator="equal">
      <formula>0.8</formula>
    </cfRule>
    <cfRule type="cellIs" dxfId="489" priority="525" operator="equal">
      <formula>0.6</formula>
    </cfRule>
    <cfRule type="cellIs" dxfId="488" priority="526" operator="equal">
      <formula>0.4</formula>
    </cfRule>
    <cfRule type="cellIs" dxfId="487" priority="527" operator="equal">
      <formula>0.2</formula>
    </cfRule>
    <cfRule type="cellIs" dxfId="486" priority="528" operator="equal">
      <formula>0.2</formula>
    </cfRule>
  </conditionalFormatting>
  <conditionalFormatting sqref="AU264">
    <cfRule type="cellIs" dxfId="485" priority="505" operator="between">
      <formula>0.81</formula>
      <formula>1</formula>
    </cfRule>
    <cfRule type="cellIs" dxfId="484" priority="506" operator="between">
      <formula>0.61</formula>
      <formula>0.8</formula>
    </cfRule>
    <cfRule type="cellIs" dxfId="483" priority="507" operator="between">
      <formula>0.41</formula>
      <formula>0.6</formula>
    </cfRule>
    <cfRule type="cellIs" dxfId="482" priority="508" operator="between">
      <formula>0.21</formula>
      <formula>0.4</formula>
    </cfRule>
    <cfRule type="cellIs" dxfId="481" priority="509" operator="between">
      <formula>0.01</formula>
      <formula>0.2</formula>
    </cfRule>
    <cfRule type="cellIs" dxfId="480" priority="510" operator="equal">
      <formula>0.2</formula>
    </cfRule>
    <cfRule type="cellIs" dxfId="479" priority="511" operator="equal">
      <formula>1</formula>
    </cfRule>
    <cfRule type="cellIs" dxfId="478" priority="512" operator="equal">
      <formula>0.8</formula>
    </cfRule>
    <cfRule type="cellIs" dxfId="477" priority="513" operator="equal">
      <formula>0.6</formula>
    </cfRule>
    <cfRule type="cellIs" dxfId="476" priority="514" operator="equal">
      <formula>0.4</formula>
    </cfRule>
    <cfRule type="cellIs" dxfId="475" priority="515" operator="equal">
      <formula>0.2</formula>
    </cfRule>
    <cfRule type="cellIs" dxfId="474" priority="516" operator="equal">
      <formula>0.2</formula>
    </cfRule>
  </conditionalFormatting>
  <conditionalFormatting sqref="AT264">
    <cfRule type="cellIs" dxfId="473" priority="493" operator="between">
      <formula>0.81</formula>
      <formula>1</formula>
    </cfRule>
    <cfRule type="cellIs" dxfId="472" priority="494" operator="between">
      <formula>0.61</formula>
      <formula>0.8</formula>
    </cfRule>
    <cfRule type="cellIs" dxfId="471" priority="495" operator="between">
      <formula>0.41</formula>
      <formula>0.6</formula>
    </cfRule>
    <cfRule type="cellIs" dxfId="470" priority="496" operator="between">
      <formula>0.21</formula>
      <formula>0.4</formula>
    </cfRule>
    <cfRule type="cellIs" dxfId="469" priority="497" operator="between">
      <formula>0.01</formula>
      <formula>0.2</formula>
    </cfRule>
    <cfRule type="cellIs" dxfId="468" priority="498" operator="equal">
      <formula>0.2</formula>
    </cfRule>
    <cfRule type="cellIs" dxfId="467" priority="499" operator="equal">
      <formula>1</formula>
    </cfRule>
    <cfRule type="cellIs" dxfId="466" priority="500" operator="equal">
      <formula>0.8</formula>
    </cfRule>
    <cfRule type="cellIs" dxfId="465" priority="501" operator="equal">
      <formula>0.6</formula>
    </cfRule>
    <cfRule type="cellIs" dxfId="464" priority="502" operator="equal">
      <formula>0.4</formula>
    </cfRule>
    <cfRule type="cellIs" dxfId="463" priority="503" operator="equal">
      <formula>0.2</formula>
    </cfRule>
    <cfRule type="cellIs" dxfId="462" priority="504" operator="equal">
      <formula>0.2</formula>
    </cfRule>
  </conditionalFormatting>
  <conditionalFormatting sqref="AU270">
    <cfRule type="cellIs" dxfId="461" priority="481" operator="between">
      <formula>0.81</formula>
      <formula>1</formula>
    </cfRule>
    <cfRule type="cellIs" dxfId="460" priority="482" operator="between">
      <formula>0.61</formula>
      <formula>0.8</formula>
    </cfRule>
    <cfRule type="cellIs" dxfId="459" priority="483" operator="between">
      <formula>0.41</formula>
      <formula>0.6</formula>
    </cfRule>
    <cfRule type="cellIs" dxfId="458" priority="484" operator="between">
      <formula>0.21</formula>
      <formula>0.4</formula>
    </cfRule>
    <cfRule type="cellIs" dxfId="457" priority="485" operator="between">
      <formula>0.01</formula>
      <formula>0.2</formula>
    </cfRule>
    <cfRule type="cellIs" dxfId="456" priority="486" operator="equal">
      <formula>0.2</formula>
    </cfRule>
    <cfRule type="cellIs" dxfId="455" priority="487" operator="equal">
      <formula>1</formula>
    </cfRule>
    <cfRule type="cellIs" dxfId="454" priority="488" operator="equal">
      <formula>0.8</formula>
    </cfRule>
    <cfRule type="cellIs" dxfId="453" priority="489" operator="equal">
      <formula>0.6</formula>
    </cfRule>
    <cfRule type="cellIs" dxfId="452" priority="490" operator="equal">
      <formula>0.4</formula>
    </cfRule>
    <cfRule type="cellIs" dxfId="451" priority="491" operator="equal">
      <formula>0.2</formula>
    </cfRule>
    <cfRule type="cellIs" dxfId="450" priority="492" operator="equal">
      <formula>0.2</formula>
    </cfRule>
  </conditionalFormatting>
  <conditionalFormatting sqref="AT270">
    <cfRule type="cellIs" dxfId="449" priority="469" operator="between">
      <formula>0.81</formula>
      <formula>1</formula>
    </cfRule>
    <cfRule type="cellIs" dxfId="448" priority="470" operator="between">
      <formula>0.61</formula>
      <formula>0.8</formula>
    </cfRule>
    <cfRule type="cellIs" dxfId="447" priority="471" operator="between">
      <formula>0.41</formula>
      <formula>0.6</formula>
    </cfRule>
    <cfRule type="cellIs" dxfId="446" priority="472" operator="between">
      <formula>0.21</formula>
      <formula>0.4</formula>
    </cfRule>
    <cfRule type="cellIs" dxfId="445" priority="473" operator="between">
      <formula>0.01</formula>
      <formula>0.2</formula>
    </cfRule>
    <cfRule type="cellIs" dxfId="444" priority="474" operator="equal">
      <formula>0.2</formula>
    </cfRule>
    <cfRule type="cellIs" dxfId="443" priority="475" operator="equal">
      <formula>1</formula>
    </cfRule>
    <cfRule type="cellIs" dxfId="442" priority="476" operator="equal">
      <formula>0.8</formula>
    </cfRule>
    <cfRule type="cellIs" dxfId="441" priority="477" operator="equal">
      <formula>0.6</formula>
    </cfRule>
    <cfRule type="cellIs" dxfId="440" priority="478" operator="equal">
      <formula>0.4</formula>
    </cfRule>
    <cfRule type="cellIs" dxfId="439" priority="479" operator="equal">
      <formula>0.2</formula>
    </cfRule>
    <cfRule type="cellIs" dxfId="438" priority="480" operator="equal">
      <formula>0.2</formula>
    </cfRule>
  </conditionalFormatting>
  <conditionalFormatting sqref="AU276">
    <cfRule type="cellIs" dxfId="437" priority="457" operator="between">
      <formula>0.81</formula>
      <formula>1</formula>
    </cfRule>
    <cfRule type="cellIs" dxfId="436" priority="458" operator="between">
      <formula>0.61</formula>
      <formula>0.8</formula>
    </cfRule>
    <cfRule type="cellIs" dxfId="435" priority="459" operator="between">
      <formula>0.41</formula>
      <formula>0.6</formula>
    </cfRule>
    <cfRule type="cellIs" dxfId="434" priority="460" operator="between">
      <formula>0.21</formula>
      <formula>0.4</formula>
    </cfRule>
    <cfRule type="cellIs" dxfId="433" priority="461" operator="between">
      <formula>0.01</formula>
      <formula>0.2</formula>
    </cfRule>
    <cfRule type="cellIs" dxfId="432" priority="462" operator="equal">
      <formula>0.2</formula>
    </cfRule>
    <cfRule type="cellIs" dxfId="431" priority="463" operator="equal">
      <formula>1</formula>
    </cfRule>
    <cfRule type="cellIs" dxfId="430" priority="464" operator="equal">
      <formula>0.8</formula>
    </cfRule>
    <cfRule type="cellIs" dxfId="429" priority="465" operator="equal">
      <formula>0.6</formula>
    </cfRule>
    <cfRule type="cellIs" dxfId="428" priority="466" operator="equal">
      <formula>0.4</formula>
    </cfRule>
    <cfRule type="cellIs" dxfId="427" priority="467" operator="equal">
      <formula>0.2</formula>
    </cfRule>
    <cfRule type="cellIs" dxfId="426" priority="468" operator="equal">
      <formula>0.2</formula>
    </cfRule>
  </conditionalFormatting>
  <conditionalFormatting sqref="AT276">
    <cfRule type="cellIs" dxfId="425" priority="445" operator="between">
      <formula>0.81</formula>
      <formula>1</formula>
    </cfRule>
    <cfRule type="cellIs" dxfId="424" priority="446" operator="between">
      <formula>0.61</formula>
      <formula>0.8</formula>
    </cfRule>
    <cfRule type="cellIs" dxfId="423" priority="447" operator="between">
      <formula>0.41</formula>
      <formula>0.6</formula>
    </cfRule>
    <cfRule type="cellIs" dxfId="422" priority="448" operator="between">
      <formula>0.21</formula>
      <formula>0.4</formula>
    </cfRule>
    <cfRule type="cellIs" dxfId="421" priority="449" operator="between">
      <formula>0.01</formula>
      <formula>0.2</formula>
    </cfRule>
    <cfRule type="cellIs" dxfId="420" priority="450" operator="equal">
      <formula>0.2</formula>
    </cfRule>
    <cfRule type="cellIs" dxfId="419" priority="451" operator="equal">
      <formula>1</formula>
    </cfRule>
    <cfRule type="cellIs" dxfId="418" priority="452" operator="equal">
      <formula>0.8</formula>
    </cfRule>
    <cfRule type="cellIs" dxfId="417" priority="453" operator="equal">
      <formula>0.6</formula>
    </cfRule>
    <cfRule type="cellIs" dxfId="416" priority="454" operator="equal">
      <formula>0.4</formula>
    </cfRule>
    <cfRule type="cellIs" dxfId="415" priority="455" operator="equal">
      <formula>0.2</formula>
    </cfRule>
    <cfRule type="cellIs" dxfId="414" priority="456" operator="equal">
      <formula>0.2</formula>
    </cfRule>
  </conditionalFormatting>
  <conditionalFormatting sqref="AU282">
    <cfRule type="cellIs" dxfId="413" priority="433" operator="between">
      <formula>0.81</formula>
      <formula>1</formula>
    </cfRule>
    <cfRule type="cellIs" dxfId="412" priority="434" operator="between">
      <formula>0.61</formula>
      <formula>0.8</formula>
    </cfRule>
    <cfRule type="cellIs" dxfId="411" priority="435" operator="between">
      <formula>0.41</formula>
      <formula>0.6</formula>
    </cfRule>
    <cfRule type="cellIs" dxfId="410" priority="436" operator="between">
      <formula>0.21</formula>
      <formula>0.4</formula>
    </cfRule>
    <cfRule type="cellIs" dxfId="409" priority="437" operator="between">
      <formula>0.01</formula>
      <formula>0.2</formula>
    </cfRule>
    <cfRule type="cellIs" dxfId="408" priority="438" operator="equal">
      <formula>0.2</formula>
    </cfRule>
    <cfRule type="cellIs" dxfId="407" priority="439" operator="equal">
      <formula>1</formula>
    </cfRule>
    <cfRule type="cellIs" dxfId="406" priority="440" operator="equal">
      <formula>0.8</formula>
    </cfRule>
    <cfRule type="cellIs" dxfId="405" priority="441" operator="equal">
      <formula>0.6</formula>
    </cfRule>
    <cfRule type="cellIs" dxfId="404" priority="442" operator="equal">
      <formula>0.4</formula>
    </cfRule>
    <cfRule type="cellIs" dxfId="403" priority="443" operator="equal">
      <formula>0.2</formula>
    </cfRule>
    <cfRule type="cellIs" dxfId="402" priority="444" operator="equal">
      <formula>0.2</formula>
    </cfRule>
  </conditionalFormatting>
  <conditionalFormatting sqref="AT282">
    <cfRule type="cellIs" dxfId="401" priority="421" operator="between">
      <formula>0.81</formula>
      <formula>1</formula>
    </cfRule>
    <cfRule type="cellIs" dxfId="400" priority="422" operator="between">
      <formula>0.61</formula>
      <formula>0.8</formula>
    </cfRule>
    <cfRule type="cellIs" dxfId="399" priority="423" operator="between">
      <formula>0.41</formula>
      <formula>0.6</formula>
    </cfRule>
    <cfRule type="cellIs" dxfId="398" priority="424" operator="between">
      <formula>0.21</formula>
      <formula>0.4</formula>
    </cfRule>
    <cfRule type="cellIs" dxfId="397" priority="425" operator="between">
      <formula>0.01</formula>
      <formula>0.2</formula>
    </cfRule>
    <cfRule type="cellIs" dxfId="396" priority="426" operator="equal">
      <formula>0.2</formula>
    </cfRule>
    <cfRule type="cellIs" dxfId="395" priority="427" operator="equal">
      <formula>1</formula>
    </cfRule>
    <cfRule type="cellIs" dxfId="394" priority="428" operator="equal">
      <formula>0.8</formula>
    </cfRule>
    <cfRule type="cellIs" dxfId="393" priority="429" operator="equal">
      <formula>0.6</formula>
    </cfRule>
    <cfRule type="cellIs" dxfId="392" priority="430" operator="equal">
      <formula>0.4</formula>
    </cfRule>
    <cfRule type="cellIs" dxfId="391" priority="431" operator="equal">
      <formula>0.2</formula>
    </cfRule>
    <cfRule type="cellIs" dxfId="390" priority="432" operator="equal">
      <formula>0.2</formula>
    </cfRule>
  </conditionalFormatting>
  <conditionalFormatting sqref="AT288">
    <cfRule type="cellIs" dxfId="389" priority="397" operator="between">
      <formula>0.81</formula>
      <formula>1</formula>
    </cfRule>
    <cfRule type="cellIs" dxfId="388" priority="398" operator="between">
      <formula>0.61</formula>
      <formula>0.8</formula>
    </cfRule>
    <cfRule type="cellIs" dxfId="387" priority="399" operator="between">
      <formula>0.41</formula>
      <formula>0.6</formula>
    </cfRule>
    <cfRule type="cellIs" dxfId="386" priority="400" operator="between">
      <formula>0.21</formula>
      <formula>0.4</formula>
    </cfRule>
    <cfRule type="cellIs" dxfId="385" priority="401" operator="between">
      <formula>0.01</formula>
      <formula>0.2</formula>
    </cfRule>
    <cfRule type="cellIs" dxfId="384" priority="402" operator="equal">
      <formula>0.2</formula>
    </cfRule>
    <cfRule type="cellIs" dxfId="383" priority="403" operator="equal">
      <formula>1</formula>
    </cfRule>
    <cfRule type="cellIs" dxfId="382" priority="404" operator="equal">
      <formula>0.8</formula>
    </cfRule>
    <cfRule type="cellIs" dxfId="381" priority="405" operator="equal">
      <formula>0.6</formula>
    </cfRule>
    <cfRule type="cellIs" dxfId="380" priority="406" operator="equal">
      <formula>0.4</formula>
    </cfRule>
    <cfRule type="cellIs" dxfId="379" priority="407" operator="equal">
      <formula>0.2</formula>
    </cfRule>
    <cfRule type="cellIs" dxfId="378" priority="408" operator="equal">
      <formula>0.2</formula>
    </cfRule>
  </conditionalFormatting>
  <conditionalFormatting sqref="AU294">
    <cfRule type="cellIs" dxfId="377" priority="385" operator="between">
      <formula>0.81</formula>
      <formula>1</formula>
    </cfRule>
    <cfRule type="cellIs" dxfId="376" priority="386" operator="between">
      <formula>0.61</formula>
      <formula>0.8</formula>
    </cfRule>
    <cfRule type="cellIs" dxfId="375" priority="387" operator="between">
      <formula>0.41</formula>
      <formula>0.6</formula>
    </cfRule>
    <cfRule type="cellIs" dxfId="374" priority="388" operator="between">
      <formula>0.21</formula>
      <formula>0.4</formula>
    </cfRule>
    <cfRule type="cellIs" dxfId="373" priority="389" operator="between">
      <formula>0.01</formula>
      <formula>0.2</formula>
    </cfRule>
    <cfRule type="cellIs" dxfId="372" priority="390" operator="equal">
      <formula>0.2</formula>
    </cfRule>
    <cfRule type="cellIs" dxfId="371" priority="391" operator="equal">
      <formula>1</formula>
    </cfRule>
    <cfRule type="cellIs" dxfId="370" priority="392" operator="equal">
      <formula>0.8</formula>
    </cfRule>
    <cfRule type="cellIs" dxfId="369" priority="393" operator="equal">
      <formula>0.6</formula>
    </cfRule>
    <cfRule type="cellIs" dxfId="368" priority="394" operator="equal">
      <formula>0.4</formula>
    </cfRule>
    <cfRule type="cellIs" dxfId="367" priority="395" operator="equal">
      <formula>0.2</formula>
    </cfRule>
    <cfRule type="cellIs" dxfId="366" priority="396" operator="equal">
      <formula>0.2</formula>
    </cfRule>
  </conditionalFormatting>
  <conditionalFormatting sqref="AT294">
    <cfRule type="cellIs" dxfId="365" priority="373" operator="between">
      <formula>0.81</formula>
      <formula>1</formula>
    </cfRule>
    <cfRule type="cellIs" dxfId="364" priority="374" operator="between">
      <formula>0.61</formula>
      <formula>0.8</formula>
    </cfRule>
    <cfRule type="cellIs" dxfId="363" priority="375" operator="between">
      <formula>0.41</formula>
      <formula>0.6</formula>
    </cfRule>
    <cfRule type="cellIs" dxfId="362" priority="376" operator="between">
      <formula>0.21</formula>
      <formula>0.4</formula>
    </cfRule>
    <cfRule type="cellIs" dxfId="361" priority="377" operator="between">
      <formula>0.01</formula>
      <formula>0.2</formula>
    </cfRule>
    <cfRule type="cellIs" dxfId="360" priority="378" operator="equal">
      <formula>0.2</formula>
    </cfRule>
    <cfRule type="cellIs" dxfId="359" priority="379" operator="equal">
      <formula>1</formula>
    </cfRule>
    <cfRule type="cellIs" dxfId="358" priority="380" operator="equal">
      <formula>0.8</formula>
    </cfRule>
    <cfRule type="cellIs" dxfId="357" priority="381" operator="equal">
      <formula>0.6</formula>
    </cfRule>
    <cfRule type="cellIs" dxfId="356" priority="382" operator="equal">
      <formula>0.4</formula>
    </cfRule>
    <cfRule type="cellIs" dxfId="355" priority="383" operator="equal">
      <formula>0.2</formula>
    </cfRule>
    <cfRule type="cellIs" dxfId="354" priority="384" operator="equal">
      <formula>0.2</formula>
    </cfRule>
  </conditionalFormatting>
  <conditionalFormatting sqref="AU300">
    <cfRule type="cellIs" dxfId="353" priority="361" operator="between">
      <formula>0.81</formula>
      <formula>1</formula>
    </cfRule>
    <cfRule type="cellIs" dxfId="352" priority="362" operator="between">
      <formula>0.61</formula>
      <formula>0.8</formula>
    </cfRule>
    <cfRule type="cellIs" dxfId="351" priority="363" operator="between">
      <formula>0.41</formula>
      <formula>0.6</formula>
    </cfRule>
    <cfRule type="cellIs" dxfId="350" priority="364" operator="between">
      <formula>0.21</formula>
      <formula>0.4</formula>
    </cfRule>
    <cfRule type="cellIs" dxfId="349" priority="365" operator="between">
      <formula>0.01</formula>
      <formula>0.2</formula>
    </cfRule>
    <cfRule type="cellIs" dxfId="348" priority="366" operator="equal">
      <formula>0.2</formula>
    </cfRule>
    <cfRule type="cellIs" dxfId="347" priority="367" operator="equal">
      <formula>1</formula>
    </cfRule>
    <cfRule type="cellIs" dxfId="346" priority="368" operator="equal">
      <formula>0.8</formula>
    </cfRule>
    <cfRule type="cellIs" dxfId="345" priority="369" operator="equal">
      <formula>0.6</formula>
    </cfRule>
    <cfRule type="cellIs" dxfId="344" priority="370" operator="equal">
      <formula>0.4</formula>
    </cfRule>
    <cfRule type="cellIs" dxfId="343" priority="371" operator="equal">
      <formula>0.2</formula>
    </cfRule>
    <cfRule type="cellIs" dxfId="342" priority="372" operator="equal">
      <formula>0.2</formula>
    </cfRule>
  </conditionalFormatting>
  <conditionalFormatting sqref="AT300">
    <cfRule type="cellIs" dxfId="341" priority="349" operator="between">
      <formula>0.81</formula>
      <formula>1</formula>
    </cfRule>
    <cfRule type="cellIs" dxfId="340" priority="350" operator="between">
      <formula>0.61</formula>
      <formula>0.8</formula>
    </cfRule>
    <cfRule type="cellIs" dxfId="339" priority="351" operator="between">
      <formula>0.41</formula>
      <formula>0.6</formula>
    </cfRule>
    <cfRule type="cellIs" dxfId="338" priority="352" operator="between">
      <formula>0.21</formula>
      <formula>0.4</formula>
    </cfRule>
    <cfRule type="cellIs" dxfId="337" priority="353" operator="between">
      <formula>0.01</formula>
      <formula>0.2</formula>
    </cfRule>
    <cfRule type="cellIs" dxfId="336" priority="354" operator="equal">
      <formula>0.2</formula>
    </cfRule>
    <cfRule type="cellIs" dxfId="335" priority="355" operator="equal">
      <formula>1</formula>
    </cfRule>
    <cfRule type="cellIs" dxfId="334" priority="356" operator="equal">
      <formula>0.8</formula>
    </cfRule>
    <cfRule type="cellIs" dxfId="333" priority="357" operator="equal">
      <formula>0.6</formula>
    </cfRule>
    <cfRule type="cellIs" dxfId="332" priority="358" operator="equal">
      <formula>0.4</formula>
    </cfRule>
    <cfRule type="cellIs" dxfId="331" priority="359" operator="equal">
      <formula>0.2</formula>
    </cfRule>
    <cfRule type="cellIs" dxfId="330" priority="360" operator="equal">
      <formula>0.2</formula>
    </cfRule>
  </conditionalFormatting>
  <conditionalFormatting sqref="AU306">
    <cfRule type="cellIs" dxfId="329" priority="337" operator="between">
      <formula>0.81</formula>
      <formula>1</formula>
    </cfRule>
    <cfRule type="cellIs" dxfId="328" priority="338" operator="between">
      <formula>0.61</formula>
      <formula>0.8</formula>
    </cfRule>
    <cfRule type="cellIs" dxfId="327" priority="339" operator="between">
      <formula>0.41</formula>
      <formula>0.6</formula>
    </cfRule>
    <cfRule type="cellIs" dxfId="326" priority="340" operator="between">
      <formula>0.21</formula>
      <formula>0.4</formula>
    </cfRule>
    <cfRule type="cellIs" dxfId="325" priority="341" operator="between">
      <formula>0.01</formula>
      <formula>0.2</formula>
    </cfRule>
    <cfRule type="cellIs" dxfId="324" priority="342" operator="equal">
      <formula>0.2</formula>
    </cfRule>
    <cfRule type="cellIs" dxfId="323" priority="343" operator="equal">
      <formula>1</formula>
    </cfRule>
    <cfRule type="cellIs" dxfId="322" priority="344" operator="equal">
      <formula>0.8</formula>
    </cfRule>
    <cfRule type="cellIs" dxfId="321" priority="345" operator="equal">
      <formula>0.6</formula>
    </cfRule>
    <cfRule type="cellIs" dxfId="320" priority="346" operator="equal">
      <formula>0.4</formula>
    </cfRule>
    <cfRule type="cellIs" dxfId="319" priority="347" operator="equal">
      <formula>0.2</formula>
    </cfRule>
    <cfRule type="cellIs" dxfId="318" priority="348" operator="equal">
      <formula>0.2</formula>
    </cfRule>
  </conditionalFormatting>
  <conditionalFormatting sqref="AT306">
    <cfRule type="cellIs" dxfId="317" priority="325" operator="between">
      <formula>0.81</formula>
      <formula>1</formula>
    </cfRule>
    <cfRule type="cellIs" dxfId="316" priority="326" operator="between">
      <formula>0.61</formula>
      <formula>0.8</formula>
    </cfRule>
    <cfRule type="cellIs" dxfId="315" priority="327" operator="between">
      <formula>0.41</formula>
      <formula>0.6</formula>
    </cfRule>
    <cfRule type="cellIs" dxfId="314" priority="328" operator="between">
      <formula>0.21</formula>
      <formula>0.4</formula>
    </cfRule>
    <cfRule type="cellIs" dxfId="313" priority="329" operator="between">
      <formula>0.01</formula>
      <formula>0.2</formula>
    </cfRule>
    <cfRule type="cellIs" dxfId="312" priority="330" operator="equal">
      <formula>0.2</formula>
    </cfRule>
    <cfRule type="cellIs" dxfId="311" priority="331" operator="equal">
      <formula>1</formula>
    </cfRule>
    <cfRule type="cellIs" dxfId="310" priority="332" operator="equal">
      <formula>0.8</formula>
    </cfRule>
    <cfRule type="cellIs" dxfId="309" priority="333" operator="equal">
      <formula>0.6</formula>
    </cfRule>
    <cfRule type="cellIs" dxfId="308" priority="334" operator="equal">
      <formula>0.4</formula>
    </cfRule>
    <cfRule type="cellIs" dxfId="307" priority="335" operator="equal">
      <formula>0.2</formula>
    </cfRule>
    <cfRule type="cellIs" dxfId="306" priority="336" operator="equal">
      <formula>0.2</formula>
    </cfRule>
  </conditionalFormatting>
  <conditionalFormatting sqref="AU312">
    <cfRule type="cellIs" dxfId="305" priority="313" operator="between">
      <formula>0.81</formula>
      <formula>1</formula>
    </cfRule>
    <cfRule type="cellIs" dxfId="304" priority="314" operator="between">
      <formula>0.61</formula>
      <formula>0.8</formula>
    </cfRule>
    <cfRule type="cellIs" dxfId="303" priority="315" operator="between">
      <formula>0.41</formula>
      <formula>0.6</formula>
    </cfRule>
    <cfRule type="cellIs" dxfId="302" priority="316" operator="between">
      <formula>0.21</formula>
      <formula>0.4</formula>
    </cfRule>
    <cfRule type="cellIs" dxfId="301" priority="317" operator="between">
      <formula>0.01</formula>
      <formula>0.2</formula>
    </cfRule>
    <cfRule type="cellIs" dxfId="300" priority="318" operator="equal">
      <formula>0.2</formula>
    </cfRule>
    <cfRule type="cellIs" dxfId="299" priority="319" operator="equal">
      <formula>1</formula>
    </cfRule>
    <cfRule type="cellIs" dxfId="298" priority="320" operator="equal">
      <formula>0.8</formula>
    </cfRule>
    <cfRule type="cellIs" dxfId="297" priority="321" operator="equal">
      <formula>0.6</formula>
    </cfRule>
    <cfRule type="cellIs" dxfId="296" priority="322" operator="equal">
      <formula>0.4</formula>
    </cfRule>
    <cfRule type="cellIs" dxfId="295" priority="323" operator="equal">
      <formula>0.2</formula>
    </cfRule>
    <cfRule type="cellIs" dxfId="294" priority="324" operator="equal">
      <formula>0.2</formula>
    </cfRule>
  </conditionalFormatting>
  <conditionalFormatting sqref="AT312">
    <cfRule type="cellIs" dxfId="293" priority="301" operator="between">
      <formula>0.81</formula>
      <formula>1</formula>
    </cfRule>
    <cfRule type="cellIs" dxfId="292" priority="302" operator="between">
      <formula>0.61</formula>
      <formula>0.8</formula>
    </cfRule>
    <cfRule type="cellIs" dxfId="291" priority="303" operator="between">
      <formula>0.41</formula>
      <formula>0.6</formula>
    </cfRule>
    <cfRule type="cellIs" dxfId="290" priority="304" operator="between">
      <formula>0.21</formula>
      <formula>0.4</formula>
    </cfRule>
    <cfRule type="cellIs" dxfId="289" priority="305" operator="between">
      <formula>0.01</formula>
      <formula>0.2</formula>
    </cfRule>
    <cfRule type="cellIs" dxfId="288" priority="306" operator="equal">
      <formula>0.2</formula>
    </cfRule>
    <cfRule type="cellIs" dxfId="287" priority="307" operator="equal">
      <formula>1</formula>
    </cfRule>
    <cfRule type="cellIs" dxfId="286" priority="308" operator="equal">
      <formula>0.8</formula>
    </cfRule>
    <cfRule type="cellIs" dxfId="285" priority="309" operator="equal">
      <formula>0.6</formula>
    </cfRule>
    <cfRule type="cellIs" dxfId="284" priority="310" operator="equal">
      <formula>0.4</formula>
    </cfRule>
    <cfRule type="cellIs" dxfId="283" priority="311" operator="equal">
      <formula>0.2</formula>
    </cfRule>
    <cfRule type="cellIs" dxfId="282" priority="312" operator="equal">
      <formula>0.2</formula>
    </cfRule>
  </conditionalFormatting>
  <conditionalFormatting sqref="AU318">
    <cfRule type="cellIs" dxfId="281" priority="289" operator="between">
      <formula>0.81</formula>
      <formula>1</formula>
    </cfRule>
    <cfRule type="cellIs" dxfId="280" priority="290" operator="between">
      <formula>0.61</formula>
      <formula>0.8</formula>
    </cfRule>
    <cfRule type="cellIs" dxfId="279" priority="291" operator="between">
      <formula>0.41</formula>
      <formula>0.6</formula>
    </cfRule>
    <cfRule type="cellIs" dxfId="278" priority="292" operator="between">
      <formula>0.21</formula>
      <formula>0.4</formula>
    </cfRule>
    <cfRule type="cellIs" dxfId="277" priority="293" operator="between">
      <formula>0.01</formula>
      <formula>0.2</formula>
    </cfRule>
    <cfRule type="cellIs" dxfId="276" priority="294" operator="equal">
      <formula>0.2</formula>
    </cfRule>
    <cfRule type="cellIs" dxfId="275" priority="295" operator="equal">
      <formula>1</formula>
    </cfRule>
    <cfRule type="cellIs" dxfId="274" priority="296" operator="equal">
      <formula>0.8</formula>
    </cfRule>
    <cfRule type="cellIs" dxfId="273" priority="297" operator="equal">
      <formula>0.6</formula>
    </cfRule>
    <cfRule type="cellIs" dxfId="272" priority="298" operator="equal">
      <formula>0.4</formula>
    </cfRule>
    <cfRule type="cellIs" dxfId="271" priority="299" operator="equal">
      <formula>0.2</formula>
    </cfRule>
    <cfRule type="cellIs" dxfId="270" priority="300" operator="equal">
      <formula>0.2</formula>
    </cfRule>
  </conditionalFormatting>
  <conditionalFormatting sqref="AT318">
    <cfRule type="cellIs" dxfId="269" priority="277" operator="between">
      <formula>0.81</formula>
      <formula>1</formula>
    </cfRule>
    <cfRule type="cellIs" dxfId="268" priority="278" operator="between">
      <formula>0.61</formula>
      <formula>0.8</formula>
    </cfRule>
    <cfRule type="cellIs" dxfId="267" priority="279" operator="between">
      <formula>0.41</formula>
      <formula>0.6</formula>
    </cfRule>
    <cfRule type="cellIs" dxfId="266" priority="280" operator="between">
      <formula>0.21</formula>
      <formula>0.4</formula>
    </cfRule>
    <cfRule type="cellIs" dxfId="265" priority="281" operator="between">
      <formula>0.01</formula>
      <formula>0.2</formula>
    </cfRule>
    <cfRule type="cellIs" dxfId="264" priority="282" operator="equal">
      <formula>0.2</formula>
    </cfRule>
    <cfRule type="cellIs" dxfId="263" priority="283" operator="equal">
      <formula>1</formula>
    </cfRule>
    <cfRule type="cellIs" dxfId="262" priority="284" operator="equal">
      <formula>0.8</formula>
    </cfRule>
    <cfRule type="cellIs" dxfId="261" priority="285" operator="equal">
      <formula>0.6</formula>
    </cfRule>
    <cfRule type="cellIs" dxfId="260" priority="286" operator="equal">
      <formula>0.4</formula>
    </cfRule>
    <cfRule type="cellIs" dxfId="259" priority="287" operator="equal">
      <formula>0.2</formula>
    </cfRule>
    <cfRule type="cellIs" dxfId="258" priority="288" operator="equal">
      <formula>0.2</formula>
    </cfRule>
  </conditionalFormatting>
  <conditionalFormatting sqref="AU324">
    <cfRule type="cellIs" dxfId="257" priority="265" operator="between">
      <formula>0.81</formula>
      <formula>1</formula>
    </cfRule>
    <cfRule type="cellIs" dxfId="256" priority="266" operator="between">
      <formula>0.61</formula>
      <formula>0.8</formula>
    </cfRule>
    <cfRule type="cellIs" dxfId="255" priority="267" operator="between">
      <formula>0.41</formula>
      <formula>0.6</formula>
    </cfRule>
    <cfRule type="cellIs" dxfId="254" priority="268" operator="between">
      <formula>0.21</formula>
      <formula>0.4</formula>
    </cfRule>
    <cfRule type="cellIs" dxfId="253" priority="269" operator="between">
      <formula>0.01</formula>
      <formula>0.2</formula>
    </cfRule>
    <cfRule type="cellIs" dxfId="252" priority="270" operator="equal">
      <formula>0.2</formula>
    </cfRule>
    <cfRule type="cellIs" dxfId="251" priority="271" operator="equal">
      <formula>1</formula>
    </cfRule>
    <cfRule type="cellIs" dxfId="250" priority="272" operator="equal">
      <formula>0.8</formula>
    </cfRule>
    <cfRule type="cellIs" dxfId="249" priority="273" operator="equal">
      <formula>0.6</formula>
    </cfRule>
    <cfRule type="cellIs" dxfId="248" priority="274" operator="equal">
      <formula>0.4</formula>
    </cfRule>
    <cfRule type="cellIs" dxfId="247" priority="275" operator="equal">
      <formula>0.2</formula>
    </cfRule>
    <cfRule type="cellIs" dxfId="246" priority="276" operator="equal">
      <formula>0.2</formula>
    </cfRule>
  </conditionalFormatting>
  <conditionalFormatting sqref="AT324">
    <cfRule type="cellIs" dxfId="245" priority="253" operator="between">
      <formula>0.81</formula>
      <formula>1</formula>
    </cfRule>
    <cfRule type="cellIs" dxfId="244" priority="254" operator="between">
      <formula>0.61</formula>
      <formula>0.8</formula>
    </cfRule>
    <cfRule type="cellIs" dxfId="243" priority="255" operator="between">
      <formula>0.41</formula>
      <formula>0.6</formula>
    </cfRule>
    <cfRule type="cellIs" dxfId="242" priority="256" operator="between">
      <formula>0.21</formula>
      <formula>0.4</formula>
    </cfRule>
    <cfRule type="cellIs" dxfId="241" priority="257" operator="between">
      <formula>0.01</formula>
      <formula>0.2</formula>
    </cfRule>
    <cfRule type="cellIs" dxfId="240" priority="258" operator="equal">
      <formula>0.2</formula>
    </cfRule>
    <cfRule type="cellIs" dxfId="239" priority="259" operator="equal">
      <formula>1</formula>
    </cfRule>
    <cfRule type="cellIs" dxfId="238" priority="260" operator="equal">
      <formula>0.8</formula>
    </cfRule>
    <cfRule type="cellIs" dxfId="237" priority="261" operator="equal">
      <formula>0.6</formula>
    </cfRule>
    <cfRule type="cellIs" dxfId="236" priority="262" operator="equal">
      <formula>0.4</formula>
    </cfRule>
    <cfRule type="cellIs" dxfId="235" priority="263" operator="equal">
      <formula>0.2</formula>
    </cfRule>
    <cfRule type="cellIs" dxfId="234" priority="264" operator="equal">
      <formula>0.2</formula>
    </cfRule>
  </conditionalFormatting>
  <conditionalFormatting sqref="AU330">
    <cfRule type="cellIs" dxfId="233" priority="241" operator="between">
      <formula>0.81</formula>
      <formula>1</formula>
    </cfRule>
    <cfRule type="cellIs" dxfId="232" priority="242" operator="between">
      <formula>0.61</formula>
      <formula>0.8</formula>
    </cfRule>
    <cfRule type="cellIs" dxfId="231" priority="243" operator="between">
      <formula>0.41</formula>
      <formula>0.6</formula>
    </cfRule>
    <cfRule type="cellIs" dxfId="230" priority="244" operator="between">
      <formula>0.21</formula>
      <formula>0.4</formula>
    </cfRule>
    <cfRule type="cellIs" dxfId="229" priority="245" operator="between">
      <formula>0.01</formula>
      <formula>0.2</formula>
    </cfRule>
    <cfRule type="cellIs" dxfId="228" priority="246" operator="equal">
      <formula>0.2</formula>
    </cfRule>
    <cfRule type="cellIs" dxfId="227" priority="247" operator="equal">
      <formula>1</formula>
    </cfRule>
    <cfRule type="cellIs" dxfId="226" priority="248" operator="equal">
      <formula>0.8</formula>
    </cfRule>
    <cfRule type="cellIs" dxfId="225" priority="249" operator="equal">
      <formula>0.6</formula>
    </cfRule>
    <cfRule type="cellIs" dxfId="224" priority="250" operator="equal">
      <formula>0.4</formula>
    </cfRule>
    <cfRule type="cellIs" dxfId="223" priority="251" operator="equal">
      <formula>0.2</formula>
    </cfRule>
    <cfRule type="cellIs" dxfId="222" priority="252" operator="equal">
      <formula>0.2</formula>
    </cfRule>
  </conditionalFormatting>
  <conditionalFormatting sqref="AT330">
    <cfRule type="cellIs" dxfId="221" priority="229" operator="between">
      <formula>0.81</formula>
      <formula>1</formula>
    </cfRule>
    <cfRule type="cellIs" dxfId="220" priority="230" operator="between">
      <formula>0.61</formula>
      <formula>0.8</formula>
    </cfRule>
    <cfRule type="cellIs" dxfId="219" priority="231" operator="between">
      <formula>0.41</formula>
      <formula>0.6</formula>
    </cfRule>
    <cfRule type="cellIs" dxfId="218" priority="232" operator="between">
      <formula>0.21</formula>
      <formula>0.4</formula>
    </cfRule>
    <cfRule type="cellIs" dxfId="217" priority="233" operator="between">
      <formula>0.01</formula>
      <formula>0.2</formula>
    </cfRule>
    <cfRule type="cellIs" dxfId="216" priority="234" operator="equal">
      <formula>0.2</formula>
    </cfRule>
    <cfRule type="cellIs" dxfId="215" priority="235" operator="equal">
      <formula>1</formula>
    </cfRule>
    <cfRule type="cellIs" dxfId="214" priority="236" operator="equal">
      <formula>0.8</formula>
    </cfRule>
    <cfRule type="cellIs" dxfId="213" priority="237" operator="equal">
      <formula>0.6</formula>
    </cfRule>
    <cfRule type="cellIs" dxfId="212" priority="238" operator="equal">
      <formula>0.4</formula>
    </cfRule>
    <cfRule type="cellIs" dxfId="211" priority="239" operator="equal">
      <formula>0.2</formula>
    </cfRule>
    <cfRule type="cellIs" dxfId="210" priority="240" operator="equal">
      <formula>0.2</formula>
    </cfRule>
  </conditionalFormatting>
  <conditionalFormatting sqref="AU336">
    <cfRule type="cellIs" dxfId="209" priority="217" operator="between">
      <formula>0.81</formula>
      <formula>1</formula>
    </cfRule>
    <cfRule type="cellIs" dxfId="208" priority="218" operator="between">
      <formula>0.61</formula>
      <formula>0.8</formula>
    </cfRule>
    <cfRule type="cellIs" dxfId="207" priority="219" operator="between">
      <formula>0.41</formula>
      <formula>0.6</formula>
    </cfRule>
    <cfRule type="cellIs" dxfId="206" priority="220" operator="between">
      <formula>0.21</formula>
      <formula>0.4</formula>
    </cfRule>
    <cfRule type="cellIs" dxfId="205" priority="221" operator="between">
      <formula>0.01</formula>
      <formula>0.2</formula>
    </cfRule>
    <cfRule type="cellIs" dxfId="204" priority="222" operator="equal">
      <formula>0.2</formula>
    </cfRule>
    <cfRule type="cellIs" dxfId="203" priority="223" operator="equal">
      <formula>1</formula>
    </cfRule>
    <cfRule type="cellIs" dxfId="202" priority="224" operator="equal">
      <formula>0.8</formula>
    </cfRule>
    <cfRule type="cellIs" dxfId="201" priority="225" operator="equal">
      <formula>0.6</formula>
    </cfRule>
    <cfRule type="cellIs" dxfId="200" priority="226" operator="equal">
      <formula>0.4</formula>
    </cfRule>
    <cfRule type="cellIs" dxfId="199" priority="227" operator="equal">
      <formula>0.2</formula>
    </cfRule>
    <cfRule type="cellIs" dxfId="198" priority="228" operator="equal">
      <formula>0.2</formula>
    </cfRule>
  </conditionalFormatting>
  <conditionalFormatting sqref="AT336">
    <cfRule type="cellIs" dxfId="197" priority="205" operator="between">
      <formula>0.81</formula>
      <formula>1</formula>
    </cfRule>
    <cfRule type="cellIs" dxfId="196" priority="206" operator="between">
      <formula>0.61</formula>
      <formula>0.8</formula>
    </cfRule>
    <cfRule type="cellIs" dxfId="195" priority="207" operator="between">
      <formula>0.41</formula>
      <formula>0.6</formula>
    </cfRule>
    <cfRule type="cellIs" dxfId="194" priority="208" operator="between">
      <formula>0.21</formula>
      <formula>0.4</formula>
    </cfRule>
    <cfRule type="cellIs" dxfId="193" priority="209" operator="between">
      <formula>0.01</formula>
      <formula>0.2</formula>
    </cfRule>
    <cfRule type="cellIs" dxfId="192" priority="210" operator="equal">
      <formula>0.2</formula>
    </cfRule>
    <cfRule type="cellIs" dxfId="191" priority="211" operator="equal">
      <formula>1</formula>
    </cfRule>
    <cfRule type="cellIs" dxfId="190" priority="212" operator="equal">
      <formula>0.8</formula>
    </cfRule>
    <cfRule type="cellIs" dxfId="189" priority="213" operator="equal">
      <formula>0.6</formula>
    </cfRule>
    <cfRule type="cellIs" dxfId="188" priority="214" operator="equal">
      <formula>0.4</formula>
    </cfRule>
    <cfRule type="cellIs" dxfId="187" priority="215" operator="equal">
      <formula>0.2</formula>
    </cfRule>
    <cfRule type="cellIs" dxfId="186" priority="216" operator="equal">
      <formula>0.2</formula>
    </cfRule>
  </conditionalFormatting>
  <conditionalFormatting sqref="AU342">
    <cfRule type="cellIs" dxfId="185" priority="193" operator="between">
      <formula>0.81</formula>
      <formula>1</formula>
    </cfRule>
    <cfRule type="cellIs" dxfId="184" priority="194" operator="between">
      <formula>0.61</formula>
      <formula>0.8</formula>
    </cfRule>
    <cfRule type="cellIs" dxfId="183" priority="195" operator="between">
      <formula>0.41</formula>
      <formula>0.6</formula>
    </cfRule>
    <cfRule type="cellIs" dxfId="182" priority="196" operator="between">
      <formula>0.21</formula>
      <formula>0.4</formula>
    </cfRule>
    <cfRule type="cellIs" dxfId="181" priority="197" operator="between">
      <formula>0.01</formula>
      <formula>0.2</formula>
    </cfRule>
    <cfRule type="cellIs" dxfId="180" priority="198" operator="equal">
      <formula>0.2</formula>
    </cfRule>
    <cfRule type="cellIs" dxfId="179" priority="199" operator="equal">
      <formula>1</formula>
    </cfRule>
    <cfRule type="cellIs" dxfId="178" priority="200" operator="equal">
      <formula>0.8</formula>
    </cfRule>
    <cfRule type="cellIs" dxfId="177" priority="201" operator="equal">
      <formula>0.6</formula>
    </cfRule>
    <cfRule type="cellIs" dxfId="176" priority="202" operator="equal">
      <formula>0.4</formula>
    </cfRule>
    <cfRule type="cellIs" dxfId="175" priority="203" operator="equal">
      <formula>0.2</formula>
    </cfRule>
    <cfRule type="cellIs" dxfId="174" priority="204" operator="equal">
      <formula>0.2</formula>
    </cfRule>
  </conditionalFormatting>
  <conditionalFormatting sqref="AT342">
    <cfRule type="cellIs" dxfId="173" priority="181" operator="between">
      <formula>0.81</formula>
      <formula>1</formula>
    </cfRule>
    <cfRule type="cellIs" dxfId="172" priority="182" operator="between">
      <formula>0.61</formula>
      <formula>0.8</formula>
    </cfRule>
    <cfRule type="cellIs" dxfId="171" priority="183" operator="between">
      <formula>0.41</formula>
      <formula>0.6</formula>
    </cfRule>
    <cfRule type="cellIs" dxfId="170" priority="184" operator="between">
      <formula>0.21</formula>
      <formula>0.4</formula>
    </cfRule>
    <cfRule type="cellIs" dxfId="169" priority="185" operator="between">
      <formula>0.01</formula>
      <formula>0.2</formula>
    </cfRule>
    <cfRule type="cellIs" dxfId="168" priority="186" operator="equal">
      <formula>0.2</formula>
    </cfRule>
    <cfRule type="cellIs" dxfId="167" priority="187" operator="equal">
      <formula>1</formula>
    </cfRule>
    <cfRule type="cellIs" dxfId="166" priority="188" operator="equal">
      <formula>0.8</formula>
    </cfRule>
    <cfRule type="cellIs" dxfId="165" priority="189" operator="equal">
      <formula>0.6</formula>
    </cfRule>
    <cfRule type="cellIs" dxfId="164" priority="190" operator="equal">
      <formula>0.4</formula>
    </cfRule>
    <cfRule type="cellIs" dxfId="163" priority="191" operator="equal">
      <formula>0.2</formula>
    </cfRule>
    <cfRule type="cellIs" dxfId="162" priority="192" operator="equal">
      <formula>0.2</formula>
    </cfRule>
  </conditionalFormatting>
  <conditionalFormatting sqref="AU348">
    <cfRule type="cellIs" dxfId="161" priority="169" operator="between">
      <formula>0.81</formula>
      <formula>1</formula>
    </cfRule>
    <cfRule type="cellIs" dxfId="160" priority="170" operator="between">
      <formula>0.61</formula>
      <formula>0.8</formula>
    </cfRule>
    <cfRule type="cellIs" dxfId="159" priority="171" operator="between">
      <formula>0.41</formula>
      <formula>0.6</formula>
    </cfRule>
    <cfRule type="cellIs" dxfId="158" priority="172" operator="between">
      <formula>0.21</formula>
      <formula>0.4</formula>
    </cfRule>
    <cfRule type="cellIs" dxfId="157" priority="173" operator="between">
      <formula>0.01</formula>
      <formula>0.2</formula>
    </cfRule>
    <cfRule type="cellIs" dxfId="156" priority="174" operator="equal">
      <formula>0.2</formula>
    </cfRule>
    <cfRule type="cellIs" dxfId="155" priority="175" operator="equal">
      <formula>1</formula>
    </cfRule>
    <cfRule type="cellIs" dxfId="154" priority="176" operator="equal">
      <formula>0.8</formula>
    </cfRule>
    <cfRule type="cellIs" dxfId="153" priority="177" operator="equal">
      <formula>0.6</formula>
    </cfRule>
    <cfRule type="cellIs" dxfId="152" priority="178" operator="equal">
      <formula>0.4</formula>
    </cfRule>
    <cfRule type="cellIs" dxfId="151" priority="179" operator="equal">
      <formula>0.2</formula>
    </cfRule>
    <cfRule type="cellIs" dxfId="150" priority="180" operator="equal">
      <formula>0.2</formula>
    </cfRule>
  </conditionalFormatting>
  <conditionalFormatting sqref="AT348">
    <cfRule type="cellIs" dxfId="149" priority="157" operator="between">
      <formula>0.81</formula>
      <formula>1</formula>
    </cfRule>
    <cfRule type="cellIs" dxfId="148" priority="158" operator="between">
      <formula>0.61</formula>
      <formula>0.8</formula>
    </cfRule>
    <cfRule type="cellIs" dxfId="147" priority="159" operator="between">
      <formula>0.41</formula>
      <formula>0.6</formula>
    </cfRule>
    <cfRule type="cellIs" dxfId="146" priority="160" operator="between">
      <formula>0.21</formula>
      <formula>0.4</formula>
    </cfRule>
    <cfRule type="cellIs" dxfId="145" priority="161" operator="between">
      <formula>0.01</formula>
      <formula>0.2</formula>
    </cfRule>
    <cfRule type="cellIs" dxfId="144" priority="162" operator="equal">
      <formula>0.2</formula>
    </cfRule>
    <cfRule type="cellIs" dxfId="143" priority="163" operator="equal">
      <formula>1</formula>
    </cfRule>
    <cfRule type="cellIs" dxfId="142" priority="164" operator="equal">
      <formula>0.8</formula>
    </cfRule>
    <cfRule type="cellIs" dxfId="141" priority="165" operator="equal">
      <formula>0.6</formula>
    </cfRule>
    <cfRule type="cellIs" dxfId="140" priority="166" operator="equal">
      <formula>0.4</formula>
    </cfRule>
    <cfRule type="cellIs" dxfId="139" priority="167" operator="equal">
      <formula>0.2</formula>
    </cfRule>
    <cfRule type="cellIs" dxfId="138" priority="168" operator="equal">
      <formula>0.2</formula>
    </cfRule>
  </conditionalFormatting>
  <conditionalFormatting sqref="AU354">
    <cfRule type="cellIs" dxfId="137" priority="145" operator="between">
      <formula>0.81</formula>
      <formula>1</formula>
    </cfRule>
    <cfRule type="cellIs" dxfId="136" priority="146" operator="between">
      <formula>0.61</formula>
      <formula>0.8</formula>
    </cfRule>
    <cfRule type="cellIs" dxfId="135" priority="147" operator="between">
      <formula>0.41</formula>
      <formula>0.6</formula>
    </cfRule>
    <cfRule type="cellIs" dxfId="134" priority="148" operator="between">
      <formula>0.21</formula>
      <formula>0.4</formula>
    </cfRule>
    <cfRule type="cellIs" dxfId="133" priority="149" operator="between">
      <formula>0.01</formula>
      <formula>0.2</formula>
    </cfRule>
    <cfRule type="cellIs" dxfId="132" priority="150" operator="equal">
      <formula>0.2</formula>
    </cfRule>
    <cfRule type="cellIs" dxfId="131" priority="151" operator="equal">
      <formula>1</formula>
    </cfRule>
    <cfRule type="cellIs" dxfId="130" priority="152" operator="equal">
      <formula>0.8</formula>
    </cfRule>
    <cfRule type="cellIs" dxfId="129" priority="153" operator="equal">
      <formula>0.6</formula>
    </cfRule>
    <cfRule type="cellIs" dxfId="128" priority="154" operator="equal">
      <formula>0.4</formula>
    </cfRule>
    <cfRule type="cellIs" dxfId="127" priority="155" operator="equal">
      <formula>0.2</formula>
    </cfRule>
    <cfRule type="cellIs" dxfId="126" priority="156" operator="equal">
      <formula>0.2</formula>
    </cfRule>
  </conditionalFormatting>
  <conditionalFormatting sqref="AT354">
    <cfRule type="cellIs" dxfId="125" priority="133" operator="between">
      <formula>0.81</formula>
      <formula>1</formula>
    </cfRule>
    <cfRule type="cellIs" dxfId="124" priority="134" operator="between">
      <formula>0.61</formula>
      <formula>0.8</formula>
    </cfRule>
    <cfRule type="cellIs" dxfId="123" priority="135" operator="between">
      <formula>0.41</formula>
      <formula>0.6</formula>
    </cfRule>
    <cfRule type="cellIs" dxfId="122" priority="136" operator="between">
      <formula>0.21</formula>
      <formula>0.4</formula>
    </cfRule>
    <cfRule type="cellIs" dxfId="121" priority="137" operator="between">
      <formula>0.01</formula>
      <formula>0.2</formula>
    </cfRule>
    <cfRule type="cellIs" dxfId="120" priority="138" operator="equal">
      <formula>0.2</formula>
    </cfRule>
    <cfRule type="cellIs" dxfId="119" priority="139" operator="equal">
      <formula>1</formula>
    </cfRule>
    <cfRule type="cellIs" dxfId="118" priority="140" operator="equal">
      <formula>0.8</formula>
    </cfRule>
    <cfRule type="cellIs" dxfId="117" priority="141" operator="equal">
      <formula>0.6</formula>
    </cfRule>
    <cfRule type="cellIs" dxfId="116" priority="142" operator="equal">
      <formula>0.4</formula>
    </cfRule>
    <cfRule type="cellIs" dxfId="115" priority="143" operator="equal">
      <formula>0.2</formula>
    </cfRule>
    <cfRule type="cellIs" dxfId="114" priority="144" operator="equal">
      <formula>0.2</formula>
    </cfRule>
  </conditionalFormatting>
  <conditionalFormatting sqref="AU360">
    <cfRule type="cellIs" dxfId="113" priority="121" operator="between">
      <formula>0.81</formula>
      <formula>1</formula>
    </cfRule>
    <cfRule type="cellIs" dxfId="112" priority="122" operator="between">
      <formula>0.61</formula>
      <formula>0.8</formula>
    </cfRule>
    <cfRule type="cellIs" dxfId="111" priority="123" operator="between">
      <formula>0.41</formula>
      <formula>0.6</formula>
    </cfRule>
    <cfRule type="cellIs" dxfId="110" priority="124" operator="between">
      <formula>0.21</formula>
      <formula>0.4</formula>
    </cfRule>
    <cfRule type="cellIs" dxfId="109" priority="125" operator="between">
      <formula>0.01</formula>
      <formula>0.2</formula>
    </cfRule>
    <cfRule type="cellIs" dxfId="108" priority="126" operator="equal">
      <formula>0.2</formula>
    </cfRule>
    <cfRule type="cellIs" dxfId="107" priority="127" operator="equal">
      <formula>1</formula>
    </cfRule>
    <cfRule type="cellIs" dxfId="106" priority="128" operator="equal">
      <formula>0.8</formula>
    </cfRule>
    <cfRule type="cellIs" dxfId="105" priority="129" operator="equal">
      <formula>0.6</formula>
    </cfRule>
    <cfRule type="cellIs" dxfId="104" priority="130" operator="equal">
      <formula>0.4</formula>
    </cfRule>
    <cfRule type="cellIs" dxfId="103" priority="131" operator="equal">
      <formula>0.2</formula>
    </cfRule>
    <cfRule type="cellIs" dxfId="102" priority="132" operator="equal">
      <formula>0.2</formula>
    </cfRule>
  </conditionalFormatting>
  <conditionalFormatting sqref="AT360">
    <cfRule type="cellIs" dxfId="101" priority="109" operator="between">
      <formula>0.81</formula>
      <formula>1</formula>
    </cfRule>
    <cfRule type="cellIs" dxfId="100" priority="110" operator="between">
      <formula>0.61</formula>
      <formula>0.8</formula>
    </cfRule>
    <cfRule type="cellIs" dxfId="99" priority="111" operator="between">
      <formula>0.41</formula>
      <formula>0.6</formula>
    </cfRule>
    <cfRule type="cellIs" dxfId="98" priority="112" operator="between">
      <formula>0.21</formula>
      <formula>0.4</formula>
    </cfRule>
    <cfRule type="cellIs" dxfId="97" priority="113" operator="between">
      <formula>0.01</formula>
      <formula>0.2</formula>
    </cfRule>
    <cfRule type="cellIs" dxfId="96" priority="114" operator="equal">
      <formula>0.2</formula>
    </cfRule>
    <cfRule type="cellIs" dxfId="95" priority="115" operator="equal">
      <formula>1</formula>
    </cfRule>
    <cfRule type="cellIs" dxfId="94" priority="116" operator="equal">
      <formula>0.8</formula>
    </cfRule>
    <cfRule type="cellIs" dxfId="93" priority="117" operator="equal">
      <formula>0.6</formula>
    </cfRule>
    <cfRule type="cellIs" dxfId="92" priority="118" operator="equal">
      <formula>0.4</formula>
    </cfRule>
    <cfRule type="cellIs" dxfId="91" priority="119" operator="equal">
      <formula>0.2</formula>
    </cfRule>
    <cfRule type="cellIs" dxfId="90" priority="120" operator="equal">
      <formula>0.2</formula>
    </cfRule>
  </conditionalFormatting>
  <conditionalFormatting sqref="AU366">
    <cfRule type="cellIs" dxfId="89" priority="97" operator="between">
      <formula>0.81</formula>
      <formula>1</formula>
    </cfRule>
    <cfRule type="cellIs" dxfId="88" priority="98" operator="between">
      <formula>0.61</formula>
      <formula>0.8</formula>
    </cfRule>
    <cfRule type="cellIs" dxfId="87" priority="99" operator="between">
      <formula>0.41</formula>
      <formula>0.6</formula>
    </cfRule>
    <cfRule type="cellIs" dxfId="86" priority="100" operator="between">
      <formula>0.21</formula>
      <formula>0.4</formula>
    </cfRule>
    <cfRule type="cellIs" dxfId="85" priority="101" operator="between">
      <formula>0.01</formula>
      <formula>0.2</formula>
    </cfRule>
    <cfRule type="cellIs" dxfId="84" priority="102" operator="equal">
      <formula>0.2</formula>
    </cfRule>
    <cfRule type="cellIs" dxfId="83" priority="103" operator="equal">
      <formula>1</formula>
    </cfRule>
    <cfRule type="cellIs" dxfId="82" priority="104" operator="equal">
      <formula>0.8</formula>
    </cfRule>
    <cfRule type="cellIs" dxfId="81" priority="105" operator="equal">
      <formula>0.6</formula>
    </cfRule>
    <cfRule type="cellIs" dxfId="80" priority="106" operator="equal">
      <formula>0.4</formula>
    </cfRule>
    <cfRule type="cellIs" dxfId="79" priority="107" operator="equal">
      <formula>0.2</formula>
    </cfRule>
    <cfRule type="cellIs" dxfId="78" priority="108" operator="equal">
      <formula>0.2</formula>
    </cfRule>
  </conditionalFormatting>
  <conditionalFormatting sqref="AT366">
    <cfRule type="cellIs" dxfId="77" priority="85" operator="between">
      <formula>0.81</formula>
      <formula>1</formula>
    </cfRule>
    <cfRule type="cellIs" dxfId="76" priority="86" operator="between">
      <formula>0.61</formula>
      <formula>0.8</formula>
    </cfRule>
    <cfRule type="cellIs" dxfId="75" priority="87" operator="between">
      <formula>0.41</formula>
      <formula>0.6</formula>
    </cfRule>
    <cfRule type="cellIs" dxfId="74" priority="88" operator="between">
      <formula>0.21</formula>
      <formula>0.4</formula>
    </cfRule>
    <cfRule type="cellIs" dxfId="73" priority="89" operator="between">
      <formula>0.01</formula>
      <formula>0.2</formula>
    </cfRule>
    <cfRule type="cellIs" dxfId="72" priority="90" operator="equal">
      <formula>0.2</formula>
    </cfRule>
    <cfRule type="cellIs" dxfId="71" priority="91" operator="equal">
      <formula>1</formula>
    </cfRule>
    <cfRule type="cellIs" dxfId="70" priority="92" operator="equal">
      <formula>0.8</formula>
    </cfRule>
    <cfRule type="cellIs" dxfId="69" priority="93" operator="equal">
      <formula>0.6</formula>
    </cfRule>
    <cfRule type="cellIs" dxfId="68" priority="94" operator="equal">
      <formula>0.4</formula>
    </cfRule>
    <cfRule type="cellIs" dxfId="67" priority="95" operator="equal">
      <formula>0.2</formula>
    </cfRule>
    <cfRule type="cellIs" dxfId="66" priority="96" operator="equal">
      <formula>0.2</formula>
    </cfRule>
  </conditionalFormatting>
  <conditionalFormatting sqref="AU288">
    <cfRule type="cellIs" dxfId="65" priority="49" operator="between">
      <formula>0.81</formula>
      <formula>1</formula>
    </cfRule>
    <cfRule type="cellIs" dxfId="64" priority="50" operator="between">
      <formula>0.61</formula>
      <formula>0.8</formula>
    </cfRule>
    <cfRule type="cellIs" dxfId="63" priority="51" operator="between">
      <formula>0.41</formula>
      <formula>0.6</formula>
    </cfRule>
    <cfRule type="cellIs" dxfId="62" priority="52" operator="between">
      <formula>0.21</formula>
      <formula>0.4</formula>
    </cfRule>
    <cfRule type="cellIs" dxfId="61" priority="53" operator="between">
      <formula>0.01</formula>
      <formula>0.2</formula>
    </cfRule>
    <cfRule type="cellIs" dxfId="60" priority="54" operator="equal">
      <formula>0.2</formula>
    </cfRule>
    <cfRule type="cellIs" dxfId="59" priority="55" operator="equal">
      <formula>1</formula>
    </cfRule>
    <cfRule type="cellIs" dxfId="58" priority="56" operator="equal">
      <formula>0.8</formula>
    </cfRule>
    <cfRule type="cellIs" dxfId="57" priority="57" operator="equal">
      <formula>0.6</formula>
    </cfRule>
    <cfRule type="cellIs" dxfId="56" priority="58" operator="equal">
      <formula>0.4</formula>
    </cfRule>
    <cfRule type="cellIs" dxfId="55" priority="59" operator="equal">
      <formula>0.2</formula>
    </cfRule>
    <cfRule type="cellIs" dxfId="54" priority="60" operator="equal">
      <formula>0.2</formula>
    </cfRule>
  </conditionalFormatting>
  <conditionalFormatting sqref="AT372">
    <cfRule type="cellIs" dxfId="53" priority="37" operator="between">
      <formula>0.81</formula>
      <formula>1</formula>
    </cfRule>
    <cfRule type="cellIs" dxfId="52" priority="38" operator="between">
      <formula>0.61</formula>
      <formula>0.8</formula>
    </cfRule>
    <cfRule type="cellIs" dxfId="51" priority="39" operator="between">
      <formula>0.41</formula>
      <formula>0.6</formula>
    </cfRule>
    <cfRule type="cellIs" dxfId="50" priority="40" operator="between">
      <formula>0.21</formula>
      <formula>0.4</formula>
    </cfRule>
    <cfRule type="cellIs" dxfId="49" priority="41" operator="between">
      <formula>0.01</formula>
      <formula>0.2</formula>
    </cfRule>
    <cfRule type="cellIs" dxfId="48" priority="42" operator="equal">
      <formula>0.2</formula>
    </cfRule>
    <cfRule type="cellIs" dxfId="47" priority="43" operator="equal">
      <formula>1</formula>
    </cfRule>
    <cfRule type="cellIs" dxfId="46" priority="44" operator="equal">
      <formula>0.8</formula>
    </cfRule>
    <cfRule type="cellIs" dxfId="45" priority="45" operator="equal">
      <formula>0.6</formula>
    </cfRule>
    <cfRule type="cellIs" dxfId="44" priority="46" operator="equal">
      <formula>0.4</formula>
    </cfRule>
    <cfRule type="cellIs" dxfId="43" priority="47" operator="equal">
      <formula>0.2</formula>
    </cfRule>
    <cfRule type="cellIs" dxfId="42" priority="48" operator="equal">
      <formula>0.2</formula>
    </cfRule>
  </conditionalFormatting>
  <conditionalFormatting sqref="AU372">
    <cfRule type="cellIs" dxfId="41" priority="25" operator="between">
      <formula>0.81</formula>
      <formula>1</formula>
    </cfRule>
    <cfRule type="cellIs" dxfId="40" priority="26" operator="between">
      <formula>0.61</formula>
      <formula>0.8</formula>
    </cfRule>
    <cfRule type="cellIs" dxfId="39" priority="27" operator="between">
      <formula>0.41</formula>
      <formula>0.6</formula>
    </cfRule>
    <cfRule type="cellIs" dxfId="38" priority="28" operator="between">
      <formula>0.21</formula>
      <formula>0.4</formula>
    </cfRule>
    <cfRule type="cellIs" dxfId="37" priority="29" operator="between">
      <formula>0.01</formula>
      <formula>0.2</formula>
    </cfRule>
    <cfRule type="cellIs" dxfId="36" priority="30" operator="equal">
      <formula>0.2</formula>
    </cfRule>
    <cfRule type="cellIs" dxfId="35" priority="31" operator="equal">
      <formula>1</formula>
    </cfRule>
    <cfRule type="cellIs" dxfId="34" priority="32" operator="equal">
      <formula>0.8</formula>
    </cfRule>
    <cfRule type="cellIs" dxfId="33" priority="33" operator="equal">
      <formula>0.6</formula>
    </cfRule>
    <cfRule type="cellIs" dxfId="32" priority="34" operator="equal">
      <formula>0.4</formula>
    </cfRule>
    <cfRule type="cellIs" dxfId="31" priority="35" operator="equal">
      <formula>0.2</formula>
    </cfRule>
    <cfRule type="cellIs" dxfId="30" priority="36" operator="equal">
      <formula>0.2</formula>
    </cfRule>
  </conditionalFormatting>
  <dataValidations count="5">
    <dataValidation type="list" allowBlank="1" showInputMessage="1" showErrorMessage="1" sqref="G12 G18:G372 G377:G394" xr:uid="{00000000-0002-0000-0400-000003000000}">
      <formula1>$G$405:$G$410</formula1>
    </dataValidation>
    <dataValidation type="list" allowBlank="1" showInputMessage="1" showErrorMessage="1" sqref="H12 H18:H53" xr:uid="{00000000-0002-0000-0400-000004000000}">
      <formula1>$H$405:$H$410</formula1>
    </dataValidation>
    <dataValidation type="list" allowBlank="1" showInputMessage="1" showErrorMessage="1" sqref="I12 I18:I372 I377:I394" xr:uid="{00000000-0002-0000-0400-000005000000}">
      <formula1>$I$405:$I$411</formula1>
    </dataValidation>
    <dataValidation type="list" allowBlank="1" showInputMessage="1" showErrorMessage="1" sqref="F12 F18:F372 F377:F394" xr:uid="{00000000-0002-0000-0400-000006000000}">
      <formula1>$C$405:$C$411</formula1>
    </dataValidation>
    <dataValidation type="list" allowBlank="1" showInputMessage="1" showErrorMessage="1" sqref="H54:H372 H377:H394" xr:uid="{00000000-0002-0000-0400-000007000000}">
      <formula1>$H$405:$H$411</formula1>
    </dataValidation>
  </dataValidations>
  <pageMargins left="0.7" right="0.7" top="0.75" bottom="0.75" header="0.3" footer="0.3"/>
  <pageSetup orientation="portrait" r:id="rId1"/>
  <ignoredErrors>
    <ignoredError sqref="AR18 AR24 AR36:AR156 AR198 AR216 AR222 AR306 AR162:AR197 AR307:AR372 AR223:AR305 AR217:AR221 AR199:AR215" formula="1"/>
    <ignoredError sqref="M24:M372 M377:M394 O42" unlockedFormula="1"/>
  </ignoredErrors>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8000000}">
          <x14:formula1>
            <xm:f>'Tabla Valoración controles'!$D$7:$D$8</xm:f>
          </x14:formula1>
          <xm:sqref>AI273:AI372 AI12:AI271</xm:sqref>
        </x14:dataValidation>
        <x14:dataValidation type="list" allowBlank="1" showInputMessage="1" showErrorMessage="1" xr:uid="{00000000-0002-0000-0400-000009000000}">
          <x14:formula1>
            <xm:f>'Tabla Valoración controles'!$D$9:$D$10</xm:f>
          </x14:formula1>
          <xm:sqref>AK273:AK372 AK12:AK271</xm:sqref>
        </x14:dataValidation>
        <x14:dataValidation type="list" allowBlank="1" showInputMessage="1" showErrorMessage="1" xr:uid="{00000000-0002-0000-0400-00000A000000}">
          <x14:formula1>
            <xm:f>'Tabla Valoración controles'!$D$11:$D$12</xm:f>
          </x14:formula1>
          <xm:sqref>AL273:AL372 AL12:AL271</xm:sqref>
        </x14:dataValidation>
        <x14:dataValidation type="list" allowBlank="1" showInputMessage="1" showErrorMessage="1" xr:uid="{00000000-0002-0000-0400-00000B000000}">
          <x14:formula1>
            <xm:f>'Tabla Valoración controles'!$D$13:$D$14</xm:f>
          </x14:formula1>
          <xm:sqref>AM273:AM372 AM12:AM271</xm:sqref>
        </x14:dataValidation>
        <x14:dataValidation type="list" allowBlank="1" showInputMessage="1" showErrorMessage="1" xr:uid="{00000000-0002-0000-0400-00000C000000}">
          <x14:formula1>
            <xm:f>'Opciones Tratamiento'!$B$13:$B$19</xm:f>
          </x14:formula1>
          <xm:sqref>N12 N18:N372 N377:N394</xm:sqref>
        </x14:dataValidation>
        <x14:dataValidation type="list" allowBlank="1" showInputMessage="1" showErrorMessage="1" xr:uid="{00000000-0002-0000-0400-00000D000000}">
          <x14:formula1>
            <xm:f>'Tabla Valoración controles'!$D$4:$D$6</xm:f>
          </x14:formula1>
          <xm:sqref>AH12:AH372</xm:sqref>
        </x14:dataValidation>
        <x14:dataValidation type="list" allowBlank="1" showInputMessage="1" showErrorMessage="1" xr:uid="{00000000-0002-0000-0400-00000E000000}">
          <x14:formula1>
            <xm:f>'Opciones Tratamiento'!$B$2:$B$5</xm:f>
          </x14:formula1>
          <xm:sqref>AV12 AV15:AV42 AV48 AV57:AV60 AV54 AV62:AV66 AV69:AV72 AV74:AV108 AV111:AV198 AV202:AV270 AV272:AV276 AV278:AV282 AV285:AV394</xm:sqref>
        </x14:dataValidation>
        <x14:dataValidation type="list" allowBlank="1" showInputMessage="1" showErrorMessage="1" xr:uid="{00000000-0002-0000-0400-00000F000000}">
          <x14:formula1>
            <xm:f>'Procesos y Sub'!$B$9:$B$10</xm:f>
          </x14:formula1>
          <xm:sqref>AE12:AE372</xm:sqref>
        </x14:dataValidation>
        <x14:dataValidation type="list" allowBlank="1" showInputMessage="1" showErrorMessage="1" xr:uid="{00000000-0002-0000-0400-000010000000}">
          <x14:formula1>
            <xm:f>'Tabla Impacto'!$F$211:$F$215</xm:f>
          </x14:formula1>
          <xm:sqref>R12 R18:R372 R377:R394</xm:sqref>
        </x14:dataValidation>
        <x14:dataValidation type="list" allowBlank="1" showInputMessage="1" showErrorMessage="1" xr:uid="{00000000-0002-0000-0400-000011000000}">
          <x14:formula1>
            <xm:f>'Tabla Impacto'!$F$217:$F$221</xm:f>
          </x14:formula1>
          <xm:sqref>U12 U18:U372 U377:U394</xm:sqref>
        </x14:dataValidation>
        <x14:dataValidation type="list" allowBlank="1" showInputMessage="1" showErrorMessage="1" xr:uid="{CEEF4025-6319-4AD5-8772-D3409E067C82}">
          <x14:formula1>
            <xm:f>'Procesos y Sub'!$F$2:$F$18</xm:f>
          </x14:formula1>
          <xm:sqref>E336:E371 C12 C18:C372 C377:C394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73"/>
  <sheetViews>
    <sheetView showGridLines="0" topLeftCell="F11" zoomScale="95" zoomScaleNormal="95" workbookViewId="0">
      <selection activeCell="D10" sqref="D10"/>
    </sheetView>
  </sheetViews>
  <sheetFormatPr baseColWidth="10" defaultRowHeight="14.4" x14ac:dyDescent="0.3"/>
  <cols>
    <col min="1" max="1" width="16.33203125" customWidth="1"/>
    <col min="2" max="2" width="16.5546875" customWidth="1"/>
    <col min="3" max="3" width="9.44140625" customWidth="1"/>
    <col min="4" max="4" width="63.6640625" customWidth="1"/>
    <col min="5" max="5" width="23" customWidth="1"/>
    <col min="6" max="6" width="23.5546875" customWidth="1"/>
    <col min="7" max="7" width="23" customWidth="1"/>
    <col min="10" max="10" width="15.44140625" customWidth="1"/>
    <col min="11" max="11" width="27.33203125" customWidth="1"/>
    <col min="12" max="12" width="23" customWidth="1"/>
    <col min="13" max="13" width="28" customWidth="1"/>
    <col min="14" max="14" width="28.5546875" customWidth="1"/>
    <col min="15" max="15" width="25.5546875" customWidth="1"/>
    <col min="18" max="18" width="15" customWidth="1"/>
    <col min="19" max="19" width="14.5546875" customWidth="1"/>
    <col min="20" max="20" width="19.109375" customWidth="1"/>
    <col min="21" max="22" width="19.44140625" customWidth="1"/>
    <col min="23" max="23" width="17.33203125" customWidth="1"/>
    <col min="24" max="24" width="19.44140625" customWidth="1"/>
  </cols>
  <sheetData>
    <row r="1" spans="1:24" ht="19.5" customHeight="1" thickBot="1" x14ac:dyDescent="0.35">
      <c r="A1" s="274" t="s">
        <v>653</v>
      </c>
    </row>
    <row r="2" spans="1:24" ht="24" customHeight="1" x14ac:dyDescent="0.3">
      <c r="A2" s="182"/>
      <c r="B2" s="183" t="s">
        <v>654</v>
      </c>
      <c r="C2" s="184"/>
      <c r="D2" s="185">
        <f>'[3]CONTEXTO E IDENTIFICACIÓN'!D2</f>
        <v>0</v>
      </c>
      <c r="E2" s="722" t="s">
        <v>655</v>
      </c>
      <c r="F2" s="723"/>
      <c r="G2" s="723"/>
      <c r="H2" s="723"/>
      <c r="I2" s="723"/>
      <c r="J2" s="723"/>
      <c r="K2" s="723"/>
      <c r="L2" s="723"/>
      <c r="M2" s="723"/>
      <c r="N2" s="723"/>
      <c r="O2" s="724"/>
      <c r="P2" s="261"/>
      <c r="Q2" s="261"/>
    </row>
    <row r="3" spans="1:24" ht="22.5" customHeight="1" x14ac:dyDescent="0.3">
      <c r="A3" s="186"/>
      <c r="B3" s="187" t="s">
        <v>656</v>
      </c>
      <c r="C3" s="188"/>
      <c r="D3" s="189">
        <f>'[3]CONTEXTO E IDENTIFICACIÓN'!D3</f>
        <v>0</v>
      </c>
      <c r="E3" s="725"/>
      <c r="F3" s="726"/>
      <c r="G3" s="726"/>
      <c r="H3" s="726"/>
      <c r="I3" s="726"/>
      <c r="J3" s="726"/>
      <c r="K3" s="726"/>
      <c r="L3" s="726"/>
      <c r="M3" s="726"/>
      <c r="N3" s="726"/>
      <c r="O3" s="727"/>
      <c r="P3" s="261"/>
      <c r="Q3" s="261"/>
    </row>
    <row r="4" spans="1:24" ht="15" customHeight="1" x14ac:dyDescent="0.3">
      <c r="A4" s="186"/>
      <c r="B4" s="190" t="s">
        <v>657</v>
      </c>
      <c r="C4" s="191"/>
      <c r="D4" s="192"/>
      <c r="E4" s="725"/>
      <c r="F4" s="726"/>
      <c r="G4" s="726"/>
      <c r="H4" s="726"/>
      <c r="I4" s="726"/>
      <c r="J4" s="726"/>
      <c r="K4" s="726"/>
      <c r="L4" s="726"/>
      <c r="M4" s="726"/>
      <c r="N4" s="726"/>
      <c r="O4" s="727"/>
      <c r="P4" s="261"/>
      <c r="Q4" s="261"/>
    </row>
    <row r="5" spans="1:24" ht="34.5" customHeight="1" thickBot="1" x14ac:dyDescent="0.35">
      <c r="A5" s="193"/>
      <c r="B5" s="731" t="s">
        <v>658</v>
      </c>
      <c r="C5" s="732"/>
      <c r="D5" s="733"/>
      <c r="E5" s="728"/>
      <c r="F5" s="729"/>
      <c r="G5" s="729"/>
      <c r="H5" s="729"/>
      <c r="I5" s="729"/>
      <c r="J5" s="729"/>
      <c r="K5" s="729"/>
      <c r="L5" s="729"/>
      <c r="M5" s="729"/>
      <c r="N5" s="729"/>
      <c r="O5" s="730"/>
      <c r="P5" s="261"/>
      <c r="Q5" s="261"/>
    </row>
    <row r="6" spans="1:24" ht="26.25" customHeight="1" thickBot="1" x14ac:dyDescent="0.35">
      <c r="B6" s="194"/>
      <c r="C6" s="214"/>
      <c r="D6" s="213"/>
      <c r="E6" s="213"/>
      <c r="F6" s="260"/>
      <c r="G6" s="194"/>
      <c r="H6" s="194"/>
      <c r="I6" s="734" t="s">
        <v>749</v>
      </c>
      <c r="J6" s="735"/>
      <c r="K6" s="735"/>
      <c r="L6" s="735"/>
      <c r="M6" s="735"/>
      <c r="N6" s="735"/>
      <c r="O6" s="736"/>
      <c r="P6" s="194"/>
      <c r="Q6" s="259"/>
      <c r="R6" s="258"/>
      <c r="S6" s="257"/>
      <c r="T6" s="737" t="s">
        <v>1</v>
      </c>
      <c r="U6" s="737"/>
      <c r="V6" s="737"/>
      <c r="W6" s="737"/>
      <c r="X6" s="738"/>
    </row>
    <row r="7" spans="1:24" ht="50.25" customHeight="1" thickBot="1" x14ac:dyDescent="0.35">
      <c r="B7" s="199"/>
      <c r="C7" s="256"/>
      <c r="D7" s="256"/>
      <c r="E7" s="739" t="s">
        <v>748</v>
      </c>
      <c r="F7" s="740"/>
      <c r="G7" s="741"/>
      <c r="H7" s="249"/>
      <c r="I7" s="197"/>
      <c r="J7" s="198"/>
      <c r="K7" s="742" t="s">
        <v>1</v>
      </c>
      <c r="L7" s="742"/>
      <c r="M7" s="742"/>
      <c r="N7" s="742"/>
      <c r="O7" s="743"/>
      <c r="P7" s="249"/>
      <c r="Q7" s="248"/>
      <c r="R7" s="200"/>
      <c r="S7" s="199"/>
      <c r="T7" s="255">
        <v>0.2</v>
      </c>
      <c r="U7" s="255">
        <v>0.4</v>
      </c>
      <c r="V7" s="255">
        <v>0.6</v>
      </c>
      <c r="W7" s="255">
        <v>0.8</v>
      </c>
      <c r="X7" s="254">
        <v>1</v>
      </c>
    </row>
    <row r="8" spans="1:24" ht="44.25" customHeight="1" thickBot="1" x14ac:dyDescent="0.35">
      <c r="A8" s="253" t="s">
        <v>197</v>
      </c>
      <c r="B8" s="251" t="s">
        <v>199</v>
      </c>
      <c r="C8" s="252" t="s">
        <v>747</v>
      </c>
      <c r="D8" s="251" t="s">
        <v>650</v>
      </c>
      <c r="E8" s="251" t="s">
        <v>651</v>
      </c>
      <c r="F8" s="251" t="s">
        <v>652</v>
      </c>
      <c r="G8" s="250" t="s">
        <v>746</v>
      </c>
      <c r="H8" s="249"/>
      <c r="I8" s="200"/>
      <c r="J8" s="203"/>
      <c r="K8" s="143" t="s">
        <v>277</v>
      </c>
      <c r="L8" s="143" t="s">
        <v>79</v>
      </c>
      <c r="M8" s="143" t="s">
        <v>76</v>
      </c>
      <c r="N8" s="143" t="s">
        <v>6</v>
      </c>
      <c r="O8" s="144" t="s">
        <v>80</v>
      </c>
      <c r="P8" s="249"/>
      <c r="Q8" s="248"/>
      <c r="R8" s="200"/>
      <c r="S8" s="204"/>
      <c r="T8" s="145" t="s">
        <v>277</v>
      </c>
      <c r="U8" s="145" t="s">
        <v>79</v>
      </c>
      <c r="V8" s="145" t="s">
        <v>76</v>
      </c>
      <c r="W8" s="145" t="s">
        <v>6</v>
      </c>
      <c r="X8" s="146" t="s">
        <v>80</v>
      </c>
    </row>
    <row r="9" spans="1:24" ht="150.75" customHeight="1" x14ac:dyDescent="0.3">
      <c r="A9" s="247" t="str">
        <f>'[3]CONTEXTO E IDENTIFICACIÓN'!D55</f>
        <v>Direccionamiento Estratégico y Planeación</v>
      </c>
      <c r="B9" s="246" t="str">
        <f>'[3]CONTEXTO E IDENTIFICACIÓN'!F55</f>
        <v>Gestión Estratégica</v>
      </c>
      <c r="C9" s="212" t="str">
        <f>'[3]CONTEXTO E IDENTIFICACIÓN'!A55</f>
        <v>R1</v>
      </c>
      <c r="D9" s="245" t="str">
        <f>'[3]CONTEXTO E IDENTIFICACIÓN'!N55</f>
        <v>Posibilidad de pérdida Económica y Reputacional por el incumplimiento en la ejecución del presupuesto de inversión y en las metas proyecto y PND debido a: 
1. Deficiencias en la programación y seguimiento del plan anual de adquisiciones.
2. Situaciones anormales de carácter misional que afecten la programación y diseño del plan de adquisiciones
3. Compromisos institucionales no previstos.
4. Expedición del CDP que no esté dentro de la programación presupuestal.
5. Reservas presupuestales.</v>
      </c>
      <c r="E9" s="244" t="str">
        <f>'[3]PROB E IMPACTO INHERENTE'!I9</f>
        <v>Baja</v>
      </c>
      <c r="F9" s="244" t="str">
        <f>'[3]PROB E IMPACTO INHERENTE'!Q9</f>
        <v>Catastrófico</v>
      </c>
      <c r="G9" s="243" t="str">
        <f t="shared" ref="G9:G40" si="0">+IF(E9=$S$9,IF(F9=$T$8,$T$9,IF(F9=$U$8,$U$9,IF(F9=$V$8,$V$9,IF(F9=$W$8,$W$9,IF(F9=$X$8,$X$9))))),IF(E9=$S$10,IF(F9=$T$8,$T$10,IF(F9=$U$8,$U$10,IF(F9=$V$8,$V$10,IF(F9=$W$8,$W$10,IF(F9=$X$8,$X$10))))),IF(E9=$S$11,IF(F9=$T$8,$T$11,IF(F9=$U$8,$U$11,IF(F9=$V$8,$V$11,IF(F9=$W$8,$W$11,IF(F9=$X$8,$X$11))))),IF(E9=$S$12,IF(F9=$T$8,$T$12,IF(F9=$U$8,$U$12,IF(F9=$V$8,$V$12,IF(F9=$W$8,$W$12,IF(F9=$X$8,$X$12))))),IF(E9=$S$13,IF(F9=$T$8,$T$13,IF(F9=$U$8,$U$13,IF(F9=$V$8,$V$13,IF(F9=$W$8,$W$13,IF(F9=$X$8,$X$13))))),"")))))</f>
        <v>Extremo</v>
      </c>
      <c r="H9" s="236"/>
      <c r="I9" s="718" t="s">
        <v>3</v>
      </c>
      <c r="J9" s="143" t="s">
        <v>50</v>
      </c>
      <c r="K9" s="150" t="str">
        <f>+IF(AND(E9=$S$9,F9=$T$8),C9,"")&amp;" "&amp;IF(AND(E10=$S$9,F10=$T$8),C10,"")&amp;" "&amp;IF(AND(E11=$S$9,F11=$T$8),C11,"")&amp;" "&amp;IF(AND(E12=$S$9,F12=$T$8),C12,"")&amp;" "&amp;IF(AND(E13=$S$9,F13=$T$8),C13,"")&amp;" "&amp;IF(AND(E14=$S$9,F14=$T$8),C14,"")&amp;" "&amp;IF(AND(E15=$S$9,F15=$T$8),C15,"")&amp;" "&amp;IF(AND(E16=$S$9,F16=$T$8),C16,"")&amp;" "&amp;IF(AND(E17=$S$9,F17=$T$8),C17,"")&amp;" "&amp;IF(AND(E18=$S$9,F18=$T$8),C18,"")&amp;" "&amp;IF(AND(E19=$S$9,F19=$T$8),C19,"")&amp;" "&amp;IF(AND(E20=$S$9,F20=$T$8),C20,"")&amp;" "&amp;IF(AND(E21=$S$9,F21=$T$8),C21,"")&amp;" "&amp;IF(AND(E22=$S$9,F22=$T$8),C22,"")&amp;" "&amp;IF(AND(E23=$S$9,F23=$T$8),C23,"")&amp;" "&amp;IF(AND(E24=$S$9,F24=$T$8),C24,"")&amp;" "&amp;IF(AND(E25=$S$9,F25=$T$8),C25,"")&amp;" "&amp;IF(AND(E26=$S$9,F26=$T$8),C26,"")&amp;" "&amp;IF(AND(E27=$S$9,F27=$T$8),C27,"")&amp;" "&amp;IF(AND(E28=$S$9,F28=$T$8),C28,"")&amp;" "&amp;IF(AND(E29=$S$9,F29=$T$8),C29,"")&amp;" "&amp;IF(AND(E30=$S$9,F30=$T$8),C30,"")&amp;" "&amp;IF(AND(E31=$S$9,F31=$T$8),C31,"")&amp;" "&amp;IF(AND(E32=$S$9,F32=$T$8),C32,"")&amp;" "&amp;IF(AND(E33=$S$9,F33=$T$8),C33,"")&amp;" "&amp;IF(AND(E34=$S$9,F34=$T$8),C34,"")&amp;" "&amp;IF(AND(E35=$S$9,F35=$T$8),C35,"")&amp;" "&amp;IF(AND(E36=$S$9,F36=$T$8),C36,"")&amp;" "&amp;IF(AND(E37=$S$9,F37=$T$8),C37,"")&amp;" "&amp;IF(AND(E38=$S$9,F38=$T$8),C38,"")&amp;" "&amp;IF(AND(E39=$S$9,F39=$T$8),C39,"")&amp;" "&amp;IF(AND(E40=$S$9,F40=$T$8),C40,"")&amp;" "&amp;IF(AND(E41=$S$9,F41=$T$8),C41,"")&amp;" "&amp;IF(AND(E42=$S$9,F42=$T$8),C42,"")&amp;" "&amp;IF(AND(E43=$S$9,F43=$T$8),C43,"")&amp;" "&amp;IF(AND(E44=$S$9,F44=$T$8),C44,"")&amp;" "&amp;IF(AND(E45=$S$9,F45=$T$8),C45,"")&amp;" "&amp;IF(AND(E46=$S$9,F46=$T$8),C46,"")&amp;" "&amp;IF(AND(E47=$S$9,F47=$T$8),C47,"")&amp;" "&amp;IF(AND(E48=$S$9,F48=$T$8),C48,"")&amp;" "&amp;IF(AND(E49=$S$9,F49=$T$8),C49,"")&amp;" "&amp;IF(AND(E50=$S$9,F50=$T$8),C50,"")&amp;" "&amp;IF(AND(E51=$S$9,F51=$T$8),C51,"")&amp;" "&amp;IF(AND(E52=$S$9,F52=$T$8),C52,"")&amp;" "&amp;IF(AND(E53=$S$9,F53=$T$8),C53,"")&amp;" "&amp;IF(AND(E54=$S$9,F54=$T$8),C54,"")&amp;" "&amp;IF(AND(E55=$S$9,F55=$T$8),C55,"")&amp;" "&amp;IF(AND(E56=$S$9,F56=$T$8),C56,"")&amp;" "&amp;IF(AND(E57=$S$9,F57=$T$8),C57,"")&amp;" "&amp;IF(AND(E58=$S$9,F58=$T$8),C58,"")&amp;" "&amp;IF(AND(E59=$S$9,F59=$T$8),C59,"")&amp;" "&amp;IF(AND(E60=$S$9,F60=$T$8),C60,"")&amp;" "&amp;IF(AND(E61=$S$9,F61=$T$8),C61,"")&amp;" "&amp;IF(AND(E62=$S$9,F62=$T$8),C62,"")&amp;" "&amp;IF(AND(E63=$S$9,F63=$T$8),C63,"")&amp;" "&amp;IF(AND(E64=$S$9,F64=$T$8),C64,"")&amp;" "&amp;IF(AND(E65=$S$9,F65=$T$8),C65,"")&amp;" "&amp;IF(AND(E66=$S$9,F66=$T$8),C66,"")&amp;" "&amp;IF(AND(E67=$S$9,F67=$T$8),C67,"")&amp;" "&amp;IF(AND(E68=$S$9,F68=$T$8),C68,"")&amp;" "&amp;IF(AND(E69=$S$9,F69=$T$8),C69,"")&amp;" "&amp;IF(AND(E70=$S$9,F70=$T$8),C70,"")&amp;" "&amp;IF(AND(E71=$S$9,F71=$T$8),C71,"")&amp;" "&amp;IF(AND(E72=$S$9,F72=$T$8),C72,"")&amp;" "&amp;IF(AND(E73=$S$9,F73=$T$8),C73,"")&amp;" "&amp;IF(AND(E74=$S$9,F74=$T$8),C74,"")&amp;" "&amp;IF(AND(E75=$S$9,F75=$T$8),C75,"")&amp;" "&amp;IF(AND(E76=$S$9,F76=$T$8),C76,"")&amp;" "&amp;IF(AND(E77=$S$9,F77=$T$8),C77,"")&amp;" "&amp;IF(AND(E78=$S$9,F78=$T$8),C78,"")&amp;" "&amp;IF(AND(E79=$S$9,F79=$T$8),C79,"")&amp;" "&amp;IF(AND(E80=$S$9,F80=$T$8),C80,"")&amp;" "&amp;IF(AND(E81=$S$9,F81=$T$8),C81,"")&amp;" "&amp;IF(AND(E82=$S$9,F82=$T$8),C82,"")&amp;" "&amp;IF(AND(E83=$S$9,F83=$T$8),C83,"")&amp;" "&amp;IF(AND(E84=$S$9,F84=$T$8),C84,"")&amp;" "&amp;IF(AND(E85=$S$9,F85=$T$8),C85,"")&amp;" "&amp;IF(AND(E86=$S$9,F86=$T$8),C86,"")&amp;" "&amp;IF(AND(E87=$S$9,F87=$T$8),C87,"")&amp;" "&amp;IF(AND(E88=$S$9,F88=$T$8),C88,"")&amp;" "&amp;IF(AND(E89=$S$9,F89=$T$8),C89,"")&amp;" "&amp;IF(AND(E90=$S$9,F90=$T$8),C90,"")</f>
        <v xml:space="preserve">                                                                                 </v>
      </c>
      <c r="L9" s="150" t="str">
        <f>+IF(AND(E9=$S$9,F9=$U$8),C9,"")&amp;" "&amp;IF(AND(E10=$S$9,F10=$U$8),C10,"")&amp;" "&amp;IF(AND(E11=$S$9,F11=$U$8),C11,"")&amp;" "&amp;IF(AND(E12=$S$9,F12=$U$8),C12,"")&amp;" "&amp;IF(AND(E13=$S$9,F13=$U$8),C13,"")&amp;" "&amp;IF(AND(E14=$S$9,F14=$U$8),C14,"")&amp;" "&amp;IF(AND(E15=$S$9,F15=$U$8),C15,"")&amp;" "&amp;IF(AND(E16=$S$9,F16=$U$8),C16,"")&amp;" "&amp;IF(AND(E17=$S$9,F17=$U$8),C17,"")&amp;" "&amp;IF(AND(E18=$S$9,F18=$U$8),C18,"")&amp;" "&amp;IF(AND(E19=$S$9,F19=$U$8),C19,"")&amp;" "&amp;IF(AND(E20=$S$9,F20=$U$8),C20,"")&amp;" "&amp;IF(AND(E21=$S$9,F21=$U$8),C21,"")&amp;" "&amp;IF(AND(E22=$S$9,F22=$U$8),C22,"")&amp;" "&amp;IF(AND(E23=$S$9,F23=$U$8),C23,"")&amp;" "&amp;IF(AND(E24=$S$9,F24=$U$8),C24,"")&amp;" "&amp;IF(AND(E25=$S$9,F25=$U$8),C25,"")&amp;" "&amp;IF(AND(E26=$S$9,F26=$U$8),C26,"")&amp;" "&amp;IF(AND(E27=$S$9,F27=$U$8),C27,"")&amp;" "&amp;IF(AND(E28=$S$9,F28=$U$8),C28,"")&amp;" "&amp;IF(AND(E29=$S$9,F29=$U$8),C29,"")&amp;" "&amp;IF(AND(E30=$S$9,F30=$U$8),C30,"")&amp;" "&amp;IF(AND(E31=$S$9,F31=$U$8),C31,"")&amp;" "&amp;IF(AND(E32=$S$9,F32=$U$8),C32,"")&amp;" "&amp;IF(AND(E33=$S$9,F33=$U$8),C33,"")&amp;" "&amp;IF(AND(E34=$S$9,F34=$U$8),C34,"")&amp;" "&amp;IF(AND(E35=$S$9,F35=$U$8),C35,"")&amp;" "&amp;IF(AND(E36=$S$9,F36=$U$8),C36,"")&amp;" "&amp;IF(AND(E37=$S$9,F37=$U$8),C37,"")&amp;" "&amp;IF(AND(E38=$S$9,F38=$U$8),C38,"")&amp;" "&amp;IF(AND(E39=$S$9,F39=$U$8),C39,"")&amp;" "&amp;IF(AND(E40=$S$9,F40=$U$8),C40,"")&amp;" "&amp;IF(AND(E41=$S$9,F41=$U$8),C41,"")&amp;" "&amp;IF(AND(E42=$S$9,F42=$U$8),C42,"")&amp;" "&amp;IF(AND(E43=$S$9,F43=$U$8),C43,"")&amp;" "&amp;IF(AND(E44=$S$9,F44=$U$8),C44,"")&amp;" "&amp;IF(AND(E45=$S$9,F45=$U$8),C45,"")&amp;" "&amp;IF(AND(E46=$S$9,F46=$U$8),C46,"")&amp;" "&amp;IF(AND(E47=$S$9,F47=$U$8),C47,"")&amp;" "&amp;IF(AND(E48=$S$9,F48=$U$8),C48,"")&amp;" "&amp;IF(AND(E49=$S$9,F49=$U$8),C49,"")&amp;" "&amp;IF(AND(E50=$S$9,F50=$U$8),C50,"")&amp;" "&amp;IF(AND(E51=$S$9,F51=$U$8),C51,"")&amp;" "&amp;IF(AND(E52=$S$9,F52=$U$8),C52,"")&amp;" "&amp;IF(AND(E53=$S$9,F53=$U$8),C53,"")&amp;" "&amp;IF(AND(E54=$S$9,F54=$U$8),C54,"")&amp;" "&amp;IF(AND(E55=$S$9,F55=$U$8),C55,"")&amp;" "&amp;IF(AND(E56=$S$9,F56=$U$8),C56,"")&amp;" "&amp;IF(AND(E57=$S$9,F57=$U$8),C57,"")&amp;" "&amp;IF(AND(E58=$S$9,F58=$U$8),C58,"")&amp;" "&amp;IF(AND(E59=$S$9,F59=$U$8),C59,"")&amp;" "&amp;IF(AND(E60=$S$9,F60=$U$8),C60,"")&amp;" "&amp;IF(AND(E61=$S$9,F61=$U$8),C61,"")&amp;" "&amp;IF(AND(E62=$S$9,F62=$U$8),C62,"")&amp;" "&amp;IF(AND(E63=$S$9,F63=$U$8),C63,"")&amp;" "&amp;IF(AND(E64=$S$9,F64=$U$8),C64,"")&amp;" "&amp;IF(AND(E65=$S$9,F65=$U$8),C65,"")&amp;" "&amp;IF(AND(E66=$S$9,F66=$U$8),C66,"")&amp;" "&amp;IF(AND(E67=$S$9,F67=$U$8),C67,"")&amp;" "&amp;IF(AND(E68=$S$9,F68=$U$8),C68,"")&amp;" "&amp;IF(AND(E69=$S$9,F69=$U$8),C69,"")&amp;" "&amp;IF(AND(E70=$S$9,F70=$U$8),C70,"")&amp;" "&amp;IF(AND(E71=$S$9,F71=$U$8),C71,"")&amp;" "&amp;IF(AND(E72=$S$9,F72=$U$8),C72,"")&amp;" "&amp;IF(AND(E73=$S$9,F73=$U$8),C73,"")&amp;" "&amp;IF(AND(E74=$S$9,F74=$U$8),C74,"")&amp;" "&amp;IF(AND(E75=$S$9,F75=$U$8),C75,"")&amp;" "&amp;IF(AND(E76=$S$9,F76=$U$8),C76,"")&amp;" "&amp;IF(AND(E77=$S$9,F77=$U$8),C77,"")&amp;" "&amp;IF(AND(E78=$S$9,F78=$U$8),C78,"")&amp;" "&amp;IF(AND(E79=$S$9,F79=$U$8),C79,"")&amp;" "&amp;IF(AND(E80=$S$9,F80=$U$8),C80,"")&amp;" "&amp;IF(AND(E81=$S$9,F81=$U$8),C81,"")&amp;" "&amp;IF(AND(E82=$S$9,F82=$U$8),C82,"")&amp;" "&amp;IF(AND(E83=$S$9,F83=$U$8),C83,"")&amp;" "&amp;IF(AND(E84=$S$9,F84=$U$8),C84,"")&amp;" "&amp;IF(AND(E85=$S$9,F85=$U$8),C85,"")&amp;" "&amp;IF(AND(E86=$S$9,F86=$U$8),C86,"")&amp;" "&amp;IF(AND(E87=$S$9,F87=$U$8),C87,"")&amp;" "&amp;IF(AND(E88=$S$9,F88=$U$8),C88,"")&amp;" "&amp;IF(AND(E89=$S$9,F89=$U$8),C89,"")&amp;" "&amp;IF(AND(E90=$S$9,F90=$U$8),C90,"")</f>
        <v xml:space="preserve">                                                                                 </v>
      </c>
      <c r="M9" s="150" t="str">
        <f>+IF(AND(E9=$S$9,F9=$V$8),C9,"")&amp;" "&amp;IF(AND(E10=$S$9,F10=$V$8),C10,"")&amp;" "&amp;IF(AND(E11=$S$9,F11=$V$8),C11,"")&amp;" "&amp;IF(AND(E12=$S$9,F12=$V$8),C12,"")&amp;" "&amp;IF(AND(E13=$S$9,F13=$V$8),C13,"")&amp;" "&amp;IF(AND(E14=$S$9,F14=$V$8),C14,"")&amp;" "&amp;IF(AND(E15=$S$9,F15=$V$8),C15,"")&amp;" "&amp;IF(AND(E16=$S$9,F16=$V$8),C16,"")&amp;" "&amp;IF(AND(E17=$S$9,F17=$V$8),C17,"")&amp;" "&amp;IF(AND(E18=$S$9,F18=$V$8),C18,"")&amp;" "&amp;IF(AND(E19=$S$9,F19=$V$8),C19,"")&amp;" "&amp;IF(AND(E20=$S$9,F20=$V$8),C20,"")&amp;" "&amp;IF(AND(E21=$S$9,F21=$V$8),C21,"")&amp;" "&amp;IF(AND(E22=$S$9,F22=$V$8),C22,"")&amp;" "&amp;IF(AND(E23=$S$9,F23=$V$8),C23,"")&amp;" "&amp;IF(AND(E24=$S$9,F24=$V$8),C24,"")&amp;" "&amp;IF(AND(E25=$S$9,F25=$V$8),C25,"")&amp;" "&amp;IF(AND(E26=$S$9,F26=$V$8),C26,"")&amp;" "&amp;IF(AND(E27=$S$9,F27=$V$8),C27,"")&amp;" "&amp;IF(AND(E28=$S$9,F28=$V$8),C28,"")&amp;" "&amp;IF(AND(E29=$S$9,F29=$V$8),C29,"")&amp;" "&amp;IF(AND(E30=$S$9,F30=$V$8),C30,"")&amp;" "&amp;IF(AND(E31=$S$9,F31=$V$8),C31,"")&amp;" "&amp;IF(AND(E32=$S$9,F32=$V$8),C32,"")&amp;" "&amp;IF(AND(E33=$S$9,F33=$V$8),C33,"")&amp;" "&amp;IF(AND(E34=$S$9,F34=$V$8),C34,"")&amp;" "&amp;IF(AND(E35=$S$9,F35=$V$8),C35,"")&amp;" "&amp;IF(AND(E36=$S$9,F36=$V$8),C36,"")&amp;" "&amp;IF(AND(E37=$S$9,F37=$V$8),C37,"")&amp;" "&amp;IF(AND(E38=$S$9,F38=$V$8),C38,"")&amp;" "&amp;IF(AND(E39=$S$9,F39=$V$8),C39,"")&amp;" "&amp;IF(AND(E40=$S$9,F40=$V$8),C40,"")&amp;" "&amp;IF(AND(E41=$S$9,F41=$V$8),C41,"")&amp;" "&amp;IF(AND(E42=$S$9,F42=$V$8),C42,"")&amp;" "&amp;IF(AND(E43=$S$9,F43=$V$8),C43,"")&amp;" "&amp;IF(AND(E44=$S$9,F44=$V$8),C44,"")&amp;" "&amp;IF(AND(E45=$S$9,F45=$V$8),C45,"")&amp;" "&amp;IF(AND(E46=$S$9,F46=$V$8),C46,"")&amp;" "&amp;IF(AND(E47=$S$9,F47=$V$8),C47,"")&amp;" "&amp;IF(AND(E48=$S$9,F48=$V$8),C48,"")&amp;" "&amp;IF(AND(E49=$S$9,F49=$V$8),C49,"")&amp;" "&amp;IF(AND(E50=$S$9,F50=$V$8),C50,"")&amp;" "&amp;IF(AND(E51=$S$9,F51=$V$8),C51,"")&amp;" "&amp;IF(AND(E52=$S$9,F52=$V$8),C52,"")&amp;" "&amp;IF(AND(E53=$S$9,F53=$V$8),C53,"")&amp;" "&amp;IF(AND(E54=$S$9,F54=$V$8),C54,"")&amp;" "&amp;IF(AND(E55=$S$9,F55=$V$8),C55,"")&amp;" "&amp;IF(AND(E56=$S$9,F56=$V$8),C56,"")&amp;" "&amp;IF(AND(E57=$S$9,F57=$V$8),C57,"")&amp;" "&amp;IF(AND(E58=$S$9,F58=$V$8),C58,"")&amp;" "&amp;IF(AND(E59=$S$9,F59=$V$8),C59,"")&amp;" "&amp;IF(AND(E60=$S$9,F60=$V$8),C60,"")&amp;" "&amp;IF(AND(E61=$S$9,F61=$V$8),C61,"")&amp;" "&amp;IF(AND(E62=$S$9,F62=$V$8),C62,"")&amp;" "&amp;IF(AND(E63=$S$9,F63=$V$8),C63,"")&amp;" "&amp;IF(AND(E64=$S$9,F64=$V$8),C64,"")&amp;" "&amp;IF(AND(E65=$S$9,F65=$V$8),C65,"")&amp;" "&amp;IF(AND(E66=$S$9,F66=$V$8),C66,"")&amp;" "&amp;IF(AND(E67=$S$9,F67=$V$8),C67,"")&amp;" "&amp;IF(AND(E68=$S$9,F68=$V$8),C68,"")&amp;" "&amp;IF(AND(E69=$S$9,F69=$V$8),C69,"")&amp;" "&amp;IF(AND(E70=$S$9,F70=$V$8),C70,"")&amp;" "&amp;IF(AND(E71=$S$9,F71=$V$8),C71,"")&amp;" "&amp;IF(AND(E72=$S$9,F72=$V$8),C72,"")&amp;" "&amp;IF(AND(E73=$S$9,F73=$V$8),C73,"")&amp;" "&amp;IF(AND(E74=$S$9,F74=$V$8),C74,"")&amp;" "&amp;IF(AND(E75=$S$9,F75=$V$8),C75,"")&amp;" "&amp;IF(AND(E76=$S$9,F76=$V$8),C76,"")&amp;" "&amp;IF(AND(E77=$S$9,F77=$V$8),C77,"")&amp;" "&amp;IF(AND(E78=$S$9,F78=$V$8),C78,"")&amp;" "&amp;IF(AND(E79=$S$9,F79=$V$8),C79,"")&amp;" "&amp;IF(AND(E80=$S$9,F80=$V$8),C80,"")&amp;" "&amp;IF(AND(E81=$S$9,F81=$V$8),C81,"")&amp;" "&amp;IF(AND(E82=$S$9,F82=$V$8),C82,"")&amp;" "&amp;IF(AND(E83=$S$9,F83=$V$8),C83,"")&amp;" "&amp;IF(AND(E84=$S$9,F84=$V$8),C84,"")&amp;" "&amp;IF(AND(E85=$S$9,F85=$V$8),C85,"")&amp;" "&amp;IF(AND(E86=$S$9,F86=$V$8),C86,"")&amp;" "&amp;IF(AND(E87=$S$9,F87=$V$8),C87,"")&amp;" "&amp;IF(AND(E88=$S$9,F88=$V$8),C88,"")&amp;" "&amp;IF(AND(E89=$S$9,F89=$V$8),C89,"")&amp;" "&amp;IF(AND(E90=$S$9,F90=$V$8),C90,"")</f>
        <v xml:space="preserve">                         R26               R41        R49                                 </v>
      </c>
      <c r="N9" s="150" t="str">
        <f>+IF(AND(E9=$S$9,F9=$W$8),C9,"")&amp;" "&amp;IF(AND(E10=$S$9,F10=$W$8),C10,"")&amp;" "&amp;IF(AND(E11=$S$9,F11=$W$8),C11,"")&amp;" "&amp;IF(AND(E12=$S$9,F12=$W$8),C12,"")&amp;" "&amp;IF(AND(E13=$S$9,F13=$W$8),C13,"")&amp;" "&amp;IF(AND(E14=$S$9,F14=$W$8),C14,"")&amp;" "&amp;IF(AND(E15=$S$9,F15=$W$8),C15,"")&amp;" "&amp;IF(AND(E16=$S$9,F16=$W$8),C16,"")&amp;" "&amp;IF(AND(E17=$S$9,F17=$W$8),C17,"")&amp;" "&amp;IF(AND(E18=$S$9,F18=$W$8),C18,"")&amp;" "&amp;IF(AND(E19=$S$9,F19=$W$8),C19,"")&amp;" "&amp;IF(AND(E20=$S$9,F20=$W$8),C20,"")&amp;" "&amp;IF(AND(E21=$S$9,F21=$W$8),C21,"")&amp;" "&amp;IF(AND(E22=$S$9,F22=$W$8),C22,"")&amp;" "&amp;IF(AND(E23=$S$9,F23=$W$8),C23,"")&amp;" "&amp;IF(AND(E24=$S$9,F24=$W$8),C24,"")&amp;" "&amp;IF(AND(E25=$S$9,F25=$W$8),C25,"")&amp;" "&amp;IF(AND(E26=$S$9,F26=$W$8),C26,"")&amp;" "&amp;IF(AND(E27=$S$9,F27=$W$8),C27,"")&amp;" "&amp;IF(AND(E28=$S$9,F28=$W$8),C28,"")&amp;" "&amp;IF(AND(E29=$S$9,F29=$W$8),C29,"")&amp;" "&amp;IF(AND(E30=$S$9,F30=$W$8),C30,"")&amp;" "&amp;IF(AND(E31=$S$9,F31=$W$8),C31,"")&amp;" "&amp;IF(AND(E32=$S$9,F32=$W$8),C32,"")&amp;" "&amp;IF(AND(E33=$S$9,F33=$W$8),C33,"")&amp;" "&amp;IF(AND(E34=$S$9,F34=$W$8),C34,"")&amp;" "&amp;IF(AND(E35=$S$9,F35=$W$8),C35,"")&amp;" "&amp;IF(AND(E36=$S$9,F36=$W$8),C36,"")&amp;" "&amp;IF(AND(E37=$S$9,F37=$W$8),C37,"")&amp;" "&amp;IF(AND(E38=$S$9,F38=$W$8),C38,"")&amp;" "&amp;IF(AND(E39=$S$9,F39=$W$8),C39,"")&amp;" "&amp;IF(AND(E40=$S$9,F40=$W$8),C40,"")&amp;" "&amp;IF(AND(E41=$S$9,F41=$W$8),C41,"")&amp;" "&amp;IF(AND(E42=$S$9,F42=$W$8),C42,"")&amp;" "&amp;IF(AND(E43=$S$9,F43=$W$8),C43,"")&amp;" "&amp;IF(AND(E44=$S$9,F44=$W$8),C44,"")&amp;" "&amp;IF(AND(E45=$S$9,F45=$W$8),C45,"")&amp;" "&amp;IF(AND(E46=$S$9,F46=$W$8),C46,"")&amp;" "&amp;IF(AND(E47=$S$9,F47=$W$8),C47,"")&amp;" "&amp;IF(AND(E48=$S$9,F48=$W$8),C48,"")&amp;" "&amp;IF(AND(E49=$S$9,F49=$W$8),C49,"")&amp;" "&amp;IF(AND(E50=$S$9,F50=$W$8),C50,"")&amp;" "&amp;IF(AND(E51=$S$9,F51=$W$8),C51,"")&amp;" "&amp;IF(AND(E52=$S$9,F52=$W$8),C52,"")&amp;" "&amp;IF(AND(E53=$S$9,F53=$W$8),C53,"")&amp;" "&amp;IF(AND(E54=$S$9,F54=$W$8),C54,"")&amp;" "&amp;IF(AND(E55=$S$9,F55=$W$8),C55,"")&amp;" "&amp;IF(AND(E56=$S$9,F56=$W$8),C56,"")&amp;" "&amp;IF(AND(E57=$S$9,F57=$W$8),C57,"")&amp;" "&amp;IF(AND(E58=$S$9,F58=$W$8),C58,"")&amp;" "&amp;IF(AND(E59=$S$9,F59=$W$8),C59,"")&amp;" "&amp;IF(AND(E60=$S$9,F60=$W$8),C60,"")&amp;" "&amp;IF(AND(E61=$S$9,F61=$W$8),C61,"")&amp;" "&amp;IF(AND(E62=$S$9,F62=$W$8),C62,"")&amp;" "&amp;IF(AND(E63=$S$9,F63=$W$8),C63,"")&amp;" "&amp;IF(AND(E64=$S$9,F64=$W$8),C64,"")&amp;" "&amp;IF(AND(E65=$S$9,F65=$W$8),C65,"")&amp;" "&amp;IF(AND(E66=$S$9,F66=$W$8),C66,"")&amp;" "&amp;IF(AND(E67=$S$9,F67=$W$8),C67,"")&amp;" "&amp;IF(AND(E68=$S$9,F68=$W$8),C68,"")&amp;" "&amp;IF(AND(E69=$S$9,F69=$W$8),C69,"")&amp;" "&amp;IF(AND(E70=$S$9,F70=$W$8),C70,"")&amp;" "&amp;IF(AND(E71=$S$9,F71=$W$8),C71,"")&amp;" "&amp;IF(AND(E72=$S$9,F72=$W$8),C72,"")&amp;" "&amp;IF(AND(E73=$S$9,F73=$W$8),C73,"")&amp;" "&amp;IF(AND(E74=$S$9,F74=$W$8),C74,"")&amp;" "&amp;IF(AND(E75=$S$9,F75=$W$8),C75,"")&amp;" "&amp;IF(AND(E76=$S$9,F76=$W$8),C76,"")&amp;" "&amp;IF(AND(E77=$S$9,F77=$W$8),C77,"")&amp;" "&amp;IF(AND(E78=$S$9,F78=$W$8),C78,"")&amp;" "&amp;IF(AND(E79=$S$9,F79=$W$8),C79,"")&amp;" "&amp;IF(AND(E80=$S$9,F80=$W$8),C80,"")&amp;" "&amp;IF(AND(E81=$S$9,F81=$W$8),C81,"")&amp;" "&amp;IF(AND(E82=$S$9,F82=$W$8),C82,"")&amp;" "&amp;IF(AND(E83=$S$9,F83=$W$8),C83,"")&amp;" "&amp;IF(AND(E84=$S$9,F84=$W$8),C84,"")&amp;" "&amp;IF(AND(E85=$S$9,F85=$W$8),C85,"")&amp;" "&amp;IF(AND(E86=$S$9,F86=$W$8),C86,"")&amp;" "&amp;IF(AND(E87=$S$9,F87=$W$8),C87,"")&amp;" "&amp;IF(AND(E88=$S$9,F88=$W$8),C88,"")&amp;" "&amp;IF(AND(E89=$S$9,F89=$W$8),C89,"")&amp;" "&amp;IF(AND(E90=$S$9,F90=$W$8),C90,"")</f>
        <v xml:space="preserve">       R8                     R29                              R59                       </v>
      </c>
      <c r="O9" s="151" t="str">
        <f>+IF(AND(E9=$S$9,F9=$X$8),C9,"")&amp;" "&amp;IF(AND(E10=$S$9,F10=$X$8),C10,"")&amp;" "&amp;IF(AND(E11=$S$9,F11=$X$8),C11,"")&amp;" "&amp;IF(AND(E12=$S$9,F12=$X$8),C12,"")&amp;" "&amp;IF(AND(E13=$S$9,F13=$X$8),C13,"")&amp;" "&amp;IF(AND(E14=$S$9,F14=$X$8),C14,"")&amp;" "&amp;IF(AND(E15=$S$9,F15=$X$8),C15,"")&amp;" "&amp;IF(AND(E16=$S$9,F16=$X$8),C16,"")&amp;" "&amp;IF(AND(E17=$S$9,F17=$X$8),C17,"")&amp;" "&amp;IF(AND(E18=$S$9,F18=$X$8),C18,"")&amp;" "&amp;IF(AND(E19=$S$9,F19=$X$8),C19,"")&amp;" "&amp;IF(AND(E20=$S$9,F20=$X$8),C20,"")&amp;" "&amp;IF(AND(E21=$S$9,F21=$X$8),C21,"")&amp;" "&amp;IF(AND(E22=$S$9,F22=$X$8),C22,"")&amp;" "&amp;IF(AND(E23=$S$9,F23=$X$8),C23,"")&amp;" "&amp;IF(AND(E24=$S$9,F24=$X$8),C24,"")&amp;" "&amp;IF(AND(E25=$S$9,F25=$X$8),C25,"")&amp;" "&amp;IF(AND(E26=$S$9,F26=$X$8),C26,"")&amp;" "&amp;IF(AND(E27=$S$9,F27=$X$8),C27,"")&amp;" "&amp;IF(AND(E28=$S$9,F28=$X$8),C28,"")&amp;" "&amp;IF(AND(E29=$S$9,F29=$X$8),C29,"")&amp;" "&amp;IF(AND(E30=$S$9,F30=$X$8),C30,"")&amp;" "&amp;IF(AND(E31=$S$9,F31=$X$8),C31,"")&amp;" "&amp;IF(AND(E32=$S$9,F32=$X$8),C32,"")&amp;" "&amp;IF(AND(E33=$S$9,F33=$X$8),C33,"")&amp;" "&amp;IF(AND(E34=$S$9,F34=$X$8),C34,"")&amp;" "&amp;IF(AND(E35=$S$9,F35=$X$8),C35,"")&amp;" "&amp;IF(AND(E36=$S$9,F36=$X$8),C36,"")&amp;" "&amp;IF(AND(E37=$S$9,F37=$X$8),C37,"")&amp;" "&amp;IF(AND(E38=$S$9,F38=$X$8),C38,"")&amp;" "&amp;IF(AND(E39=$S$9,F39=$X$8),C39,"")&amp;" "&amp;IF(AND(E40=$S$9,F40=$X$8),C40,"")&amp;" "&amp;IF(AND(E41=$S$9,F41=$X$8),C41,"")&amp;" "&amp;IF(AND(E42=$S$9,F42=$X$8),C42,"")&amp;" "&amp;IF(AND(E43=$S$9,F43=$X$8),C43,"")&amp;" "&amp;IF(AND(E44=$S$9,F44=$X$8),C44,"")&amp;" "&amp;IF(AND(E45=$S$9,F45=$X$8),C45,"")&amp;" "&amp;IF(AND(E46=$S$9,F46=$X$8),C46,"")&amp;" "&amp;IF(AND(E47=$S$9,F47=$X$8),C47,"")&amp;" "&amp;IF(AND(E48=$S$9,F48=$X$8),C48,"")&amp;" "&amp;IF(AND(E49=$S$9,F49=$X$8),C49,"")&amp;" "&amp;IF(AND(E50=$S$9,F50=$X$8),C50,"")&amp;" "&amp;IF(AND(E51=$S$9,F51=$X$8),C51,"")&amp;" "&amp;IF(AND(E52=$S$9,F52=$X$8),C52,"")&amp;" "&amp;IF(AND(E53=$S$9,F53=$X$8),C53,"")&amp;" "&amp;IF(AND(E54=$S$9,F54=$X$8),C54,"")&amp;" "&amp;IF(AND(E55=$S$9,F55=$X$8),C55,"")&amp;" "&amp;IF(AND(E56=$S$9,F56=$X$8),C56,"")&amp;" "&amp;IF(AND(E57=$S$9,F57=$X$8),C57,"")&amp;" "&amp;IF(AND(E58=$S$9,F58=$X$8),C58,"")&amp;" "&amp;IF(AND(E59=$S$9,F59=$X$8),C59,"")&amp;" "&amp;IF(AND(E60=$S$9,F60=$X$8),C60,"")&amp;" "&amp;IF(AND(E61=$S$9,F61=$X$8),C61,"")&amp;" "&amp;IF(AND(E62=$S$9,F62=$X$8),C62,"")&amp;" "&amp;IF(AND(E63=$S$9,F63=$X$8),C63,"")&amp;" "&amp;IF(AND(E64=$S$9,F64=$X$8),C64,"")&amp;" "&amp;IF(AND(E65=$S$9,F65=$X$8),C65,"")&amp;" "&amp;IF(AND(E66=$S$9,F66=$X$8),C66,"")&amp;" "&amp;IF(AND(E67=$S$9,F67=$X$8),C67,"")&amp;" "&amp;IF(AND(E68=$S$9,F68=$X$8),C68,"")&amp;" "&amp;IF(AND(E69=$S$9,F69=$X$8),C69,"")&amp;" "&amp;IF(AND(E70=$S$9,F70=$X$8),C70,"")&amp;" "&amp;IF(AND(E71=$S$9,F71=$X$8),C71,"")&amp;" "&amp;IF(AND(E72=$S$9,F72=$X$8),C72,"")&amp;" "&amp;IF(AND(E73=$S$9,F73=$X$8),C73,"")&amp;" "&amp;IF(AND(E74=$S$9,F74=$X$8),C74,"")&amp;" "&amp;IF(AND(E75=$S$9,F75=$X$8),C75,"")&amp;" "&amp;IF(AND(E76=$S$9,F76=$X$8),C76,"")&amp;" "&amp;IF(AND(E77=$S$9,F77=$X$8),C77,"")&amp;" "&amp;IF(AND(E78=$S$9,F78=$X$8),C78,"")&amp;" "&amp;IF(AND(E79=$S$9,F79=$X$8),C79,"")&amp;" "&amp;IF(AND(E80=$S$9,F80=$X$8),C80,"")&amp;" "&amp;IF(AND(E81=$S$9,F81=$X$8),C81,"")&amp;" "&amp;IF(AND(E82=$S$9,F82=$X$8),C82,"")&amp;" "&amp;IF(AND(E83=$S$9,F83=$X$8),C83,"")&amp;" "&amp;IF(AND(E84=$S$9,F84=$X$8),C84,"")&amp;" "&amp;IF(AND(E85=$S$9,F85=$X$8),C85,"")&amp;" "&amp;IF(AND(E86=$S$9,F86=$X$8),C86,"")&amp;" "&amp;IF(AND(E87=$S$9,F87=$X$8),C87,"")&amp;" "&amp;IF(AND(E88=$S$9,F88=$X$8),C88,"")&amp;" "&amp;IF(AND(E89=$S$9,F89=$X$8),C89,"")&amp;" "&amp;IF(AND(E90=$S$9,F90=$X$8),C90,"")</f>
        <v xml:space="preserve">        R9                                                                         </v>
      </c>
      <c r="P9" s="236"/>
      <c r="Q9" s="720" t="s">
        <v>3</v>
      </c>
      <c r="R9" s="205">
        <v>1</v>
      </c>
      <c r="S9" s="145" t="s">
        <v>50</v>
      </c>
      <c r="T9" s="150" t="s">
        <v>75</v>
      </c>
      <c r="U9" s="150" t="s">
        <v>75</v>
      </c>
      <c r="V9" s="150" t="s">
        <v>75</v>
      </c>
      <c r="W9" s="150" t="s">
        <v>75</v>
      </c>
      <c r="X9" s="151" t="s">
        <v>74</v>
      </c>
    </row>
    <row r="10" spans="1:24" ht="145.19999999999999" x14ac:dyDescent="0.3">
      <c r="A10" s="230" t="str">
        <f>'[3]CONTEXTO E IDENTIFICACIÓN'!D56</f>
        <v>Direccionamiento Estratégico y Planeación</v>
      </c>
      <c r="B10" s="229" t="str">
        <f>'[3]CONTEXTO E IDENTIFICACIÓN'!F56</f>
        <v>Gestión Estratégica</v>
      </c>
      <c r="C10" s="211" t="str">
        <f>'[3]CONTEXTO E IDENTIFICACIÓN'!A56</f>
        <v>R2</v>
      </c>
      <c r="D10" s="228" t="str">
        <f>'[3]CONTEXTO E IDENTIFICACIÓN'!N56</f>
        <v>Posibilidad de pérdida Reputacional  por la desarticulación de los elementos del Plan Estratégico Institucional (PEI) con los planes y proyectos del IGAC debido a:
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v>
      </c>
      <c r="E10" s="227" t="str">
        <f>'[3]PROB E IMPACTO INHERENTE'!I10</f>
        <v>Muy Baja</v>
      </c>
      <c r="F10" s="227" t="str">
        <f>'[3]PROB E IMPACTO INHERENTE'!Q10</f>
        <v>Moderado</v>
      </c>
      <c r="G10" s="226" t="str">
        <f t="shared" si="0"/>
        <v>Moderado</v>
      </c>
      <c r="H10" s="236"/>
      <c r="I10" s="718"/>
      <c r="J10" s="143" t="s">
        <v>5</v>
      </c>
      <c r="K10" s="155" t="str">
        <f>+IF(AND(E9=$S$10,F9=$T$8),C9,"")&amp;" "&amp;IF(AND(E10=$S$10,F10=$T$8),C10,"")&amp;" "&amp;IF(AND(E11=$S$10,F11=$T$8),C11,"")&amp;" "&amp;IF(AND(E12=$S$10,F12=$T$8),C12,"")&amp;" "&amp;IF(AND(E13=$S$10,F13=$T$8),C13,"")&amp;" "&amp;IF(AND(E14=$S$10,F14=$T$8),C14,"")&amp;" "&amp;IF(AND(E15=$S$10,F15=$T$8),C15,"")&amp;" "&amp;IF(AND(E16=$S$10,F16=$T$8),C16,"")&amp;" "&amp;IF(AND(E17=$S$10,F17=$T$8),C17,"")&amp;" "&amp;IF(AND(E18=$S$10,F18=$T$8),C18,"")&amp;" "&amp;IF(AND(E19=$S$10,F19=$T$8),C19,"")&amp;" "&amp;IF(AND(E20=$S$10,F20=$T$8),C20,"")&amp;" "&amp;IF(AND(E21=$S$10,F21=$T$8),C21,"")&amp;" "&amp;IF(AND(E22=$S$10,F22=$T$8),C22,"")&amp;" "&amp;IF(AND(E23=$S$10,F23=$T$8),C23,"")&amp;" "&amp;IF(AND(E24=$S$10,F24=$T$8),C24,"")&amp;" "&amp;IF(AND(E25=$S$10,F25=$T$8),C25,"")&amp;" "&amp;IF(AND(E26=$S$10,F26=$T$8),C26,"")&amp;" "&amp;IF(AND(E27=$S$10,F27=$T$8),C27,"")&amp;" "&amp;IF(AND(E28=$S$10,F28=$T$8),C28,"")&amp;" "&amp;IF(AND(E29=$S$10,F29=$T$8),C29,"")&amp;" "&amp;IF(AND(E30=$S$10,F30=$T$8),C30,"")&amp;" "&amp;IF(AND(E31=$S$10,F31=$T$8),C31,"")&amp;" "&amp;IF(AND(E32=$S$10,F32=$T$8),C32,"")&amp;" "&amp;IF(AND(E33=$S$10,F33=$T$8),C33,"")&amp;" "&amp;IF(AND(E34=$S$10,F34=$T$8),C34,"")&amp;" "&amp;IF(AND(E35=$S$10,F35=$T$8),C35,"")&amp;" "&amp;IF(AND(E36=$S$10,F36=$T$8),C36,"")&amp;" "&amp;IF(AND(E37=$S$10,F37=$T$8),C37,"")&amp;" "&amp;IF(AND(E38=$S$10,F38=$T$8),C38,"")&amp;" "&amp;IF(AND(E39=$S$10,F39=$T$8),C39,"")&amp;" "&amp;IF(AND(E40=$S$10,F40=$T$8),C40,"")&amp;" "&amp;IF(AND(E41=$S$10,F41=$T$8),C41,"")&amp;" "&amp;IF(AND(E42=$S$10,F42=$T$8),C42,"")&amp;" "&amp;IF(AND(E43=$S$10,F43=$T$8),C43,"")&amp;" "&amp;IF(AND(E44=$S$10,F44=$T$8),C44,"")&amp;" "&amp;IF(AND(E45=$S$10,F45=$T$8),C45,"")&amp;" "&amp;IF(AND(E46=$S$10,F46=$T$8),C46,"")&amp;" "&amp;IF(AND(E47=$S$10,F47=$T$8),C47,"")&amp;" "&amp;IF(AND(E48=$S$10,F48=$T$8),C48,"")&amp;" "&amp;IF(AND(E49=$S$10,F49=$T$8),C49,"")&amp;" "&amp;IF(AND(E50=$S$10,F50=$T$8),C50,"")&amp;" "&amp;IF(AND(E51=$S$10,F51=$T$8),C51,"")&amp;" "&amp;IF(AND(E52=$S$10,F52=$T$8),C52,"")&amp;" "&amp;IF(AND(E53=$S$10,F53=$T$8),C53,"")&amp;" "&amp;IF(AND(E54=$S$10,F54=$T$8),C54,"")&amp;" "&amp;IF(AND(E55=$S$10,F55=$T$8),C55,"")&amp;" "&amp;IF(AND(E56=$S$10,F56=$T$8),C56,"")&amp;" "&amp;IF(AND(E57=$S$10,F57=$T$8),C57,"")&amp;" "&amp;IF(AND(E58=$S$10,F58=$T$8),C58,"")&amp;" "&amp;IF(AND(E59=$S$10,F59=$T$8),C59,"")&amp;" "&amp;IF(AND(E60=$S$10,F60=$T$8),C60,"")&amp;" "&amp;IF(AND(E61=$S$10,F61=$T$8),C61,"")&amp;" "&amp;IF(AND(E62=$S$10,F62=$T$8),C62,"")&amp;" "&amp;IF(AND(E63=$S$10,F63=$T$8),C63,"")&amp;" "&amp;IF(AND(E64=$S$10,F64=$T$8),C64,"")&amp;" "&amp;IF(AND(E65=$S$10,F65=$T$8),C65,"")&amp;" "&amp;IF(AND(E66=$S$10,F66=$T$8),C66,"")&amp;" "&amp;IF(AND(E67=$S$10,F67=$T$8),C67,"")&amp;" "&amp;IF(AND(E68=$S$10,F68=$T$8),C68,"")&amp;" "&amp;IF(AND(E69=$S$10,F69=$T$8),C69,"")&amp;" "&amp;IF(AND(E70=$S$10,F70=$T$8),C70,"")&amp;" "&amp;IF(AND(E71=$S$10,F71=$T$8),C71,"")&amp;" "&amp;IF(AND(E72=$S$10,F72=$T$8),C72,"")&amp;" "&amp;IF(AND(E73=$S$10,F73=$T$8),C73,"")&amp;" "&amp;IF(AND(E74=$S$10,F74=$T$8),C74,"")&amp;" "&amp;IF(AND(E75=$S$10,F75=$T$8),C75,"")&amp;" "&amp;IF(AND(E76=$S$10,F76=$T$8),C76,"")&amp;" "&amp;IF(AND(E77=$S$10,F77=$T$8),C77,"")&amp;" "&amp;IF(AND(E78=$S$10,F78=$T$8),C78,"")&amp;" "&amp;IF(AND(E79=$S$10,F79=$T$8),C79,"")&amp;" "&amp;IF(AND(E80=$S$10,F80=$T$8),C80,"")&amp;" "&amp;IF(AND(E81=$S$10,F81=$T$8),C81,"")&amp;" "&amp;IF(AND(E82=$S$10,F82=$T$8),C82,"")&amp;" "&amp;IF(AND(E83=$S$10,F83=$T$8),C83,"")&amp;" "&amp;IF(AND(E84=$S$10,F84=$T$8),C84,"")&amp;" "&amp;IF(AND(E85=$S$10,F85=$T$8),C85,"")&amp;" "&amp;IF(AND(E86=$S$10,F86=$T$8),C86,"")&amp;" "&amp;IF(AND(E87=$S$10,F87=$T$8),C87,"")&amp;" "&amp;IF(AND(E88=$S$10,F88=$T$8),C88,"")&amp;" "&amp;IF(AND(E89=$S$10,F89=$T$8),C89,"")&amp;" "&amp;IF(AND(E90=$S$10,F90=$T$8),C90,"")</f>
        <v xml:space="preserve">                                   R36                                              </v>
      </c>
      <c r="L10" s="155" t="str">
        <f>+IF(AND(E9=$S$10,F9=$U$8),C9,"")&amp;" "&amp;IF(AND(E10=$S$10,F10=$U$8),C10,"")&amp;" "&amp;IF(AND(E11=$S$10,F11=$U$8),C11,"")&amp;" "&amp;IF(AND(E12=$S$10,F12=$U$8),C12,"")&amp;" "&amp;IF(AND(E13=$S$10,F13=$U$8),C13,"")&amp;" "&amp;IF(AND(E14=$S$10,F14=$U$8),C14,"")&amp;" "&amp;IF(AND(E15=$S$10,F15=$U$8),C15,"")&amp;" "&amp;IF(AND(E16=$S$10,F16=$U$8),C16,"")&amp;" "&amp;IF(AND(E17=$S$10,F17=$U$8),C17,"")&amp;" "&amp;IF(AND(E18=$S$10,F18=$U$8),C18,"")&amp;" "&amp;IF(AND(E19=$S$10,F19=$U$8),C19,"")&amp;" "&amp;IF(AND(E20=$S$10,F20=$U$8),C20,"")&amp;" "&amp;IF(AND(E21=$S$10,F21=$U$8),C21,"")&amp;" "&amp;IF(AND(E22=$S$10,F22=$U$8),C22,"")&amp;" "&amp;IF(AND(E23=$S$10,F23=$U$8),C23,"")&amp;" "&amp;IF(AND(E24=$S$10,F24=$U$8),C24,"")&amp;" "&amp;IF(AND(E25=$S$10,F25=$U$8),C25,"")&amp;" "&amp;IF(AND(E26=$S$10,F26=$U$8),C26,"")&amp;" "&amp;IF(AND(E27=$S$10,F27=$U$8),C27,"")&amp;" "&amp;IF(AND(E28=$S$10,F28=$U$8),C28,"")&amp;" "&amp;IF(AND(E29=$S$10,F29=$U$8),C29,"")&amp;" "&amp;IF(AND(E30=$S$10,F30=$U$8),C30,"")&amp;" "&amp;IF(AND(E31=$S$10,F31=$U$8),C31,"")&amp;" "&amp;IF(AND(E32=$S$10,F32=$U$8),C32,"")&amp;" "&amp;IF(AND(E33=$S$10,F33=$U$8),C33,"")&amp;" "&amp;IF(AND(E34=$S$10,F34=$U$8),C34,"")&amp;" "&amp;IF(AND(E35=$S$10,F35=$U$8),C35,"")&amp;" "&amp;IF(AND(E36=$S$10,F36=$U$8),C36,"")&amp;" "&amp;IF(AND(E37=$S$10,F37=$U$8),C37,"")&amp;" "&amp;IF(AND(E38=$S$10,F38=$U$8),C38,"")&amp;" "&amp;IF(AND(E39=$S$10,F39=$U$8),C39,"")&amp;" "&amp;IF(AND(E40=$S$10,F40=$U$8),C40,"")&amp;" "&amp;IF(AND(E41=$S$10,F41=$U$8),C41,"")&amp;" "&amp;IF(AND(E42=$S$10,F42=$U$8),C42,"")&amp;" "&amp;IF(AND(E43=$S$10,F43=$U$8),C43,"")&amp;" "&amp;IF(AND(E44=$S$10,F44=$U$8),C44,"")&amp;" "&amp;IF(AND(E45=$S$10,F45=$U$8),C45,"")&amp;" "&amp;IF(AND(E46=$S$10,F46=$U$8),C46,"")&amp;" "&amp;IF(AND(E47=$S$10,F47=$U$8),C47,"")&amp;" "&amp;IF(AND(E48=$S$10,F48=$U$8),C48,"")&amp;" "&amp;IF(AND(E49=$S$10,F49=$U$8),C49,"")&amp;" "&amp;IF(AND(E50=$S$10,F50=$U$8),C50,"")&amp;" "&amp;IF(AND(E51=$S$10,F51=$U$8),C51,"")&amp;" "&amp;IF(AND(E52=$S$10,F52=$U$8),C52,"")&amp;" "&amp;IF(AND(E53=$S$10,F53=$U$8),C53,"")&amp;" "&amp;IF(AND(E54=$S$10,F54=$U$8),C54,"")&amp;" "&amp;IF(AND(E55=$S$10,F55=$U$8),C55,"")&amp;" "&amp;IF(AND(E56=$S$10,F56=$U$8),C56,"")&amp;" "&amp;IF(AND(E57=$S$10,F57=$U$8),C57,"")&amp;" "&amp;IF(AND(E58=$S$10,F58=$U$8),C58,"")&amp;" "&amp;IF(AND(E59=$S$10,F59=$U$8),C59,"")&amp;" "&amp;IF(AND(E60=$S$10,F60=$U$8),C60,"")&amp;" "&amp;IF(AND(E61=$S$10,F61=$U$8),C61,"")&amp;" "&amp;IF(AND(E62=$S$10,F62=$U$8),C62,"")&amp;" "&amp;IF(AND(E63=$S$10,F63=$U$8),C63,"")&amp;" "&amp;IF(AND(E64=$S$10,F64=$U$8),C64,"")&amp;" "&amp;IF(AND(E65=$S$10,F65=$U$8),C65,"")&amp;" "&amp;IF(AND(E66=$S$10,F66=$U$8),C66,"")&amp;" "&amp;IF(AND(E67=$S$10,F67=$U$8),C67,"")&amp;" "&amp;IF(AND(E68=$S$10,F68=$U$8),C68,"")&amp;" "&amp;IF(AND(E69=$S$10,F69=$U$8),C69,"")&amp;" "&amp;IF(AND(E70=$S$10,F70=$U$8),C70,"")&amp;" "&amp;IF(AND(E71=$S$10,F71=$U$8),C71,"")&amp;" "&amp;IF(AND(E72=$S$10,F72=$U$8),C72,"")&amp;" "&amp;IF(AND(E73=$S$10,F73=$U$8),C73,"")&amp;" "&amp;IF(AND(E74=$S$10,F74=$U$8),C74,"")&amp;" "&amp;IF(AND(E75=$S$10,F75=$U$8),C75,"")&amp;" "&amp;IF(AND(E76=$S$10,F76=$U$8),C76,"")&amp;" "&amp;IF(AND(E77=$S$10,F77=$U$8),C77,"")&amp;" "&amp;IF(AND(E78=$S$10,F78=$U$8),C78,"")&amp;" "&amp;IF(AND(E79=$S$10,F79=$U$8),C79,"")&amp;" "&amp;IF(AND(E80=$S$10,F80=$U$8),C80,"")&amp;" "&amp;IF(AND(E81=$S$10,F81=$U$8),C81,"")&amp;" "&amp;IF(AND(E82=$S$10,F82=$U$8),C82,"")&amp;" "&amp;IF(AND(E83=$S$10,F83=$U$8),C83,"")&amp;" "&amp;IF(AND(E84=$S$10,F84=$U$8),C84,"")&amp;" "&amp;IF(AND(E85=$S$10,F85=$U$8),C85,"")&amp;" "&amp;IF(AND(E86=$S$10,F86=$U$8),C86,"")&amp;" "&amp;IF(AND(E87=$S$10,F87=$U$8),C87,"")&amp;" "&amp;IF(AND(E88=$S$10,F88=$U$8),C88,"")&amp;" "&amp;IF(AND(E89=$S$10,F89=$U$8),C89,"")&amp;" "&amp;IF(AND(E90=$S$10,F90=$U$8),C90,"")</f>
        <v xml:space="preserve">                                                                                 </v>
      </c>
      <c r="M10" s="150" t="str">
        <f>+IF(AND(E9=$S$10,F9=$V$8),C9,"")&amp;" "&amp;IF(AND(E10=$S$10,F10=$V$8),C10,"")&amp;" "&amp;IF(AND(E11=$S$10,F11=$V$8),C11,"")&amp;" "&amp;IF(AND(E12=$S$10,F12=$V$8),C12,"")&amp;" "&amp;IF(AND(E13=$S$10,F13=$V$8),C13,"")&amp;" "&amp;IF(AND(E14=$S$10,F14=$V$8),C14,"")&amp;" "&amp;IF(AND(E15=$S$10,F15=$V$8),C15,"")&amp;" "&amp;IF(AND(E16=$S$10,F16=$V$8),C16,"")&amp;" "&amp;IF(AND(E17=$S$10,F17=$V$8),C17,"")&amp;" "&amp;IF(AND(E18=$S$10,F18=$V$8),C18,"")&amp;" "&amp;IF(AND(E19=$S$10,F19=$V$8),C19,"")&amp;" "&amp;IF(AND(E20=$S$10,F20=$V$8),C20,"")&amp;" "&amp;IF(AND(E21=$S$10,F21=$V$8),C21,"")&amp;" "&amp;IF(AND(E22=$S$10,F22=$V$8),C22,"")&amp;" "&amp;IF(AND(E23=$S$10,F23=$V$8),C23,"")&amp;" "&amp;IF(AND(E24=$S$10,F24=$V$8),C24,"")&amp;" "&amp;IF(AND(E25=$S$10,F25=$V$8),C25,"")&amp;" "&amp;IF(AND(E26=$S$10,F26=$V$8),C26,"")&amp;" "&amp;IF(AND(E27=$S$10,F27=$V$8),C27,"")&amp;" "&amp;IF(AND(E28=$S$10,F28=$V$8),C28,"")&amp;" "&amp;IF(AND(E29=$S$10,F29=$V$8),C29,"")&amp;" "&amp;IF(AND(E30=$S$10,F30=$V$8),C30,"")&amp;" "&amp;IF(AND(E31=$S$10,F31=$V$8),C31,"")&amp;" "&amp;IF(AND(E32=$S$10,F32=$V$8),C32,"")&amp;" "&amp;IF(AND(E33=$S$10,F33=$V$8),C33,"")&amp;" "&amp;IF(AND(E34=$S$10,F34=$V$8),C34,"")&amp;" "&amp;IF(AND(E35=$S$10,F35=$V$8),C35,"")&amp;" "&amp;IF(AND(E36=$S$10,F36=$V$8),C36,"")&amp;" "&amp;IF(AND(E37=$S$10,F37=$V$8),C37,"")&amp;" "&amp;IF(AND(E38=$S$10,F38=$V$8),C38,"")&amp;" "&amp;IF(AND(E39=$S$10,F39=$V$8),C39,"")&amp;" "&amp;IF(AND(E40=$S$10,F40=$V$8),C40,"")&amp;" "&amp;IF(AND(E41=$S$10,F41=$V$8),C41,"")&amp;" "&amp;IF(AND(E42=$S$10,F42=$V$8),C42,"")&amp;" "&amp;IF(AND(E43=$S$10,F43=$V$8),C43,"")&amp;" "&amp;IF(AND(E44=$S$10,F44=$V$8),C44,"")&amp;" "&amp;IF(AND(E45=$S$10,F45=$V$8),C45,"")&amp;" "&amp;IF(AND(E46=$S$10,F46=$V$8),C46,"")&amp;" "&amp;IF(AND(E47=$S$10,F47=$V$8),C47,"")&amp;" "&amp;IF(AND(E48=$S$10,F48=$V$8),C48,"")&amp;" "&amp;IF(AND(E49=$S$10,F49=$V$8),C49,"")&amp;" "&amp;IF(AND(E50=$S$10,F50=$V$8),C50,"")&amp;" "&amp;IF(AND(E51=$S$10,F51=$V$8),C51,"")&amp;" "&amp;IF(AND(E52=$S$10,F52=$V$8),C52,"")&amp;" "&amp;IF(AND(E53=$S$10,F53=$V$8),C53,"")&amp;" "&amp;IF(AND(E54=$S$10,F54=$V$8),C54,"")&amp;" "&amp;IF(AND(E55=$S$10,F55=$V$8),C55,"")&amp;" "&amp;IF(AND(E56=$S$10,F56=$V$8),C56,"")&amp;" "&amp;IF(AND(E57=$S$10,F57=$V$8),C57,"")&amp;" "&amp;IF(AND(E58=$S$10,F58=$V$8),C58,"")&amp;" "&amp;IF(AND(E59=$S$10,F59=$V$8),C59,"")&amp;" "&amp;IF(AND(E60=$S$10,F60=$V$8),C60,"")&amp;" "&amp;IF(AND(E61=$S$10,F61=$V$8),C61,"")&amp;" "&amp;IF(AND(E62=$S$10,F62=$V$8),C62,"")&amp;" "&amp;IF(AND(E63=$S$10,F63=$V$8),C63,"")&amp;" "&amp;IF(AND(E64=$S$10,F64=$V$8),C64,"")&amp;" "&amp;IF(AND(E65=$S$10,F65=$V$8),C65,"")&amp;" "&amp;IF(AND(E66=$S$10,F66=$V$8),C66,"")&amp;" "&amp;IF(AND(E67=$S$10,F67=$V$8),C67,"")&amp;" "&amp;IF(AND(E68=$S$10,F68=$V$8),C68,"")&amp;" "&amp;IF(AND(E69=$S$10,F69=$V$8),C69,"")&amp;" "&amp;IF(AND(E70=$S$10,F70=$V$8),C70,"")&amp;" "&amp;IF(AND(E71=$S$10,F71=$V$8),C71,"")&amp;" "&amp;IF(AND(E72=$S$10,F72=$V$8),C72,"")&amp;" "&amp;IF(AND(E73=$S$10,F73=$V$8),C73,"")&amp;" "&amp;IF(AND(E74=$S$10,F74=$V$8),C74,"")&amp;" "&amp;IF(AND(E75=$S$10,F75=$V$8),C75,"")&amp;" "&amp;IF(AND(E76=$S$10,F76=$V$8),C76,"")&amp;" "&amp;IF(AND(E77=$S$10,F77=$V$8),C77,"")&amp;" "&amp;IF(AND(E78=$S$10,F78=$V$8),C78,"")&amp;" "&amp;IF(AND(E79=$S$10,F79=$V$8),C79,"")&amp;" "&amp;IF(AND(E80=$S$10,F80=$V$8),C80,"")&amp;" "&amp;IF(AND(E81=$S$10,F81=$V$8),C81,"")&amp;" "&amp;IF(AND(E82=$S$10,F82=$V$8),C82,"")&amp;" "&amp;IF(AND(E83=$S$10,F83=$V$8),C83,"")&amp;" "&amp;IF(AND(E84=$S$10,F84=$V$8),C84,"")&amp;" "&amp;IF(AND(E85=$S$10,F85=$V$8),C85,"")&amp;" "&amp;IF(AND(E86=$S$10,F86=$V$8),C86,"")&amp;" "&amp;IF(AND(E87=$S$10,F87=$V$8),C87,"")&amp;" "&amp;IF(AND(E88=$S$10,F88=$V$8),C88,"")&amp;" "&amp;IF(AND(E89=$S$10,F89=$V$8),C89,"")&amp;" "&amp;IF(AND(E90=$S$10,F90=$V$8),C90,"")</f>
        <v xml:space="preserve">                           R28     R33    R37                                             </v>
      </c>
      <c r="N10" s="150" t="str">
        <f>+IF(AND(E9=$S$10,F9=$W$8),C9,"")&amp;" "&amp;IF(AND(E10=$S$10,F10=$W$8),C10,"")&amp;" "&amp;IF(AND(E11=$S$10,F11=$W$8),C11,"")&amp;" "&amp;IF(AND(E12=$S$10,F12=$W$8),C12,"")&amp;" "&amp;IF(AND(E13=$S$10,F13=$W$8),C13,"")&amp;" "&amp;IF(AND(E14=$S$10,F14=$W$8),C14,"")&amp;" "&amp;IF(AND(E15=$S$10,F15=$W$8),C15,"")&amp;" "&amp;IF(AND(E16=$S$10,F16=$W$8),C16,"")&amp;" "&amp;IF(AND(E17=$S$10,F17=$W$8),C17,"")&amp;" "&amp;IF(AND(E18=$S$10,F18=$W$8),C18,"")&amp;" "&amp;IF(AND(E19=$S$10,F19=$W$8),C19,"")&amp;" "&amp;IF(AND(E20=$S$10,F20=$W$8),C20,"")&amp;" "&amp;IF(AND(E21=$S$10,F21=$W$8),C21,"")&amp;" "&amp;IF(AND(E22=$S$10,F22=$W$8),C22,"")&amp;" "&amp;IF(AND(E23=$S$10,F23=$W$8),C23,"")&amp;" "&amp;IF(AND(E24=$S$10,F24=$W$8),C24,"")&amp;" "&amp;IF(AND(E25=$S$10,F25=$W$8),C25,"")&amp;" "&amp;IF(AND(E26=$S$10,F26=$W$8),C26,"")&amp;" "&amp;IF(AND(E27=$S$10,F27=$W$8),C27,"")&amp;" "&amp;IF(AND(E28=$S$10,F28=$W$8),C28,"")&amp;" "&amp;IF(AND(E29=$S$10,F29=$W$8),C29,"")&amp;" "&amp;IF(AND(E30=$S$10,F30=$W$8),C30,"")&amp;" "&amp;IF(AND(E31=$S$10,F31=$W$8),C31,"")&amp;" "&amp;IF(AND(E32=$S$10,F32=$W$8),C32,"")&amp;" "&amp;IF(AND(E33=$S$10,F33=$W$8),C33,"")&amp;" "&amp;IF(AND(E34=$S$10,F34=$W$8),C34,"")&amp;" "&amp;IF(AND(E35=$S$10,F35=$W$8),C35,"")&amp;" "&amp;IF(AND(E36=$S$10,F36=$W$8),C36,"")&amp;" "&amp;IF(AND(E37=$S$10,F37=$W$8),C37,"")&amp;" "&amp;IF(AND(E38=$S$10,F38=$W$8),C38,"")&amp;" "&amp;IF(AND(E39=$S$10,F39=$W$8),C39,"")&amp;" "&amp;IF(AND(E40=$S$10,F40=$W$8),C40,"")&amp;" "&amp;IF(AND(E41=$S$10,F41=$W$8),C41,"")&amp;" "&amp;IF(AND(E42=$S$10,F42=$W$8),C42,"")&amp;" "&amp;IF(AND(E43=$S$10,F43=$W$8),C43,"")&amp;" "&amp;IF(AND(E44=$S$10,F44=$W$8),C44,"")&amp;" "&amp;IF(AND(E45=$S$10,F45=$W$8),C45,"")&amp;" "&amp;IF(AND(E46=$S$10,F46=$W$8),C46,"")&amp;" "&amp;IF(AND(E47=$S$10,F47=$W$8),C47,"")&amp;" "&amp;IF(AND(E48=$S$10,F48=$W$8),C48,"")&amp;" "&amp;IF(AND(E49=$S$10,F49=$W$8),C49,"")&amp;" "&amp;IF(AND(E50=$S$10,F50=$W$8),C50,"")&amp;" "&amp;IF(AND(E51=$S$10,F51=$W$8),C51,"")&amp;" "&amp;IF(AND(E52=$S$10,F52=$W$8),C52,"")&amp;" "&amp;IF(AND(E53=$S$10,F53=$W$8),C53,"")&amp;" "&amp;IF(AND(E54=$S$10,F54=$W$8),C54,"")&amp;" "&amp;IF(AND(E55=$S$10,F55=$W$8),C55,"")&amp;" "&amp;IF(AND(E56=$S$10,F56=$W$8),C56,"")&amp;" "&amp;IF(AND(E57=$S$10,F57=$W$8),C57,"")&amp;" "&amp;IF(AND(E58=$S$10,F58=$W$8),C58,"")&amp;" "&amp;IF(AND(E59=$S$10,F59=$W$8),C59,"")&amp;" "&amp;IF(AND(E60=$S$10,F60=$W$8),C60,"")&amp;" "&amp;IF(AND(E61=$S$10,F61=$W$8),C61,"")&amp;" "&amp;IF(AND(E62=$S$10,F62=$W$8),C62,"")&amp;" "&amp;IF(AND(E63=$S$10,F63=$W$8),C63,"")&amp;" "&amp;IF(AND(E64=$S$10,F64=$W$8),C64,"")&amp;" "&amp;IF(AND(E65=$S$10,F65=$W$8),C65,"")&amp;" "&amp;IF(AND(E66=$S$10,F66=$W$8),C66,"")&amp;" "&amp;IF(AND(E67=$S$10,F67=$W$8),C67,"")&amp;" "&amp;IF(AND(E68=$S$10,F68=$W$8),C68,"")&amp;" "&amp;IF(AND(E69=$S$10,F69=$W$8),C69,"")&amp;" "&amp;IF(AND(E70=$S$10,F70=$W$8),C70,"")&amp;" "&amp;IF(AND(E71=$S$10,F71=$W$8),C71,"")&amp;" "&amp;IF(AND(E72=$S$10,F72=$W$8),C72,"")&amp;" "&amp;IF(AND(E73=$S$10,F73=$W$8),C73,"")&amp;" "&amp;IF(AND(E74=$S$10,F74=$W$8),C74,"")&amp;" "&amp;IF(AND(E75=$S$10,F75=$W$8),C75,"")&amp;" "&amp;IF(AND(E76=$S$10,F76=$W$8),C76,"")&amp;" "&amp;IF(AND(E77=$S$10,F77=$W$8),C77,"")&amp;" "&amp;IF(AND(E78=$S$10,F78=$W$8),C78,"")&amp;" "&amp;IF(AND(E79=$S$10,F79=$W$8),C79,"")&amp;" "&amp;IF(AND(E80=$S$10,F80=$W$8),C80,"")&amp;" "&amp;IF(AND(E81=$S$10,F81=$W$8),C81,"")&amp;" "&amp;IF(AND(E82=$S$10,F82=$W$8),C82,"")&amp;" "&amp;IF(AND(E83=$S$10,F83=$W$8),C83,"")&amp;" "&amp;IF(AND(E84=$S$10,F84=$W$8),C84,"")&amp;" "&amp;IF(AND(E85=$S$10,F85=$W$8),C85,"")&amp;" "&amp;IF(AND(E86=$S$10,F86=$W$8),C86,"")&amp;" "&amp;IF(AND(E87=$S$10,F87=$W$8),C87,"")&amp;" "&amp;IF(AND(E88=$S$10,F88=$W$8),C88,"")&amp;" "&amp;IF(AND(E89=$S$10,F89=$W$8),C89,"")&amp;" "&amp;IF(AND(E90=$S$10,F90=$W$8),C90,"")</f>
        <v xml:space="preserve">     R6              R20                  R38                  R56                          </v>
      </c>
      <c r="O10" s="151" t="str">
        <f>+IF(AND(E9=$S$10,F9=$X$8),C9,"")&amp;" "&amp;IF(AND(E10=$S$10,F10=$X$8),C10,"")&amp;" "&amp;IF(AND(E11=$S$10,F11=$X$8),C11,"")&amp;" "&amp;IF(AND(E12=$S$10,F12=$X$8),C12,"")&amp;" "&amp;IF(AND(E13=$S$10,F13=$X$8),C13,"")&amp;" "&amp;IF(AND(E14=$S$10,F14=$X$8),C14,"")&amp;" "&amp;IF(AND(E15=$S$10,F15=$X$8),C15,"")&amp;" "&amp;IF(AND(E16=$S$10,F16=$X$8),C16,"")&amp;" "&amp;IF(AND(E17=$S$10,F17=$X$8),C17,"")&amp;" "&amp;IF(AND(E18=$S$10,F18=$X$8),C18,"")&amp;" "&amp;IF(AND(E19=$S$10,F19=$X$8),C19,"")&amp;" "&amp;IF(AND(E20=$S$10,F20=$X$8),C20,"")&amp;" "&amp;IF(AND(E21=$S$10,F21=$X$8),C21,"")&amp;" "&amp;IF(AND(E22=$S$10,F22=$X$8),C22,"")&amp;" "&amp;IF(AND(E23=$S$10,F23=$X$8),C23,"")&amp;" "&amp;IF(AND(E24=$S$10,F24=$X$8),C24,"")&amp;" "&amp;IF(AND(E25=$S$10,F25=$X$8),C25,"")&amp;" "&amp;IF(AND(E26=$S$10,F26=$X$8),C26,"")&amp;" "&amp;IF(AND(E27=$S$10,F27=$X$8),C27,"")&amp;" "&amp;IF(AND(E28=$S$10,F28=$X$8),C28,"")&amp;" "&amp;IF(AND(E29=$S$10,F29=$X$8),C29,"")&amp;" "&amp;IF(AND(E30=$S$10,F30=$X$8),C30,"")&amp;" "&amp;IF(AND(E31=$S$10,F31=$X$8),C31,"")&amp;" "&amp;IF(AND(E32=$S$10,F32=$X$8),C32,"")&amp;" "&amp;IF(AND(E33=$S$10,F33=$X$8),C33,"")&amp;" "&amp;IF(AND(E34=$S$10,F34=$X$8),C34,"")&amp;" "&amp;IF(AND(E35=$S$10,F35=$X$8),C35,"")&amp;" "&amp;IF(AND(E36=$S$10,F36=$X$8),C36,"")&amp;" "&amp;IF(AND(E37=$S$10,F37=$X$8),C37,"")&amp;" "&amp;IF(AND(E38=$S$10,F38=$X$8),C38,"")&amp;" "&amp;IF(AND(E39=$S$10,F39=$X$8),C39,"")&amp;" "&amp;IF(AND(E40=$S$10,F40=$X$8),C40,"")&amp;" "&amp;IF(AND(E41=$S$10,F41=$X$8),C41,"")&amp;" "&amp;IF(AND(E42=$S$10,F42=$X$8),C42,"")&amp;" "&amp;IF(AND(E43=$S$10,F43=$X$8),C43,"")&amp;" "&amp;IF(AND(E44=$S$10,F44=$X$8),C44,"")&amp;" "&amp;IF(AND(E45=$S$10,F45=$X$8),C45,"")&amp;" "&amp;IF(AND(E46=$S$10,F46=$X$8),C46,"")&amp;" "&amp;IF(AND(E47=$S$10,F47=$X$8),C47,"")&amp;" "&amp;IF(AND(E48=$S$10,F48=$X$8),C48,"")&amp;" "&amp;IF(AND(E49=$S$10,F49=$X$8),C49,"")&amp;" "&amp;IF(AND(E50=$S$10,F50=$X$8),C50,"")&amp;" "&amp;IF(AND(E51=$S$10,F51=$X$8),C51,"")&amp;" "&amp;IF(AND(E52=$S$10,F52=$X$8),C52,"")&amp;" "&amp;IF(AND(E53=$S$10,F53=$X$8),C53,"")&amp;" "&amp;IF(AND(E54=$S$10,F54=$X$8),C54,"")&amp;" "&amp;IF(AND(E55=$S$10,F55=$X$8),C55,"")&amp;" "&amp;IF(AND(E56=$S$10,F56=$X$8),C56,"")&amp;" "&amp;IF(AND(E57=$S$10,F57=$X$8),C57,"")&amp;" "&amp;IF(AND(E58=$S$10,F58=$X$8),C58,"")&amp;" "&amp;IF(AND(E59=$S$10,F59=$X$8),C59,"")&amp;" "&amp;IF(AND(E60=$S$10,F60=$X$8),C60,"")&amp;" "&amp;IF(AND(E61=$S$10,F61=$X$8),C61,"")&amp;" "&amp;IF(AND(E62=$S$10,F62=$X$8),C62,"")&amp;" "&amp;IF(AND(E63=$S$10,F63=$X$8),C63,"")&amp;" "&amp;IF(AND(E64=$S$10,F64=$X$8),C64,"")&amp;" "&amp;IF(AND(E65=$S$10,F65=$X$8),C65,"")&amp;" "&amp;IF(AND(E66=$S$10,F66=$X$8),C66,"")&amp;" "&amp;IF(AND(E67=$S$10,F67=$X$8),C67,"")&amp;" "&amp;IF(AND(E68=$S$10,F68=$X$8),C68,"")&amp;" "&amp;IF(AND(E69=$S$10,F69=$X$8),C69,"")&amp;" "&amp;IF(AND(E70=$S$10,F70=$X$8),C70,"")&amp;" "&amp;IF(AND(E71=$S$10,F71=$X$8),C71,"")&amp;" "&amp;IF(AND(E72=$S$10,F72=$X$8),C72,"")&amp;" "&amp;IF(AND(E73=$S$10,F73=$X$8),C73,"")&amp;" "&amp;IF(AND(E74=$S$10,F74=$X$8),C74,"")&amp;" "&amp;IF(AND(E75=$S$10,F75=$X$8),C75,"")&amp;" "&amp;IF(AND(E76=$S$10,F76=$X$8),C76,"")&amp;" "&amp;IF(AND(E77=$S$10,F77=$X$8),C77,"")&amp;" "&amp;IF(AND(E78=$S$10,F78=$X$8),C78,"")&amp;" "&amp;IF(AND(E79=$S$10,F79=$X$8),C79,"")&amp;" "&amp;IF(AND(E80=$S$10,F80=$X$8),C80,"")&amp;" "&amp;IF(AND(E81=$S$10,F81=$X$8),C81,"")&amp;" "&amp;IF(AND(E82=$S$10,F82=$X$8),C82,"")&amp;" "&amp;IF(AND(E83=$S$10,F83=$X$8),C83,"")&amp;" "&amp;IF(AND(E84=$S$10,F84=$X$8),C84,"")&amp;" "&amp;IF(AND(E85=$S$10,F85=$X$8),C85,"")&amp;" "&amp;IF(AND(E86=$S$10,F86=$X$8),C86,"")&amp;" "&amp;IF(AND(E87=$S$10,F87=$X$8),C87,"")&amp;" "&amp;IF(AND(E88=$S$10,F88=$X$8),C88,"")&amp;" "&amp;IF(AND(E89=$S$10,F89=$X$8),C89,"")&amp;" "&amp;IF(AND(E90=$S$10,F90=$X$8),C90,"")</f>
        <v xml:space="preserve">                                                   R52                              </v>
      </c>
      <c r="P10" s="236"/>
      <c r="Q10" s="720"/>
      <c r="R10" s="205">
        <v>0.8</v>
      </c>
      <c r="S10" s="145" t="s">
        <v>5</v>
      </c>
      <c r="T10" s="155" t="s">
        <v>76</v>
      </c>
      <c r="U10" s="155" t="s">
        <v>76</v>
      </c>
      <c r="V10" s="150" t="s">
        <v>75</v>
      </c>
      <c r="W10" s="150" t="s">
        <v>75</v>
      </c>
      <c r="X10" s="151" t="s">
        <v>74</v>
      </c>
    </row>
    <row r="11" spans="1:24" ht="171.6" x14ac:dyDescent="0.3">
      <c r="A11" s="230" t="str">
        <f>'[3]CONTEXTO E IDENTIFICACIÓN'!D57</f>
        <v>Direccionamiento Estratégico y Planeación</v>
      </c>
      <c r="B11" s="229" t="str">
        <f>'[3]CONTEXTO E IDENTIFICACIÓN'!F57</f>
        <v>Gestión Estratégica</v>
      </c>
      <c r="C11" s="211" t="str">
        <f>'[3]CONTEXTO E IDENTIFICACIÓN'!A57</f>
        <v>R3</v>
      </c>
      <c r="D11" s="228" t="str">
        <f>'[3]CONTEXTO E IDENTIFICACIÓN'!N57</f>
        <v>Posibilidad de pérdida Reputacional por Ia inconsistencias en la información reportada en los aplicativos internos y externos de la entidad 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v>
      </c>
      <c r="E11" s="227" t="str">
        <f>'[3]PROB E IMPACTO INHERENTE'!I11</f>
        <v>Baja</v>
      </c>
      <c r="F11" s="227" t="str">
        <f>'[3]PROB E IMPACTO INHERENTE'!Q11</f>
        <v>Mayor</v>
      </c>
      <c r="G11" s="226" t="str">
        <f t="shared" si="0"/>
        <v>Alto</v>
      </c>
      <c r="H11" s="236"/>
      <c r="I11" s="718"/>
      <c r="J11" s="143" t="s">
        <v>99</v>
      </c>
      <c r="K11" s="155" t="str">
        <f>+IF(AND(E9=$S$11,F9=$T$8),C9,"")&amp;" "&amp;IF(AND(E10=$S$11,F10=$T$8),C10,"")&amp;" "&amp;IF(AND(E11=$S$11,F11=$T$8),C11,"")&amp;" "&amp;IF(AND(E12=$S$11,F12=$T$8),C12,"")&amp;" "&amp;IF(AND(E13=$S$11,F13=$T$8),C13,"")&amp;" "&amp;IF(AND(E14=$S$11,F14=$T$8),C14,"")&amp;" "&amp;IF(AND(E15=$S$11,F15=$T$8),C15,"")&amp;" "&amp;IF(AND(E16=$S$11,F16=$T$8),C16,"")&amp;" "&amp;IF(AND(E17=$S$11,F17=$T$8),C17,"")&amp;" "&amp;IF(AND(E18=$S$11,F18=$T$8),C18,"")&amp;" "&amp;IF(AND(E19=$S$11,F19=$T$8),C19,"")&amp;" "&amp;IF(AND(E20=$S$11,F20=$T$8),C20,"")&amp;" "&amp;IF(AND(E21=$S$11,F21=$T$8),C21,"")&amp;" "&amp;IF(AND(E22=$S$11,F22=$T$8),C22,"")&amp;" "&amp;IF(AND(E23=$S$11,F23=$T$8),C23,"")&amp;" "&amp;IF(AND(E24=$S$11,F24=$T$8),C24,"")&amp;" "&amp;IF(AND(E25=$S$11,F25=$T$8),C25,"")&amp;" "&amp;IF(AND(E26=$S$11,F26=$T$8),C26,"")&amp;" "&amp;IF(AND(E27=$S$11,F27=$T$8),C27,"")&amp;" "&amp;IF(AND(E28=$S$11,F28=$T$8),C28,"")&amp;" "&amp;IF(AND(E29=$S$11,F29=$T$8),C29,"")&amp;" "&amp;IF(AND(E30=$S$11,F30=$T$8),C30,"")&amp;" "&amp;IF(AND(E31=$S$11,F31=$T$8),C31,"")&amp;" "&amp;IF(AND(E32=$S$11,F32=$T$8),C32,"")&amp;" "&amp;IF(AND(E33=$S$11,F33=$T$8),C33,"")&amp;" "&amp;IF(AND(E34=$S$11,F34=$T$8),C34,"")&amp;" "&amp;IF(AND(E35=$S$11,F35=$T$8),C35,"")&amp;" "&amp;IF(AND(E36=$S$11,F36=$T$8),C36,"")&amp;" "&amp;IF(AND(E37=$S$11,F37=$T$8),C37,"")&amp;" "&amp;IF(AND(E38=$S$11,F38=$T$8),C38,"")&amp;" "&amp;IF(AND(E39=$S$11,F39=$T$8),C39,"")&amp;" "&amp;IF(AND(E40=$S$11,F40=$T$8),C40,"")&amp;" "&amp;IF(AND(E41=$S$11,F41=$T$8),C41,"")&amp;" "&amp;IF(AND(E42=$S$11,F42=$T$8),C42,"")&amp;" "&amp;IF(AND(E43=$S$11,F43=$T$8),C43,"")&amp;" "&amp;IF(AND(E44=$S$11,F44=$T$8),C44,"")&amp;" "&amp;IF(AND(E45=$S$11,F45=$T$8),C45,"")&amp;" "&amp;IF(AND(E46=$S$11,F46=$T$8),C46,"")&amp;" "&amp;IF(AND(E47=$S$11,F47=$T$8),C47,"")&amp;" "&amp;IF(AND(E48=$S$11,F48=$T$8),C48,"")&amp;" "&amp;IF(AND(E49=$S$11,F49=$T$8),C49,"")&amp;" "&amp;IF(AND(E50=$S$11,F50=$T$8),C50,"")&amp;" "&amp;IF(AND(E51=$S$11,F51=$T$8),C51,"")&amp;" "&amp;IF(AND(E52=$S$11,F52=$T$8),C52,"")&amp;" "&amp;IF(AND(E53=$S$11,F53=$T$8),C53,"")&amp;" "&amp;IF(AND(E54=$S$11,F54=$T$8),C54,"")&amp;" "&amp;IF(AND(E55=$S$11,F55=$T$8),C55,"")&amp;" "&amp;IF(AND(E56=$S$11,F56=$T$8),C56,"")&amp;" "&amp;IF(AND(E57=$S$11,F57=$T$8),C57,"")&amp;" "&amp;IF(AND(E58=$S$11,F58=$T$8),C58,"")&amp;" "&amp;IF(AND(E59=$S$11,F59=$T$8),C59,"")&amp;" "&amp;IF(AND(E60=$S$11,F60=$T$8),C60,"")&amp;" "&amp;IF(AND(E61=$S$11,F61=$T$8),C61,"")&amp;" "&amp;IF(AND(E62=$S$11,F62=$T$8),C62,"")&amp;" "&amp;IF(AND(E63=$S$11,F63=$T$8),C63,"")&amp;" "&amp;IF(AND(E64=$S$11,F64=$T$8),C64,"")&amp;" "&amp;IF(AND(E65=$S$11,F65=$T$8),C65,"")&amp;" "&amp;IF(AND(E66=$S$11,F66=$T$8),C66,"")&amp;" "&amp;IF(AND(E67=$S$11,F67=$T$8),C67,"")&amp;" "&amp;IF(AND(E68=$S$11,F68=$T$8),C68,"")&amp;" "&amp;IF(AND(E69=$S$11,F69=$T$8),C69,"")&amp;" "&amp;IF(AND(E70=$S$11,F70=$T$8),C70,"")&amp;" "&amp;IF(AND(E71=$S$11,F71=$T$8),C71,"")&amp;" "&amp;IF(AND(E72=$S$11,F72=$T$8),C72,"")&amp;" "&amp;IF(AND(E73=$S$11,F73=$T$8),C73,"")&amp;" "&amp;IF(AND(E74=$S$11,F74=$T$8),C74,"")&amp;" "&amp;IF(AND(E75=$S$11,F75=$T$8),C75,"")&amp;" "&amp;IF(AND(E76=$S$11,F76=$T$8),C76,"")&amp;" "&amp;IF(AND(E77=$S$11,F77=$T$8),C77,"")&amp;" "&amp;IF(AND(E78=$S$11,F78=$T$8),C78,"")&amp;" "&amp;IF(AND(E79=$S$11,F79=$T$8),C79,"")&amp;" "&amp;IF(AND(E80=$S$11,F80=$T$8),C80,"")&amp;" "&amp;IF(AND(E81=$S$11,F81=$T$8),C81,"")&amp;" "&amp;IF(AND(E82=$S$11,F82=$T$8),C82,"")&amp;" "&amp;IF(AND(E83=$S$11,F83=$T$8),C83,"")&amp;" "&amp;IF(AND(E84=$S$11,F84=$T$8),C84,"")&amp;" "&amp;IF(AND(E85=$S$11,F85=$T$8),C85,"")&amp;" "&amp;IF(AND(E86=$S$11,F86=$T$8),C86,"")&amp;" "&amp;IF(AND(E87=$S$11,F87=$T$8),C87,"")&amp;" "&amp;IF(AND(E88=$S$11,F88=$T$8),C88,"")&amp;" "&amp;IF(AND(E89=$S$11,F89=$T$8),C89,"")&amp;" "&amp;IF(AND(E90=$S$11,F90=$T$8),C90,"")</f>
        <v xml:space="preserve">                                                                                 </v>
      </c>
      <c r="L11" s="155" t="str">
        <f>+IF(AND(E9=$S$11,F9=$U$8),C9,"")&amp;" "&amp;IF(AND(E10=$S$11,F10=$U$8),C10,"")&amp;" "&amp;IF(AND(E11=$S$11,F11=$U$8),C11,"")&amp;" "&amp;IF(AND(E12=$S$11,F12=$U$8),C12,"")&amp;" "&amp;IF(AND(E13=$S$11,F13=$U$8),C13,"")&amp;" "&amp;IF(AND(E14=$S$11,F14=$U$8),C14,"")&amp;" "&amp;IF(AND(E15=$S$11,F15=$U$8),C15,"")&amp;" "&amp;IF(AND(E16=$S$11,F16=$U$8),C16,"")&amp;" "&amp;IF(AND(E17=$S$11,F17=$U$8),C17,"")&amp;" "&amp;IF(AND(E18=$S$11,F18=$U$8),C18,"")&amp;" "&amp;IF(AND(E19=$S$11,F19=$U$8),C19,"")&amp;" "&amp;IF(AND(E20=$S$11,F20=$U$8),C20,"")&amp;" "&amp;IF(AND(E21=$S$11,F21=$U$8),C21,"")&amp;" "&amp;IF(AND(E22=$S$11,F22=$U$8),C22,"")&amp;" "&amp;IF(AND(E23=$S$11,F23=$U$8),C23,"")&amp;" "&amp;IF(AND(E24=$S$11,F24=$U$8),C24,"")&amp;" "&amp;IF(AND(E25=$S$11,F25=$U$8),C25,"")&amp;" "&amp;IF(AND(E26=$S$11,F26=$U$8),C26,"")&amp;" "&amp;IF(AND(E27=$S$11,F27=$U$8),C27,"")&amp;" "&amp;IF(AND(E28=$S$11,F28=$U$8),C28,"")&amp;" "&amp;IF(AND(E29=$S$11,F29=$U$8),C29,"")&amp;" "&amp;IF(AND(E30=$S$11,F30=$U$8),C30,"")&amp;" "&amp;IF(AND(E31=$S$11,F31=$U$8),C31,"")&amp;" "&amp;IF(AND(E32=$S$11,F32=$U$8),C32,"")&amp;" "&amp;IF(AND(E33=$S$11,F33=$U$8),C33,"")&amp;" "&amp;IF(AND(E34=$S$11,F34=$U$8),C34,"")&amp;" "&amp;IF(AND(E35=$S$11,F35=$U$8),C35,"")&amp;" "&amp;IF(AND(E36=$S$11,F36=$U$8),C36,"")&amp;" "&amp;IF(AND(E37=$S$11,F37=$U$8),C37,"")&amp;" "&amp;IF(AND(E38=$S$11,F38=$U$8),C38,"")&amp;" "&amp;IF(AND(E39=$S$11,F39=$U$8),C39,"")&amp;" "&amp;IF(AND(E40=$S$11,F40=$U$8),C40,"")&amp;" "&amp;IF(AND(E41=$S$11,F41=$U$8),C41,"")&amp;" "&amp;IF(AND(E42=$S$11,F42=$U$8),C42,"")&amp;" "&amp;IF(AND(E43=$S$11,F43=$U$8),C43,"")&amp;" "&amp;IF(AND(E44=$S$11,F44=$U$8),C44,"")&amp;" "&amp;IF(AND(E45=$S$11,F45=$U$8),C45,"")&amp;" "&amp;IF(AND(E46=$S$11,F46=$U$8),C46,"")&amp;" "&amp;IF(AND(E47=$S$11,F47=$U$8),C47,"")&amp;" "&amp;IF(AND(E48=$S$11,F48=$U$8),C48,"")&amp;" "&amp;IF(AND(E49=$S$11,F49=$U$8),C49,"")&amp;" "&amp;IF(AND(E50=$S$11,F50=$U$8),C50,"")&amp;" "&amp;IF(AND(E51=$S$11,F51=$U$8),C51,"")&amp;" "&amp;IF(AND(E52=$S$11,F52=$U$8),C52,"")&amp;" "&amp;IF(AND(E53=$S$11,F53=$U$8),C53,"")&amp;" "&amp;IF(AND(E54=$S$11,F54=$U$8),C54,"")&amp;" "&amp;IF(AND(E55=$S$11,F55=$U$8),C55,"")&amp;" "&amp;IF(AND(E56=$S$11,F56=$U$8),C56,"")&amp;" "&amp;IF(AND(E57=$S$11,F57=$U$8),C57,"")&amp;" "&amp;IF(AND(E58=$S$11,F58=$U$8),C58,"")&amp;" "&amp;IF(AND(E59=$S$11,F59=$U$8),C59,"")&amp;" "&amp;IF(AND(E60=$S$11,F60=$U$8),C60,"")&amp;" "&amp;IF(AND(E61=$S$11,F61=$U$8),C61,"")&amp;" "&amp;IF(AND(E62=$S$11,F62=$U$8),C62,"")&amp;" "&amp;IF(AND(E63=$S$11,F63=$U$8),C63,"")&amp;" "&amp;IF(AND(E64=$S$11,F64=$U$8),C64,"")&amp;" "&amp;IF(AND(E65=$S$11,F65=$U$8),C65,"")&amp;" "&amp;IF(AND(E66=$S$11,F66=$U$8),C66,"")&amp;" "&amp;IF(AND(E67=$S$11,F67=$U$8),C67,"")&amp;" "&amp;IF(AND(E68=$S$11,F68=$U$8),C68,"")&amp;" "&amp;IF(AND(E69=$S$11,F69=$U$8),C69,"")&amp;" "&amp;IF(AND(E70=$S$11,F70=$U$8),C70,"")&amp;" "&amp;IF(AND(E71=$S$11,F71=$U$8),C71,"")&amp;" "&amp;IF(AND(E72=$S$11,F72=$U$8),C72,"")&amp;" "&amp;IF(AND(E73=$S$11,F73=$U$8),C73,"")&amp;" "&amp;IF(AND(E74=$S$11,F74=$U$8),C74,"")&amp;" "&amp;IF(AND(E75=$S$11,F75=$U$8),C75,"")&amp;" "&amp;IF(AND(E76=$S$11,F76=$U$8),C76,"")&amp;" "&amp;IF(AND(E77=$S$11,F77=$U$8),C77,"")&amp;" "&amp;IF(AND(E78=$S$11,F78=$U$8),C78,"")&amp;" "&amp;IF(AND(E79=$S$11,F79=$U$8),C79,"")&amp;" "&amp;IF(AND(E80=$S$11,F80=$U$8),C80,"")&amp;" "&amp;IF(AND(E81=$S$11,F81=$U$8),C81,"")&amp;" "&amp;IF(AND(E82=$S$11,F82=$U$8),C82,"")&amp;" "&amp;IF(AND(E83=$S$11,F83=$U$8),C83,"")&amp;" "&amp;IF(AND(E84=$S$11,F84=$U$8),C84,"")&amp;" "&amp;IF(AND(E85=$S$11,F85=$U$8),C85,"")&amp;" "&amp;IF(AND(E86=$S$11,F86=$U$8),C86,"")&amp;" "&amp;IF(AND(E87=$S$11,F87=$U$8),C87,"")&amp;" "&amp;IF(AND(E88=$S$11,F88=$U$8),C88,"")&amp;" "&amp;IF(AND(E89=$S$11,F89=$U$8),C89,"")&amp;" "&amp;IF(AND(E90=$S$11,F90=$U$8),C90,"")</f>
        <v xml:space="preserve">                                                                                 </v>
      </c>
      <c r="M11" s="155" t="str">
        <f>+IF(AND(E9=$S$11,F9=$V$8),C9,"")&amp;" "&amp;IF(AND(E10=$S$11,F10=$V$8),C10,"")&amp;" "&amp;IF(AND(E11=$S$11,F11=$V$8),C11,"")&amp;" "&amp;IF(AND(E12=$S$11,F12=$V$8),C12,"")&amp;" "&amp;IF(AND(E13=$S$11,F13=$V$8),C13,"")&amp;" "&amp;IF(AND(E14=$S$11,F14=$V$8),C14,"")&amp;" "&amp;IF(AND(E15=$S$11,F15=$V$8),C15,"")&amp;" "&amp;IF(AND(E16=$S$11,F16=$V$8),C16,"")&amp;" "&amp;IF(AND(E17=$S$11,F17=$V$8),C17,"")&amp;" "&amp;IF(AND(E18=$S$11,F18=$V$8),C18,"")&amp;" "&amp;IF(AND(E19=$S$11,F19=$V$8),C19,"")&amp;" "&amp;IF(AND(E20=$S$11,F20=$V$8),C20,"")&amp;" "&amp;IF(AND(E21=$S$11,F21=$V$8),C21,"")&amp;" "&amp;IF(AND(E22=$S$11,F22=$V$8),C22,"")&amp;" "&amp;IF(AND(E23=$S$11,F23=$V$8),C23,"")&amp;" "&amp;IF(AND(E24=$S$11,F24=$V$8),C24,"")&amp;" "&amp;IF(AND(E25=$S$11,F25=$V$8),C25,"")&amp;" "&amp;IF(AND(E26=$S$11,F26=$V$8),C26,"")&amp;" "&amp;IF(AND(E27=$S$11,F27=$V$8),C27,"")&amp;" "&amp;IF(AND(E28=$S$11,F28=$V$8),C28,"")&amp;" "&amp;IF(AND(E29=$S$11,F29=$V$8),C29,"")&amp;" "&amp;IF(AND(E30=$S$11,F30=$V$8),C30,"")&amp;" "&amp;IF(AND(E31=$S$11,F31=$V$8),C31,"")&amp;" "&amp;IF(AND(E32=$S$11,F32=$V$8),C32,"")&amp;" "&amp;IF(AND(E33=$S$11,F33=$V$8),C33,"")&amp;" "&amp;IF(AND(E34=$S$11,F34=$V$8),C34,"")&amp;" "&amp;IF(AND(E35=$S$11,F35=$V$8),C35,"")&amp;" "&amp;IF(AND(E36=$S$11,F36=$V$8),C36,"")&amp;" "&amp;IF(AND(E37=$S$11,F37=$V$8),C37,"")&amp;" "&amp;IF(AND(E38=$S$11,F38=$V$8),C38,"")&amp;" "&amp;IF(AND(E39=$S$11,F39=$V$8),C39,"")&amp;" "&amp;IF(AND(E40=$S$11,F40=$V$8),C40,"")&amp;" "&amp;IF(AND(E41=$S$11,F41=$V$8),C41,"")&amp;" "&amp;IF(AND(E42=$S$11,F42=$V$8),C42,"")&amp;" "&amp;IF(AND(E43=$S$11,F43=$V$8),C43,"")&amp;" "&amp;IF(AND(E44=$S$11,F44=$V$8),C44,"")&amp;" "&amp;IF(AND(E45=$S$11,F45=$V$8),C45,"")&amp;" "&amp;IF(AND(E46=$S$11,F46=$V$8),C46,"")&amp;" "&amp;IF(AND(E47=$S$11,F47=$V$8),C47,"")&amp;" "&amp;IF(AND(E48=$S$11,F48=$V$8),C48,"")&amp;" "&amp;IF(AND(E49=$S$11,F49=$V$8),C49,"")&amp;" "&amp;IF(AND(E50=$S$11,F50=$V$8),C50,"")&amp;" "&amp;IF(AND(E51=$S$11,F51=$V$8),C51,"")&amp;" "&amp;IF(AND(E52=$S$11,F52=$V$8),C52,"")&amp;" "&amp;IF(AND(E53=$S$11,F53=$V$8),C53,"")&amp;" "&amp;IF(AND(E54=$S$11,F54=$V$8),C54,"")&amp;" "&amp;IF(AND(E55=$S$11,F55=$V$8),C55,"")&amp;" "&amp;IF(AND(E56=$S$11,F56=$V$8),C56,"")&amp;" "&amp;IF(AND(E57=$S$11,F57=$V$8),C57,"")&amp;" "&amp;IF(AND(E58=$S$11,F58=$V$8),C58,"")&amp;" "&amp;IF(AND(E59=$S$11,F59=$V$8),C59,"")&amp;" "&amp;IF(AND(E60=$S$11,F60=$V$8),C60,"")&amp;" "&amp;IF(AND(E61=$S$11,F61=$V$8),C61,"")&amp;" "&amp;IF(AND(E62=$S$11,F62=$V$8),C62,"")&amp;" "&amp;IF(AND(E63=$S$11,F63=$V$8),C63,"")&amp;" "&amp;IF(AND(E64=$S$11,F64=$V$8),C64,"")&amp;" "&amp;IF(AND(E65=$S$11,F65=$V$8),C65,"")&amp;" "&amp;IF(AND(E66=$S$11,F66=$V$8),C66,"")&amp;" "&amp;IF(AND(E67=$S$11,F67=$V$8),C67,"")&amp;" "&amp;IF(AND(E68=$S$11,F68=$V$8),C68,"")&amp;" "&amp;IF(AND(E69=$S$11,F69=$V$8),C69,"")&amp;" "&amp;IF(AND(E70=$S$11,F70=$V$8),C70,"")&amp;" "&amp;IF(AND(E71=$S$11,F71=$V$8),C71,"")&amp;" "&amp;IF(AND(E72=$S$11,F72=$V$8),C72,"")&amp;" "&amp;IF(AND(E73=$S$11,F73=$V$8),C73,"")&amp;" "&amp;IF(AND(E74=$S$11,F74=$V$8),C74,"")&amp;" "&amp;IF(AND(E75=$S$11,F75=$V$8),C75,"")&amp;" "&amp;IF(AND(E76=$S$11,F76=$V$8),C76,"")&amp;" "&amp;IF(AND(E77=$S$11,F77=$V$8),C77,"")&amp;" "&amp;IF(AND(E78=$S$11,F78=$V$8),C78,"")&amp;" "&amp;IF(AND(E79=$S$11,F79=$V$8),C79,"")&amp;" "&amp;IF(AND(E80=$S$11,F80=$V$8),C80,"")&amp;" "&amp;IF(AND(E81=$S$11,F81=$V$8),C81,"")&amp;" "&amp;IF(AND(E82=$S$11,F82=$V$8),C82,"")&amp;" "&amp;IF(AND(E83=$S$11,F83=$V$8),C83,"")&amp;" "&amp;IF(AND(E84=$S$11,F84=$V$8),C84,"")&amp;" "&amp;IF(AND(E85=$S$11,F85=$V$8),C85,"")&amp;" "&amp;IF(AND(E86=$S$11,F86=$V$8),C86,"")&amp;" "&amp;IF(AND(E87=$S$11,F87=$V$8),C87,"")&amp;" "&amp;IF(AND(E88=$S$11,F88=$V$8),C88,"")&amp;" "&amp;IF(AND(E89=$S$11,F89=$V$8),C89,"")&amp;" "&amp;IF(AND(E90=$S$11,F90=$V$8),C90,"")</f>
        <v xml:space="preserve">   R4               R19               R34           R45         R54                            </v>
      </c>
      <c r="N11" s="150" t="str">
        <f>+IF(AND(E9=$S$11,F9=$W$8),C9,"")&amp;" "&amp;IF(AND(E10=$S$11,F10=$W$8),C10,"")&amp;" "&amp;IF(AND(E11=$S$11,F11=$W$8),C11,"")&amp;" "&amp;IF(AND(E12=$S$11,F12=$W$8),C12,"")&amp;" "&amp;IF(AND(E13=$S$11,F13=$W$8),C13,"")&amp;" "&amp;IF(AND(E14=$S$11,F14=$W$8),C14,"")&amp;" "&amp;IF(AND(E15=$S$11,F15=$W$8),C15,"")&amp;" "&amp;IF(AND(E16=$S$11,F16=$W$8),C16,"")&amp;" "&amp;IF(AND(E17=$S$11,F17=$W$8),C17,"")&amp;" "&amp;IF(AND(E18=$S$11,F18=$W$8),C18,"")&amp;" "&amp;IF(AND(E19=$S$11,F19=$W$8),C19,"")&amp;" "&amp;IF(AND(E20=$S$11,F20=$W$8),C20,"")&amp;" "&amp;IF(AND(E21=$S$11,F21=$W$8),C21,"")&amp;" "&amp;IF(AND(E22=$S$11,F22=$W$8),C22,"")&amp;" "&amp;IF(AND(E23=$S$11,F23=$W$8),C23,"")&amp;" "&amp;IF(AND(E24=$S$11,F24=$W$8),C24,"")&amp;" "&amp;IF(AND(E25=$S$11,F25=$W$8),C25,"")&amp;" "&amp;IF(AND(E26=$S$11,F26=$W$8),C26,"")&amp;" "&amp;IF(AND(E27=$S$11,F27=$W$8),C27,"")&amp;" "&amp;IF(AND(E28=$S$11,F28=$W$8),C28,"")&amp;" "&amp;IF(AND(E29=$S$11,F29=$W$8),C29,"")&amp;" "&amp;IF(AND(E30=$S$11,F30=$W$8),C30,"")&amp;" "&amp;IF(AND(E31=$S$11,F31=$W$8),C31,"")&amp;" "&amp;IF(AND(E32=$S$11,F32=$W$8),C32,"")&amp;" "&amp;IF(AND(E33=$S$11,F33=$W$8),C33,"")&amp;" "&amp;IF(AND(E34=$S$11,F34=$W$8),C34,"")&amp;" "&amp;IF(AND(E35=$S$11,F35=$W$8),C35,"")&amp;" "&amp;IF(AND(E36=$S$11,F36=$W$8),C36,"")&amp;" "&amp;IF(AND(E37=$S$11,F37=$W$8),C37,"")&amp;" "&amp;IF(AND(E38=$S$11,F38=$W$8),C38,"")&amp;" "&amp;IF(AND(E39=$S$11,F39=$W$8),C39,"")&amp;" "&amp;IF(AND(E40=$S$11,F40=$W$8),C40,"")&amp;" "&amp;IF(AND(E41=$S$11,F41=$W$8),C41,"")&amp;" "&amp;IF(AND(E42=$S$11,F42=$W$8),C42,"")&amp;" "&amp;IF(AND(E43=$S$11,F43=$W$8),C43,"")&amp;" "&amp;IF(AND(E44=$S$11,F44=$W$8),C44,"")&amp;" "&amp;IF(AND(E45=$S$11,F45=$W$8),C45,"")&amp;" "&amp;IF(AND(E46=$S$11,F46=$W$8),C46,"")&amp;" "&amp;IF(AND(E47=$S$11,F47=$W$8),C47,"")&amp;" "&amp;IF(AND(E48=$S$11,F48=$W$8),C48,"")&amp;" "&amp;IF(AND(E49=$S$11,F49=$W$8),C49,"")&amp;" "&amp;IF(AND(E50=$S$11,F50=$W$8),C50,"")&amp;" "&amp;IF(AND(E51=$S$11,F51=$W$8),C51,"")&amp;" "&amp;IF(AND(E52=$S$11,F52=$W$8),C52,"")&amp;" "&amp;IF(AND(E53=$S$11,F53=$W$8),C53,"")&amp;" "&amp;IF(AND(E54=$S$11,F54=$W$8),C54,"")&amp;" "&amp;IF(AND(E55=$S$11,F55=$W$8),C55,"")&amp;" "&amp;IF(AND(E56=$S$11,F56=$W$8),C56,"")&amp;" "&amp;IF(AND(E57=$S$11,F57=$W$8),C57,"")&amp;" "&amp;IF(AND(E58=$S$11,F58=$W$8),C58,"")&amp;" "&amp;IF(AND(E59=$S$11,F59=$W$8),C59,"")&amp;" "&amp;IF(AND(E60=$S$11,F60=$W$8),C60,"")&amp;" "&amp;IF(AND(E61=$S$11,F61=$W$8),C61,"")&amp;" "&amp;IF(AND(E62=$S$11,F62=$W$8),C62,"")&amp;" "&amp;IF(AND(E63=$S$11,F63=$W$8),C63,"")&amp;" "&amp;IF(AND(E64=$S$11,F64=$W$8),C64,"")&amp;" "&amp;IF(AND(E65=$S$11,F65=$W$8),C65,"")&amp;" "&amp;IF(AND(E66=$S$11,F66=$W$8),C66,"")&amp;" "&amp;IF(AND(E67=$S$11,F67=$W$8),C67,"")&amp;" "&amp;IF(AND(E68=$S$11,F68=$W$8),C68,"")&amp;" "&amp;IF(AND(E69=$S$11,F69=$W$8),C69,"")&amp;" "&amp;IF(AND(E70=$S$11,F70=$W$8),C70,"")&amp;" "&amp;IF(AND(E71=$S$11,F71=$W$8),C71,"")&amp;" "&amp;IF(AND(E72=$S$11,F72=$W$8),C72,"")&amp;" "&amp;IF(AND(E73=$S$11,F73=$W$8),C73,"")&amp;" "&amp;IF(AND(E74=$S$11,F74=$W$8),C74,"")&amp;" "&amp;IF(AND(E75=$S$11,F75=$W$8),C75,"")&amp;" "&amp;IF(AND(E76=$S$11,F76=$W$8),C76,"")&amp;" "&amp;IF(AND(E77=$S$11,F77=$W$8),C77,"")&amp;" "&amp;IF(AND(E78=$S$11,F78=$W$8),C78,"")&amp;" "&amp;IF(AND(E79=$S$11,F79=$W$8),C79,"")&amp;" "&amp;IF(AND(E80=$S$11,F80=$W$8),C80,"")&amp;" "&amp;IF(AND(E81=$S$11,F81=$W$8),C81,"")&amp;" "&amp;IF(AND(E82=$S$11,F82=$W$8),C82,"")&amp;" "&amp;IF(AND(E83=$S$11,F83=$W$8),C83,"")&amp;" "&amp;IF(AND(E84=$S$11,F84=$W$8),C84,"")&amp;" "&amp;IF(AND(E85=$S$11,F85=$W$8),C85,"")&amp;" "&amp;IF(AND(E86=$S$11,F86=$W$8),C86,"")&amp;" "&amp;IF(AND(E87=$S$11,F87=$W$8),C87,"")&amp;" "&amp;IF(AND(E88=$S$11,F88=$W$8),C88,"")&amp;" "&amp;IF(AND(E89=$S$11,F89=$W$8),C89,"")&amp;" "&amp;IF(AND(E90=$S$11,F90=$W$8),C90,"")</f>
        <v xml:space="preserve">         R10                             R39    R43 R44   R47        R55  R57    R61                     </v>
      </c>
      <c r="O11" s="151" t="str">
        <f>+IF(AND(E9=$S$11,F9=$X$8),C9,"")&amp;" "&amp;IF(AND(E10=$S$11,F10=$X$8),C10,"")&amp;" "&amp;IF(AND(E11=$S$11,F11=$X$8),C11,"")&amp;" "&amp;IF(AND(E12=$S$11,F12=$X$8),C12,"")&amp;" "&amp;IF(AND(E13=$S$11,F13=$X$8),C13,"")&amp;" "&amp;IF(AND(E14=$S$11,F14=$X$8),C14,"")&amp;" "&amp;IF(AND(E15=$S$11,F15=$X$8),C15,"")&amp;" "&amp;IF(AND(E16=$S$11,F16=$X$8),C16,"")&amp;" "&amp;IF(AND(E17=$S$11,F17=$X$8),C17,"")&amp;" "&amp;IF(AND(E18=$S$11,F18=$X$8),C18,"")&amp;" "&amp;IF(AND(E19=$S$11,F19=$X$8),C19,"")&amp;" "&amp;IF(AND(E20=$S$11,F20=$X$8),C20,"")&amp;" "&amp;IF(AND(E21=$S$11,F21=$X$8),C21,"")&amp;" "&amp;IF(AND(E22=$S$11,F22=$X$8),C22,"")&amp;" "&amp;IF(AND(E23=$S$11,F23=$X$8),C23,"")&amp;" "&amp;IF(AND(E24=$S$11,F24=$X$8),C24,"")&amp;" "&amp;IF(AND(E25=$S$11,F25=$X$8),C25,"")&amp;" "&amp;IF(AND(E26=$S$11,F26=$X$8),C26,"")&amp;" "&amp;IF(AND(E27=$S$11,F27=$X$8),C27,"")&amp;" "&amp;IF(AND(E28=$S$11,F28=$X$8),C28,"")&amp;" "&amp;IF(AND(E29=$S$11,F29=$X$8),C29,"")&amp;" "&amp;IF(AND(E30=$S$11,F30=$X$8),C30,"")&amp;" "&amp;IF(AND(E31=$S$11,F31=$X$8),C31,"")&amp;" "&amp;IF(AND(E32=$S$11,F32=$X$8),C32,"")&amp;" "&amp;IF(AND(E33=$S$11,F33=$X$8),C33,"")&amp;" "&amp;IF(AND(E34=$S$11,F34=$X$8),C34,"")&amp;" "&amp;IF(AND(E35=$S$11,F35=$X$8),C35,"")&amp;" "&amp;IF(AND(E36=$S$11,F36=$X$8),C36,"")&amp;" "&amp;IF(AND(E37=$S$11,F37=$X$8),C37,"")&amp;" "&amp;IF(AND(E38=$S$11,F38=$X$8),C38,"")&amp;" "&amp;IF(AND(E39=$S$11,F39=$X$8),C39,"")&amp;" "&amp;IF(AND(E40=$S$11,F40=$X$8),C40,"")&amp;" "&amp;IF(AND(E41=$S$11,F41=$X$8),C41,"")&amp;" "&amp;IF(AND(E42=$S$11,F42=$X$8),C42,"")&amp;" "&amp;IF(AND(E43=$S$11,F43=$X$8),C43,"")&amp;" "&amp;IF(AND(E44=$S$11,F44=$X$8),C44,"")&amp;" "&amp;IF(AND(E45=$S$11,F45=$X$8),C45,"")&amp;" "&amp;IF(AND(E46=$S$11,F46=$X$8),C46,"")&amp;" "&amp;IF(AND(E47=$S$11,F47=$X$8),C47,"")&amp;" "&amp;IF(AND(E48=$S$11,F48=$X$8),C48,"")&amp;" "&amp;IF(AND(E49=$S$11,F49=$X$8),C49,"")&amp;" "&amp;IF(AND(E50=$S$11,F50=$X$8),C50,"")&amp;" "&amp;IF(AND(E51=$S$11,F51=$X$8),C51,"")&amp;" "&amp;IF(AND(E52=$S$11,F52=$X$8),C52,"")&amp;" "&amp;IF(AND(E53=$S$11,F53=$X$8),C53,"")&amp;" "&amp;IF(AND(E54=$S$11,F54=$X$8),C54,"")&amp;" "&amp;IF(AND(E55=$S$11,F55=$X$8),C55,"")&amp;" "&amp;IF(AND(E56=$S$11,F56=$X$8),C56,"")&amp;" "&amp;IF(AND(E57=$S$11,F57=$X$8),C57,"")&amp;" "&amp;IF(AND(E58=$S$11,F58=$X$8),C58,"")&amp;" "&amp;IF(AND(E59=$S$11,F59=$X$8),C59,"")&amp;" "&amp;IF(AND(E60=$S$11,F60=$X$8),C60,"")&amp;" "&amp;IF(AND(E61=$S$11,F61=$X$8),C61,"")&amp;" "&amp;IF(AND(E62=$S$11,F62=$X$8),C62,"")&amp;" "&amp;IF(AND(E63=$S$11,F63=$X$8),C63,"")&amp;" "&amp;IF(AND(E64=$S$11,F64=$X$8),C64,"")&amp;" "&amp;IF(AND(E65=$S$11,F65=$X$8),C65,"")&amp;" "&amp;IF(AND(E66=$S$11,F66=$X$8),C66,"")&amp;" "&amp;IF(AND(E67=$S$11,F67=$X$8),C67,"")&amp;" "&amp;IF(AND(E68=$S$11,F68=$X$8),C68,"")&amp;" "&amp;IF(AND(E69=$S$11,F69=$X$8),C69,"")&amp;" "&amp;IF(AND(E70=$S$11,F70=$X$8),C70,"")&amp;" "&amp;IF(AND(E71=$S$11,F71=$X$8),C71,"")&amp;" "&amp;IF(AND(E72=$S$11,F72=$X$8),C72,"")&amp;" "&amp;IF(AND(E73=$S$11,F73=$X$8),C73,"")&amp;" "&amp;IF(AND(E74=$S$11,F74=$X$8),C74,"")&amp;" "&amp;IF(AND(E75=$S$11,F75=$X$8),C75,"")&amp;" "&amp;IF(AND(E76=$S$11,F76=$X$8),C76,"")&amp;" "&amp;IF(AND(E77=$S$11,F77=$X$8),C77,"")&amp;" "&amp;IF(AND(E78=$S$11,F78=$X$8),C78,"")&amp;" "&amp;IF(AND(E79=$S$11,F79=$X$8),C79,"")&amp;" "&amp;IF(AND(E80=$S$11,F80=$X$8),C80,"")&amp;" "&amp;IF(AND(E81=$S$11,F81=$X$8),C81,"")&amp;" "&amp;IF(AND(E82=$S$11,F82=$X$8),C82,"")&amp;" "&amp;IF(AND(E83=$S$11,F83=$X$8),C83,"")&amp;" "&amp;IF(AND(E84=$S$11,F84=$X$8),C84,"")&amp;" "&amp;IF(AND(E85=$S$11,F85=$X$8),C85,"")&amp;" "&amp;IF(AND(E86=$S$11,F86=$X$8),C86,"")&amp;" "&amp;IF(AND(E87=$S$11,F87=$X$8),C87,"")&amp;" "&amp;IF(AND(E88=$S$11,F88=$X$8),C88,"")&amp;" "&amp;IF(AND(E89=$S$11,F89=$X$8),C89,"")&amp;" "&amp;IF(AND(E90=$S$11,F90=$X$8),C90,"")</f>
        <v xml:space="preserve">      R7      R13 R14                          R40                                          </v>
      </c>
      <c r="P11" s="236"/>
      <c r="Q11" s="720"/>
      <c r="R11" s="205">
        <v>0.6</v>
      </c>
      <c r="S11" s="145" t="s">
        <v>99</v>
      </c>
      <c r="T11" s="155" t="s">
        <v>76</v>
      </c>
      <c r="U11" s="155" t="s">
        <v>76</v>
      </c>
      <c r="V11" s="155" t="s">
        <v>76</v>
      </c>
      <c r="W11" s="150" t="s">
        <v>75</v>
      </c>
      <c r="X11" s="151" t="s">
        <v>74</v>
      </c>
    </row>
    <row r="12" spans="1:24" ht="138" customHeight="1" x14ac:dyDescent="0.3">
      <c r="A12" s="230" t="str">
        <f>'[3]CONTEXTO E IDENTIFICACIÓN'!D58</f>
        <v>Direccionamiento Estratégico y Planeación</v>
      </c>
      <c r="B12" s="229" t="str">
        <f>'[3]CONTEXTO E IDENTIFICACIÓN'!F58</f>
        <v>Gestión del SGI</v>
      </c>
      <c r="C12" s="211" t="str">
        <f>'[3]CONTEXTO E IDENTIFICACIÓN'!A58</f>
        <v>R4</v>
      </c>
      <c r="D12" s="228" t="str">
        <f>'[3]CONTEXTO E IDENTIFICACIÓN'!N58</f>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E12" s="227" t="str">
        <f>'[3]PROB E IMPACTO INHERENTE'!I12</f>
        <v>Media</v>
      </c>
      <c r="F12" s="227" t="str">
        <f>'[3]PROB E IMPACTO INHERENTE'!Q12</f>
        <v>Moderado</v>
      </c>
      <c r="G12" s="226" t="str">
        <f t="shared" si="0"/>
        <v>Moderado</v>
      </c>
      <c r="H12" s="236"/>
      <c r="I12" s="718"/>
      <c r="J12" s="143" t="s">
        <v>49</v>
      </c>
      <c r="K12" s="156" t="str">
        <f>+IF(AND(E9=$S$12,F9=$T$8),C9,"")&amp;" "&amp;IF(AND(E10=$S$12,F10=$T$8),C10,"")&amp;" "&amp;IF(AND(E11=$S$12,F11=$T$8),C11,"")&amp;" "&amp;IF(AND(E12=$S$12,F12=$T$8),C12,"")&amp;" "&amp;IF(AND(E13=$S$12,F13=$T$8),C13,"")&amp;" "&amp;IF(AND(E14=$S$12,F14=$T$8),C14,"")&amp;" "&amp;IF(AND(E15=$S$12,F15=$T$8),C15,"")&amp;" "&amp;IF(AND(E16=$S$12,F16=$T$8),C16,"")&amp;" "&amp;IF(AND(E17=$S$12,F17=$T$8),C17,"")&amp;" "&amp;IF(AND(E18=$S$12,F18=$T$8),C18,"")&amp;" "&amp;IF(AND(E19=$S$12,F19=$T$8),C19,"")&amp;" "&amp;IF(AND(E20=$S$12,F20=$T$8),C20,"")&amp;" "&amp;IF(AND(E21=$S$12,F21=$T$8),C21,"")&amp;" "&amp;IF(AND(E22=$S$12,F22=$T$8),C22,"")&amp;" "&amp;IF(AND(E23=$S$12,F23=$T$8),C23,"")&amp;" "&amp;IF(AND(E24=$S$12,F24=$T$8),C24,"")&amp;" "&amp;IF(AND(E25=$S$12,F25=$T$8),C25,"")&amp;" "&amp;IF(AND(E26=$S$12,F26=$T$8),C26,"")&amp;" "&amp;IF(AND(E27=$S$12,F27=$T$8),C27,"")&amp;" "&amp;IF(AND(E28=$S$12,F28=$T$8),C28,"")&amp;" "&amp;IF(AND(E29=$S$12,F29=$T$8),C29,"")&amp;" "&amp;IF(AND(E30=$S$12,F30=$T$8),C30,"")&amp;" "&amp;IF(AND(E31=$S$12,F31=$T$8),C31,"")&amp;" "&amp;IF(AND(E32=$S$12,F32=$T$8),C32,"")&amp;" "&amp;IF(AND(E33=$S$12,F33=$T$8),C33,"")&amp;" "&amp;IF(AND(E34=$S$12,F34=$T$8),C34,"")&amp;" "&amp;IF(AND(E35=$S$12,F35=$T$8),C35,"")&amp;" "&amp;IF(AND(E36=$S$12,F36=$T$8),C36,"")&amp;" "&amp;IF(AND(E37=$S$12,F37=$T$8),C37,"")&amp;" "&amp;IF(AND(E38=$S$12,F38=$T$8),C38,"")&amp;" "&amp;IF(AND(E39=$S$12,F39=$T$8),C39,"")&amp;" "&amp;IF(AND(E40=$S$12,F40=$T$8),C40,"")&amp;" "&amp;IF(AND(E41=$S$12,F41=$T$8),C41,"")&amp;" "&amp;IF(AND(E42=$S$12,F42=$T$8),C42,"")&amp;" "&amp;IF(AND(E43=$S$12,F43=$T$8),C43,"")&amp;" "&amp;IF(AND(E44=$S$12,F44=$T$8),C44,"")&amp;" "&amp;IF(AND(E45=$S$12,F45=$T$8),C45,"")&amp;" "&amp;IF(AND(E46=$S$12,F46=$T$8),C46,"")&amp;" "&amp;IF(AND(E47=$S$12,F47=$T$8),C47,"")&amp;" "&amp;IF(AND(E48=$S$12,F48=$T$8),C48,"")&amp;" "&amp;IF(AND(E49=$S$12,F49=$T$8),C49,"")&amp;" "&amp;IF(AND(E50=$S$12,F50=$T$8),C50,"")&amp;" "&amp;IF(AND(E51=$S$12,F51=$T$8),C51,"")&amp;" "&amp;IF(AND(E52=$S$12,F52=$T$8),C52,"")&amp;" "&amp;IF(AND(E53=$S$12,F53=$T$8),C53,"")&amp;" "&amp;IF(AND(E54=$S$12,F54=$T$8),C54,"")&amp;" "&amp;IF(AND(E55=$S$12,F55=$T$8),C55,"")&amp;" "&amp;IF(AND(E56=$S$12,F56=$T$8),C56,"")&amp;" "&amp;IF(AND(E57=$S$12,F57=$T$8),C57,"")&amp;" "&amp;IF(AND(E58=$S$12,F58=$T$8),C58,"")&amp;" "&amp;IF(AND(E59=$S$12,F59=$T$8),C59,"")&amp;" "&amp;IF(AND(E60=$S$12,F60=$T$8),C60,"")&amp;" "&amp;IF(AND(E61=$S$12,F61=$T$8),C61,"")&amp;" "&amp;IF(AND(E62=$S$12,F62=$T$8),C62,"")&amp;" "&amp;IF(AND(E63=$S$12,F63=$T$8),C63,"")&amp;" "&amp;IF(AND(E64=$S$12,F64=$T$8),C64,"")&amp;" "&amp;IF(AND(E65=$S$12,F65=$T$8),C65,"")&amp;" "&amp;IF(AND(E66=$S$12,F66=$T$8),C66,"")&amp;" "&amp;IF(AND(E67=$S$12,F67=$T$8),C67,"")&amp;" "&amp;IF(AND(E68=$S$12,F68=$T$8),C68,"")&amp;" "&amp;IF(AND(E69=$S$12,F69=$T$8),C69,"")&amp;" "&amp;IF(AND(E70=$S$12,F70=$T$8),C70,"")&amp;" "&amp;IF(AND(E71=$S$12,F71=$T$8),C71,"")&amp;" "&amp;IF(AND(E72=$S$12,F72=$T$8),C72,"")&amp;" "&amp;IF(AND(E73=$S$12,F73=$T$8),C73,"")&amp;" "&amp;IF(AND(E74=$S$12,F74=$T$8),C74,"")&amp;" "&amp;IF(AND(E75=$S$12,F75=$T$8),C75,"")&amp;" "&amp;IF(AND(E76=$S$12,F76=$T$8),C76,"")&amp;" "&amp;IF(AND(E77=$S$12,F77=$T$8),C77,"")&amp;" "&amp;IF(AND(E78=$S$12,F78=$T$8),C78,"")&amp;" "&amp;IF(AND(E79=$S$12,F79=$T$8),C79,"")&amp;" "&amp;IF(AND(E80=$S$12,F80=$T$8),C80,"")&amp;" "&amp;IF(AND(E81=$S$12,F81=$T$8),C81,"")&amp;" "&amp;IF(AND(E82=$S$12,F82=$T$8),C82,"")&amp;" "&amp;IF(AND(E83=$S$12,F83=$T$8),C83,"")&amp;" "&amp;IF(AND(E84=$S$12,F84=$T$8),C84,"")&amp;" "&amp;IF(AND(E85=$S$12,F85=$T$8),C85,"")&amp;" "&amp;IF(AND(E86=$S$12,F86=$T$8),C86,"")&amp;" "&amp;IF(AND(E87=$S$12,F87=$T$8),C87,"")&amp;" "&amp;IF(AND(E88=$S$12,F88=$T$8),C88,"")&amp;" "&amp;IF(AND(E89=$S$12,F89=$T$8),C89,"")&amp;" "&amp;IF(AND(E90=$S$12,F90=$T$8),C90,"")</f>
        <v xml:space="preserve">                                                                                 </v>
      </c>
      <c r="L12" s="155" t="str">
        <f>+IF(AND(E9=$S$12,F9=$U$8),C9,"")&amp;" "&amp;IF(AND(E10=$S$12,F10=$U$8),C10,"")&amp;" "&amp;IF(AND(E11=$S$12,F11=$U$8),C11,"")&amp;" "&amp;IF(AND(E12=$S$12,F12=$U$8),C12,"")&amp;" "&amp;IF(AND(E13=$S$12,F13=$U$8),C13,"")&amp;" "&amp;IF(AND(E14=$S$12,F14=$U$8),C14,"")&amp;" "&amp;IF(AND(E15=$S$12,F15=$U$8),C15,"")&amp;" "&amp;IF(AND(E16=$S$12,F16=$U$8),C16,"")&amp;" "&amp;IF(AND(E17=$S$12,F17=$U$8),C17,"")&amp;" "&amp;IF(AND(E18=$S$12,F18=$U$8),C18,"")&amp;" "&amp;IF(AND(E19=$S$12,F19=$U$8),C19,"")&amp;" "&amp;IF(AND(E20=$S$12,F20=$U$8),C20,"")&amp;" "&amp;IF(AND(E21=$S$12,F21=$U$8),C21,"")&amp;" "&amp;IF(AND(E22=$S$12,F22=$U$8),C22,"")&amp;" "&amp;IF(AND(E23=$S$12,F23=$U$8),C23,"")&amp;" "&amp;IF(AND(E24=$S$12,F24=$U$8),C24,"")&amp;" "&amp;IF(AND(E25=$S$12,F25=$U$8),C25,"")&amp;" "&amp;IF(AND(E26=$S$12,F26=$U$8),C26,"")&amp;" "&amp;IF(AND(E27=$S$12,F27=$U$8),C27,"")&amp;" "&amp;IF(AND(E28=$S$12,F28=$U$8),C28,"")&amp;" "&amp;IF(AND(E29=$S$12,F29=$U$8),C29,"")&amp;" "&amp;IF(AND(E30=$S$12,F30=$U$8),C30,"")&amp;" "&amp;IF(AND(E31=$S$12,F31=$U$8),C31,"")&amp;" "&amp;IF(AND(E32=$S$12,F32=$U$8),C32,"")&amp;" "&amp;IF(AND(E33=$S$12,F33=$U$8),C33,"")&amp;" "&amp;IF(AND(E34=$S$12,F34=$U$8),C34,"")&amp;" "&amp;IF(AND(E35=$S$12,F35=$U$8),C35,"")&amp;" "&amp;IF(AND(E36=$S$12,F36=$U$8),C36,"")&amp;" "&amp;IF(AND(E37=$S$12,F37=$U$8),C37,"")&amp;" "&amp;IF(AND(E38=$S$12,F38=$U$8),C38,"")&amp;" "&amp;IF(AND(E39=$S$12,F39=$U$8),C39,"")&amp;" "&amp;IF(AND(E40=$S$12,F40=$U$8),C40,"")&amp;" "&amp;IF(AND(E41=$S$12,F41=$U$8),C41,"")&amp;" "&amp;IF(AND(E42=$S$12,F42=$U$8),C42,"")&amp;" "&amp;IF(AND(E43=$S$12,F43=$U$8),C43,"")&amp;" "&amp;IF(AND(E44=$S$12,F44=$U$8),C44,"")&amp;" "&amp;IF(AND(E45=$S$12,F45=$U$8),C45,"")&amp;" "&amp;IF(AND(E46=$S$12,F46=$U$8),C46,"")&amp;" "&amp;IF(AND(E47=$S$12,F47=$U$8),C47,"")&amp;" "&amp;IF(AND(E48=$S$12,F48=$U$8),C48,"")&amp;" "&amp;IF(AND(E49=$S$12,F49=$U$8),C49,"")&amp;" "&amp;IF(AND(E50=$S$12,F50=$U$8),C50,"")&amp;" "&amp;IF(AND(E51=$S$12,F51=$U$8),C51,"")&amp;" "&amp;IF(AND(E52=$S$12,F52=$U$8),C52,"")&amp;" "&amp;IF(AND(E53=$S$12,F53=$U$8),C53,"")&amp;" "&amp;IF(AND(E54=$S$12,F54=$U$8),C54,"")&amp;" "&amp;IF(AND(E55=$S$12,F55=$U$8),C55,"")&amp;" "&amp;IF(AND(E56=$S$12,F56=$U$8),C56,"")&amp;" "&amp;IF(AND(E57=$S$12,F57=$U$8),C57,"")&amp;" "&amp;IF(AND(E58=$S$12,F58=$U$8),C58,"")&amp;" "&amp;IF(AND(E59=$S$12,F59=$U$8),C59,"")&amp;" "&amp;IF(AND(E60=$S$12,F60=$U$8),C60,"")&amp;" "&amp;IF(AND(E61=$S$12,F61=$U$8),C61,"")&amp;" "&amp;IF(AND(E62=$S$12,F62=$U$8),C62,"")&amp;" "&amp;IF(AND(E63=$S$12,F63=$U$8),C63,"")&amp;" "&amp;IF(AND(E64=$S$12,F64=$U$8),C64,"")&amp;" "&amp;IF(AND(E65=$S$12,F65=$U$8),C65,"")&amp;" "&amp;IF(AND(E66=$S$12,F66=$U$8),C66,"")&amp;" "&amp;IF(AND(E67=$S$12,F67=$U$8),C67,"")&amp;" "&amp;IF(AND(E68=$S$12,F68=$U$8),C68,"")&amp;" "&amp;IF(AND(E69=$S$12,F69=$U$8),C69,"")&amp;" "&amp;IF(AND(E70=$S$12,F70=$U$8),C70,"")&amp;" "&amp;IF(AND(E71=$S$12,F71=$U$8),C71,"")&amp;" "&amp;IF(AND(E72=$S$12,F72=$U$8),C72,"")&amp;" "&amp;IF(AND(E73=$S$12,F73=$U$8),C73,"")&amp;" "&amp;IF(AND(E74=$S$12,F74=$U$8),C74,"")&amp;" "&amp;IF(AND(E75=$S$12,F75=$U$8),C75,"")&amp;" "&amp;IF(AND(E76=$S$12,F76=$U$8),C76,"")&amp;" "&amp;IF(AND(E77=$S$12,F77=$U$8),C77,"")&amp;" "&amp;IF(AND(E78=$S$12,F78=$U$8),C78,"")&amp;" "&amp;IF(AND(E79=$S$12,F79=$U$8),C79,"")&amp;" "&amp;IF(AND(E80=$S$12,F80=$U$8),C80,"")&amp;" "&amp;IF(AND(E81=$S$12,F81=$U$8),C81,"")&amp;" "&amp;IF(AND(E82=$S$12,F82=$U$8),C82,"")&amp;" "&amp;IF(AND(E83=$S$12,F83=$U$8),C83,"")&amp;" "&amp;IF(AND(E84=$S$12,F84=$U$8),C84,"")&amp;" "&amp;IF(AND(E85=$S$12,F85=$U$8),C85,"")&amp;" "&amp;IF(AND(E86=$S$12,F86=$U$8),C86,"")&amp;" "&amp;IF(AND(E87=$S$12,F87=$U$8),C87,"")&amp;" "&amp;IF(AND(E88=$S$12,F88=$U$8),C88,"")&amp;" "&amp;IF(AND(E89=$S$12,F89=$U$8),C89,"")&amp;" "&amp;IF(AND(E90=$S$12,F90=$U$8),C90,"")</f>
        <v xml:space="preserve">                                                                                 </v>
      </c>
      <c r="M12" s="155" t="str">
        <f>+IF(AND(E9=$S$12,F9=$V$8),C9,"")&amp;" "&amp;IF(AND(E10=$S$12,F10=$V$8),C10,"")&amp;" "&amp;IF(AND(E11=$S$12,F11=$V$8),C11,"")&amp;" "&amp;IF(AND(E12=$S$12,F12=$V$8),C12,"")&amp;" "&amp;IF(AND(E13=$S$12,F13=$V$8),C13,"")&amp;" "&amp;IF(AND(E14=$S$12,F14=$V$8),C14,"")&amp;" "&amp;IF(AND(E15=$S$12,F15=$V$8),C15,"")&amp;" "&amp;IF(AND(E16=$S$12,F16=$V$8),C16,"")&amp;" "&amp;IF(AND(E17=$S$12,F17=$V$8),C17,"")&amp;" "&amp;IF(AND(E18=$S$12,F18=$V$8),C18,"")&amp;" "&amp;IF(AND(E19=$S$12,F19=$V$8),C19,"")&amp;" "&amp;IF(AND(E20=$S$12,F20=$V$8),C20,"")&amp;" "&amp;IF(AND(E21=$S$12,F21=$V$8),C21,"")&amp;" "&amp;IF(AND(E22=$S$12,F22=$V$8),C22,"")&amp;" "&amp;IF(AND(E23=$S$12,F23=$V$8),C23,"")&amp;" "&amp;IF(AND(E24=$S$12,F24=$V$8),C24,"")&amp;" "&amp;IF(AND(E25=$S$12,F25=$V$8),C25,"")&amp;" "&amp;IF(AND(E26=$S$12,F26=$V$8),C26,"")&amp;" "&amp;IF(AND(E27=$S$12,F27=$V$8),C27,"")&amp;" "&amp;IF(AND(E28=$S$12,F28=$V$8),C28,"")&amp;" "&amp;IF(AND(E29=$S$12,F29=$V$8),C29,"")&amp;" "&amp;IF(AND(E30=$S$12,F30=$V$8),C30,"")&amp;" "&amp;IF(AND(E31=$S$12,F31=$V$8),C31,"")&amp;" "&amp;IF(AND(E32=$S$12,F32=$V$8),C32,"")&amp;" "&amp;IF(AND(E33=$S$12,F33=$V$8),C33,"")&amp;" "&amp;IF(AND(E34=$S$12,F34=$V$8),C34,"")&amp;" "&amp;IF(AND(E35=$S$12,F35=$V$8),C35,"")&amp;" "&amp;IF(AND(E36=$S$12,F36=$V$8),C36,"")&amp;" "&amp;IF(AND(E37=$S$12,F37=$V$8),C37,"")&amp;" "&amp;IF(AND(E38=$S$12,F38=$V$8),C38,"")&amp;" "&amp;IF(AND(E39=$S$12,F39=$V$8),C39,"")&amp;" "&amp;IF(AND(E40=$S$12,F40=$V$8),C40,"")&amp;" "&amp;IF(AND(E41=$S$12,F41=$V$8),C41,"")&amp;" "&amp;IF(AND(E42=$S$12,F42=$V$8),C42,"")&amp;" "&amp;IF(AND(E43=$S$12,F43=$V$8),C43,"")&amp;" "&amp;IF(AND(E44=$S$12,F44=$V$8),C44,"")&amp;" "&amp;IF(AND(E45=$S$12,F45=$V$8),C45,"")&amp;" "&amp;IF(AND(E46=$S$12,F46=$V$8),C46,"")&amp;" "&amp;IF(AND(E47=$S$12,F47=$V$8),C47,"")&amp;" "&amp;IF(AND(E48=$S$12,F48=$V$8),C48,"")&amp;" "&amp;IF(AND(E49=$S$12,F49=$V$8),C49,"")&amp;" "&amp;IF(AND(E50=$S$12,F50=$V$8),C50,"")&amp;" "&amp;IF(AND(E51=$S$12,F51=$V$8),C51,"")&amp;" "&amp;IF(AND(E52=$S$12,F52=$V$8),C52,"")&amp;" "&amp;IF(AND(E53=$S$12,F53=$V$8),C53,"")&amp;" "&amp;IF(AND(E54=$S$12,F54=$V$8),C54,"")&amp;" "&amp;IF(AND(E55=$S$12,F55=$V$8),C55,"")&amp;" "&amp;IF(AND(E56=$S$12,F56=$V$8),C56,"")&amp;" "&amp;IF(AND(E57=$S$12,F57=$V$8),C57,"")&amp;" "&amp;IF(AND(E58=$S$12,F58=$V$8),C58,"")&amp;" "&amp;IF(AND(E59=$S$12,F59=$V$8),C59,"")&amp;" "&amp;IF(AND(E60=$S$12,F60=$V$8),C60,"")&amp;" "&amp;IF(AND(E61=$S$12,F61=$V$8),C61,"")&amp;" "&amp;IF(AND(E62=$S$12,F62=$V$8),C62,"")&amp;" "&amp;IF(AND(E63=$S$12,F63=$V$8),C63,"")&amp;" "&amp;IF(AND(E64=$S$12,F64=$V$8),C64,"")&amp;" "&amp;IF(AND(E65=$S$12,F65=$V$8),C65,"")&amp;" "&amp;IF(AND(E66=$S$12,F66=$V$8),C66,"")&amp;" "&amp;IF(AND(E67=$S$12,F67=$V$8),C67,"")&amp;" "&amp;IF(AND(E68=$S$12,F68=$V$8),C68,"")&amp;" "&amp;IF(AND(E69=$S$12,F69=$V$8),C69,"")&amp;" "&amp;IF(AND(E70=$S$12,F70=$V$8),C70,"")&amp;" "&amp;IF(AND(E71=$S$12,F71=$V$8),C71,"")&amp;" "&amp;IF(AND(E72=$S$12,F72=$V$8),C72,"")&amp;" "&amp;IF(AND(E73=$S$12,F73=$V$8),C73,"")&amp;" "&amp;IF(AND(E74=$S$12,F74=$V$8),C74,"")&amp;" "&amp;IF(AND(E75=$S$12,F75=$V$8),C75,"")&amp;" "&amp;IF(AND(E76=$S$12,F76=$V$8),C76,"")&amp;" "&amp;IF(AND(E77=$S$12,F77=$V$8),C77,"")&amp;" "&amp;IF(AND(E78=$S$12,F78=$V$8),C78,"")&amp;" "&amp;IF(AND(E79=$S$12,F79=$V$8),C79,"")&amp;" "&amp;IF(AND(E80=$S$12,F80=$V$8),C80,"")&amp;" "&amp;IF(AND(E81=$S$12,F81=$V$8),C81,"")&amp;" "&amp;IF(AND(E82=$S$12,F82=$V$8),C82,"")&amp;" "&amp;IF(AND(E83=$S$12,F83=$V$8),C83,"")&amp;" "&amp;IF(AND(E84=$S$12,F84=$V$8),C84,"")&amp;" "&amp;IF(AND(E85=$S$12,F85=$V$8),C85,"")&amp;" "&amp;IF(AND(E86=$S$12,F86=$V$8),C86,"")&amp;" "&amp;IF(AND(E87=$S$12,F87=$V$8),C87,"")&amp;" "&amp;IF(AND(E88=$S$12,F88=$V$8),C88,"")&amp;" "&amp;IF(AND(E89=$S$12,F89=$V$8),C89,"")&amp;" "&amp;IF(AND(E90=$S$12,F90=$V$8),C90,"")</f>
        <v xml:space="preserve">    R5                      R27        R35           R46                                    </v>
      </c>
      <c r="N12" s="150" t="str">
        <f>+IF(AND(E9=$S$12,F9=$W$8),C9,"")&amp;" "&amp;IF(AND(E10=$S$12,F10=$W$8),C10,"")&amp;" "&amp;IF(AND(E11=$S$12,F11=$W$8),C11,"")&amp;" "&amp;IF(AND(E12=$S$12,F12=$W$8),C12,"")&amp;" "&amp;IF(AND(E13=$S$12,F13=$W$8),C13,"")&amp;" "&amp;IF(AND(E14=$S$12,F14=$W$8),C14,"")&amp;" "&amp;IF(AND(E15=$S$12,F15=$W$8),C15,"")&amp;" "&amp;IF(AND(E16=$S$12,F16=$W$8),C16,"")&amp;" "&amp;IF(AND(E17=$S$12,F17=$W$8),C17,"")&amp;" "&amp;IF(AND(E18=$S$12,F18=$W$8),C18,"")&amp;" "&amp;IF(AND(E19=$S$12,F19=$W$8),C19,"")&amp;" "&amp;IF(AND(E20=$S$12,F20=$W$8),C20,"")&amp;" "&amp;IF(AND(E21=$S$12,F21=$W$8),C21,"")&amp;" "&amp;IF(AND(E22=$S$12,F22=$W$8),C22,"")&amp;" "&amp;IF(AND(E23=$S$12,F23=$W$8),C23,"")&amp;" "&amp;IF(AND(E24=$S$12,F24=$W$8),C24,"")&amp;" "&amp;IF(AND(E25=$S$12,F25=$W$8),C25,"")&amp;" "&amp;IF(AND(E26=$S$12,F26=$W$8),C26,"")&amp;" "&amp;IF(AND(E27=$S$12,F27=$W$8),C27,"")&amp;" "&amp;IF(AND(E28=$S$12,F28=$W$8),C28,"")&amp;" "&amp;IF(AND(E29=$S$12,F29=$W$8),C29,"")&amp;" "&amp;IF(AND(E30=$S$12,F30=$W$8),C30,"")&amp;" "&amp;IF(AND(E31=$S$12,F31=$W$8),C31,"")&amp;" "&amp;IF(AND(E32=$S$12,F32=$W$8),C32,"")&amp;" "&amp;IF(AND(E33=$S$12,F33=$W$8),C33,"")&amp;" "&amp;IF(AND(E34=$S$12,F34=$W$8),C34,"")&amp;" "&amp;IF(AND(E35=$S$12,F35=$W$8),C35,"")&amp;" "&amp;IF(AND(E36=$S$12,F36=$W$8),C36,"")&amp;" "&amp;IF(AND(E37=$S$12,F37=$W$8),C37,"")&amp;" "&amp;IF(AND(E38=$S$12,F38=$W$8),C38,"")&amp;" "&amp;IF(AND(E39=$S$12,F39=$W$8),C39,"")&amp;" "&amp;IF(AND(E40=$S$12,F40=$W$8),C40,"")&amp;" "&amp;IF(AND(E41=$S$12,F41=$W$8),C41,"")&amp;" "&amp;IF(AND(E42=$S$12,F42=$W$8),C42,"")&amp;" "&amp;IF(AND(E43=$S$12,F43=$W$8),C43,"")&amp;" "&amp;IF(AND(E44=$S$12,F44=$W$8),C44,"")&amp;" "&amp;IF(AND(E45=$S$12,F45=$W$8),C45,"")&amp;" "&amp;IF(AND(E46=$S$12,F46=$W$8),C46,"")&amp;" "&amp;IF(AND(E47=$S$12,F47=$W$8),C47,"")&amp;" "&amp;IF(AND(E48=$S$12,F48=$W$8),C48,"")&amp;" "&amp;IF(AND(E49=$S$12,F49=$W$8),C49,"")&amp;" "&amp;IF(AND(E50=$S$12,F50=$W$8),C50,"")&amp;" "&amp;IF(AND(E51=$S$12,F51=$W$8),C51,"")&amp;" "&amp;IF(AND(E52=$S$12,F52=$W$8),C52,"")&amp;" "&amp;IF(AND(E53=$S$12,F53=$W$8),C53,"")&amp;" "&amp;IF(AND(E54=$S$12,F54=$W$8),C54,"")&amp;" "&amp;IF(AND(E55=$S$12,F55=$W$8),C55,"")&amp;" "&amp;IF(AND(E56=$S$12,F56=$W$8),C56,"")&amp;" "&amp;IF(AND(E57=$S$12,F57=$W$8),C57,"")&amp;" "&amp;IF(AND(E58=$S$12,F58=$W$8),C58,"")&amp;" "&amp;IF(AND(E59=$S$12,F59=$W$8),C59,"")&amp;" "&amp;IF(AND(E60=$S$12,F60=$W$8),C60,"")&amp;" "&amp;IF(AND(E61=$S$12,F61=$W$8),C61,"")&amp;" "&amp;IF(AND(E62=$S$12,F62=$W$8),C62,"")&amp;" "&amp;IF(AND(E63=$S$12,F63=$W$8),C63,"")&amp;" "&amp;IF(AND(E64=$S$12,F64=$W$8),C64,"")&amp;" "&amp;IF(AND(E65=$S$12,F65=$W$8),C65,"")&amp;" "&amp;IF(AND(E66=$S$12,F66=$W$8),C66,"")&amp;" "&amp;IF(AND(E67=$S$12,F67=$W$8),C67,"")&amp;" "&amp;IF(AND(E68=$S$12,F68=$W$8),C68,"")&amp;" "&amp;IF(AND(E69=$S$12,F69=$W$8),C69,"")&amp;" "&amp;IF(AND(E70=$S$12,F70=$W$8),C70,"")&amp;" "&amp;IF(AND(E71=$S$12,F71=$W$8),C71,"")&amp;" "&amp;IF(AND(E72=$S$12,F72=$W$8),C72,"")&amp;" "&amp;IF(AND(E73=$S$12,F73=$W$8),C73,"")&amp;" "&amp;IF(AND(E74=$S$12,F74=$W$8),C74,"")&amp;" "&amp;IF(AND(E75=$S$12,F75=$W$8),C75,"")&amp;" "&amp;IF(AND(E76=$S$12,F76=$W$8),C76,"")&amp;" "&amp;IF(AND(E77=$S$12,F77=$W$8),C77,"")&amp;" "&amp;IF(AND(E78=$S$12,F78=$W$8),C78,"")&amp;" "&amp;IF(AND(E79=$S$12,F79=$W$8),C79,"")&amp;" "&amp;IF(AND(E80=$S$12,F80=$W$8),C80,"")&amp;" "&amp;IF(AND(E81=$S$12,F81=$W$8),C81,"")&amp;" "&amp;IF(AND(E82=$S$12,F82=$W$8),C82,"")&amp;" "&amp;IF(AND(E83=$S$12,F83=$W$8),C83,"")&amp;" "&amp;IF(AND(E84=$S$12,F84=$W$8),C84,"")&amp;" "&amp;IF(AND(E85=$S$12,F85=$W$8),C85,"")&amp;" "&amp;IF(AND(E86=$S$12,F86=$W$8),C86,"")&amp;" "&amp;IF(AND(E87=$S$12,F87=$W$8),C87,"")&amp;" "&amp;IF(AND(E88=$S$12,F88=$W$8),C88,"")&amp;" "&amp;IF(AND(E89=$S$12,F89=$W$8),C89,"")&amp;" "&amp;IF(AND(E90=$S$12,F90=$W$8),C90,"")</f>
        <v xml:space="preserve">  R3        R11    R15 R16 R17     R22 R23 R24      R30  R32                                                  </v>
      </c>
      <c r="O12" s="151" t="str">
        <f>+IF(AND(E9=$S$12,F9=$X$8),C9,"")&amp;" "&amp;IF(AND(E10=$S$12,F10=$X$8),C10,"")&amp;" "&amp;IF(AND(E11=$S$12,F11=$X$8),C11,"")&amp;" "&amp;IF(AND(E12=$S$12,F12=$X$8),C12,"")&amp;" "&amp;IF(AND(E13=$S$12,F13=$X$8),C13,"")&amp;" "&amp;IF(AND(E14=$S$12,F14=$X$8),C14,"")&amp;" "&amp;IF(AND(E15=$S$12,F15=$X$8),C15,"")&amp;" "&amp;IF(AND(E16=$S$12,F16=$X$8),C16,"")&amp;" "&amp;IF(AND(E17=$S$12,F17=$X$8),C17,"")&amp;" "&amp;IF(AND(E18=$S$12,F18=$X$8),C18,"")&amp;" "&amp;IF(AND(E19=$S$12,F19=$X$8),C19,"")&amp;" "&amp;IF(AND(E20=$S$12,F20=$X$8),C20,"")&amp;" "&amp;IF(AND(E21=$S$12,F21=$X$8),C21,"")&amp;" "&amp;IF(AND(E22=$S$12,F22=$X$8),C22,"")&amp;" "&amp;IF(AND(E23=$S$12,F23=$X$8),C23,"")&amp;" "&amp;IF(AND(E24=$S$12,F24=$X$8),C24,"")&amp;" "&amp;IF(AND(E25=$S$12,F25=$X$8),C25,"")&amp;" "&amp;IF(AND(E26=$S$12,F26=$X$8),C26,"")&amp;" "&amp;IF(AND(E27=$S$12,F27=$X$8),C27,"")&amp;" "&amp;IF(AND(E28=$S$12,F28=$X$8),C28,"")&amp;" "&amp;IF(AND(E29=$S$12,F29=$X$8),C29,"")&amp;" "&amp;IF(AND(E30=$S$12,F30=$X$8),C30,"")&amp;" "&amp;IF(AND(E31=$S$12,F31=$X$8),C31,"")&amp;" "&amp;IF(AND(E32=$S$12,F32=$X$8),C32,"")&amp;" "&amp;IF(AND(E33=$S$12,F33=$X$8),C33,"")&amp;" "&amp;IF(AND(E34=$S$12,F34=$X$8),C34,"")&amp;" "&amp;IF(AND(E35=$S$12,F35=$X$8),C35,"")&amp;" "&amp;IF(AND(E36=$S$12,F36=$X$8),C36,"")&amp;" "&amp;IF(AND(E37=$S$12,F37=$X$8),C37,"")&amp;" "&amp;IF(AND(E38=$S$12,F38=$X$8),C38,"")&amp;" "&amp;IF(AND(E39=$S$12,F39=$X$8),C39,"")&amp;" "&amp;IF(AND(E40=$S$12,F40=$X$8),C40,"")&amp;" "&amp;IF(AND(E41=$S$12,F41=$X$8),C41,"")&amp;" "&amp;IF(AND(E42=$S$12,F42=$X$8),C42,"")&amp;" "&amp;IF(AND(E43=$S$12,F43=$X$8),C43,"")&amp;" "&amp;IF(AND(E44=$S$12,F44=$X$8),C44,"")&amp;" "&amp;IF(AND(E45=$S$12,F45=$X$8),C45,"")&amp;" "&amp;IF(AND(E46=$S$12,F46=$X$8),C46,"")&amp;" "&amp;IF(AND(E47=$S$12,F47=$X$8),C47,"")&amp;" "&amp;IF(AND(E48=$S$12,F48=$X$8),C48,"")&amp;" "&amp;IF(AND(E49=$S$12,F49=$X$8),C49,"")&amp;" "&amp;IF(AND(E50=$S$12,F50=$X$8),C50,"")&amp;" "&amp;IF(AND(E51=$S$12,F51=$X$8),C51,"")&amp;" "&amp;IF(AND(E52=$S$12,F52=$X$8),C52,"")&amp;" "&amp;IF(AND(E53=$S$12,F53=$X$8),C53,"")&amp;" "&amp;IF(AND(E54=$S$12,F54=$X$8),C54,"")&amp;" "&amp;IF(AND(E55=$S$12,F55=$X$8),C55,"")&amp;" "&amp;IF(AND(E56=$S$12,F56=$X$8),C56,"")&amp;" "&amp;IF(AND(E57=$S$12,F57=$X$8),C57,"")&amp;" "&amp;IF(AND(E58=$S$12,F58=$X$8),C58,"")&amp;" "&amp;IF(AND(E59=$S$12,F59=$X$8),C59,"")&amp;" "&amp;IF(AND(E60=$S$12,F60=$X$8),C60,"")&amp;" "&amp;IF(AND(E61=$S$12,F61=$X$8),C61,"")&amp;" "&amp;IF(AND(E62=$S$12,F62=$X$8),C62,"")&amp;" "&amp;IF(AND(E63=$S$12,F63=$X$8),C63,"")&amp;" "&amp;IF(AND(E64=$S$12,F64=$X$8),C64,"")&amp;" "&amp;IF(AND(E65=$S$12,F65=$X$8),C65,"")&amp;" "&amp;IF(AND(E66=$S$12,F66=$X$8),C66,"")&amp;" "&amp;IF(AND(E67=$S$12,F67=$X$8),C67,"")&amp;" "&amp;IF(AND(E68=$S$12,F68=$X$8),C68,"")&amp;" "&amp;IF(AND(E69=$S$12,F69=$X$8),C69,"")&amp;" "&amp;IF(AND(E70=$S$12,F70=$X$8),C70,"")&amp;" "&amp;IF(AND(E71=$S$12,F71=$X$8),C71,"")&amp;" "&amp;IF(AND(E72=$S$12,F72=$X$8),C72,"")&amp;" "&amp;IF(AND(E73=$S$12,F73=$X$8),C73,"")&amp;" "&amp;IF(AND(E74=$S$12,F74=$X$8),C74,"")&amp;" "&amp;IF(AND(E75=$S$12,F75=$X$8),C75,"")&amp;" "&amp;IF(AND(E76=$S$12,F76=$X$8),C76,"")&amp;" "&amp;IF(AND(E77=$S$12,F77=$X$8),C77,"")&amp;" "&amp;IF(AND(E78=$S$12,F78=$X$8),C78,"")&amp;" "&amp;IF(AND(E79=$S$12,F79=$X$8),C79,"")&amp;" "&amp;IF(AND(E80=$S$12,F80=$X$8),C80,"")&amp;" "&amp;IF(AND(E81=$S$12,F81=$X$8),C81,"")&amp;" "&amp;IF(AND(E82=$S$12,F82=$X$8),C82,"")&amp;" "&amp;IF(AND(E83=$S$12,F83=$X$8),C83,"")&amp;" "&amp;IF(AND(E84=$S$12,F84=$X$8),C84,"")&amp;" "&amp;IF(AND(E85=$S$12,F85=$X$8),C85,"")&amp;" "&amp;IF(AND(E86=$S$12,F86=$X$8),C86,"")&amp;" "&amp;IF(AND(E87=$S$12,F87=$X$8),C87,"")&amp;" "&amp;IF(AND(E88=$S$12,F88=$X$8),C88,"")&amp;" "&amp;IF(AND(E89=$S$12,F89=$X$8),C89,"")&amp;" "&amp;IF(AND(E90=$S$12,F90=$X$8),C90,"")</f>
        <v xml:space="preserve">R1                    R21                     R42                                        </v>
      </c>
      <c r="P12" s="236"/>
      <c r="Q12" s="720"/>
      <c r="R12" s="205">
        <v>0.4</v>
      </c>
      <c r="S12" s="145" t="s">
        <v>49</v>
      </c>
      <c r="T12" s="156" t="s">
        <v>77</v>
      </c>
      <c r="U12" s="155" t="s">
        <v>76</v>
      </c>
      <c r="V12" s="155" t="s">
        <v>76</v>
      </c>
      <c r="W12" s="150" t="s">
        <v>75</v>
      </c>
      <c r="X12" s="151" t="s">
        <v>74</v>
      </c>
    </row>
    <row r="13" spans="1:24" ht="172.2" thickBot="1" x14ac:dyDescent="0.35">
      <c r="A13" s="230" t="str">
        <f>'[3]CONTEXTO E IDENTIFICACIÓN'!D59</f>
        <v>Direccionamiento Estratégico y Planeación</v>
      </c>
      <c r="B13" s="229" t="str">
        <f>'[3]CONTEXTO E IDENTIFICACIÓN'!F59</f>
        <v>Gestión del SGI</v>
      </c>
      <c r="C13" s="211" t="str">
        <f>'[3]CONTEXTO E IDENTIFICACIÓN'!A59</f>
        <v>R5</v>
      </c>
      <c r="D13" s="228" t="str">
        <f>'[3]CONTEXTO E IDENTIFICACIÓN'!N59</f>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E13" s="227" t="str">
        <f>'[3]PROB E IMPACTO INHERENTE'!I13</f>
        <v>Baja</v>
      </c>
      <c r="F13" s="227" t="str">
        <f>'[3]PROB E IMPACTO INHERENTE'!Q13</f>
        <v>Moderado</v>
      </c>
      <c r="G13" s="226" t="str">
        <f t="shared" si="0"/>
        <v>Moderado</v>
      </c>
      <c r="H13" s="236"/>
      <c r="I13" s="719"/>
      <c r="J13" s="157" t="s">
        <v>47</v>
      </c>
      <c r="K13" s="158" t="str">
        <f>+IF(AND(E9=$S$13,F9=$T$8),C9,"")&amp;" "&amp;IF(AND(E10=$S$13,F10=$T$8),C10,"")&amp;" "&amp;IF(AND(E11=$S$13,F11=$T$8),C11,"")&amp;" "&amp;IF(AND(E12=$S$13,F12=$T$8),C12,"")&amp;" "&amp;IF(AND(E13=$S$13,F13=$T$8),C13,"")&amp;" "&amp;IF(AND(E14=$S$13,F14=$T$8),C14,"")&amp;" "&amp;IF(AND(E15=$S$13,F15=$T$8),C15,"")&amp;" "&amp;IF(AND(E16=$S$13,F16=$T$8),C16,"")&amp;" "&amp;IF(AND(E17=$S$13,F17=$T$8),C17,"")&amp;" "&amp;IF(AND(E18=$S$13,F18=$T$8),C18,"")&amp;" "&amp;IF(AND(E19=$S$13,F19=$T$8),C19,"")&amp;" "&amp;IF(AND(E20=$S$13,F20=$T$8),C20,"")&amp;" "&amp;IF(AND(E21=$S$13,F21=$T$8),C21,"")&amp;" "&amp;IF(AND(E22=$S$13,F22=$T$8),C22,"")&amp;" "&amp;IF(AND(E23=$S$13,F23=$T$8),C23,"")&amp;" "&amp;IF(AND(E24=$S$13,F24=$T$8),C24,"")&amp;" "&amp;IF(AND(E25=$S$13,F25=$T$8),C25,"")&amp;" "&amp;IF(AND(E26=$S$13,F26=$T$8),C26,"")&amp;" "&amp;IF(AND(E27=$S$13,F27=$T$8),C27,"")&amp;" "&amp;IF(AND(E28=$S$13,F28=$T$8),C28,"")&amp;" "&amp;IF(AND(E29=$S$13,F29=$T$8),C29,"")&amp;" "&amp;IF(AND(E30=$S$13,F30=$T$8),C30,"")&amp;" "&amp;IF(AND(E31=$S$13,F31=$T$8),C31,"")&amp;" "&amp;IF(AND(E32=$S$13,F32=$T$8),C32,"")&amp;" "&amp;IF(AND(E33=$S$13,F33=$T$8),C33,"")&amp;" "&amp;IF(AND(E34=$S$13,F34=$T$8),C34,"")&amp;" "&amp;IF(AND(E35=$S$13,F35=$T$8),C35,"")&amp;" "&amp;IF(AND(E36=$S$13,F36=$T$8),C36,"")&amp;" "&amp;IF(AND(E37=$S$13,F37=$T$8),C37,"")&amp;" "&amp;IF(AND(E38=$S$13,F38=$T$8),C38,"")&amp;" "&amp;IF(AND(E39=$S$13,F39=$T$8),C39,"")&amp;" "&amp;IF(AND(E40=$S$13,F40=$T$8),C40,"")&amp;" "&amp;IF(AND(E41=$S$13,F41=$T$8),C41,"")&amp;" "&amp;IF(AND(E42=$S$13,F42=$T$8),C42,"")&amp;" "&amp;IF(AND(E43=$S$13,F43=$T$8),C43,"")&amp;" "&amp;IF(AND(E44=$S$13,F44=$T$8),C44,"")&amp;" "&amp;IF(AND(E45=$S$13,F45=$T$8),C45,"")&amp;" "&amp;IF(AND(E46=$S$13,F46=$T$8),C46,"")&amp;" "&amp;IF(AND(E47=$S$13,F47=$T$8),C47,"")&amp;" "&amp;IF(AND(E48=$S$13,F48=$T$8),C48,"")&amp;" "&amp;IF(AND(E49=$S$13,F49=$T$8),C49,"")&amp;" "&amp;IF(AND(E50=$S$13,F50=$T$8),C50,"")&amp;" "&amp;IF(AND(E51=$S$13,F51=$T$8),C51,"")&amp;" "&amp;IF(AND(E52=$S$13,F52=$T$8),C52,"")&amp;" "&amp;IF(AND(E53=$S$13,F53=$T$8),C53,"")&amp;" "&amp;IF(AND(E54=$S$13,F54=$T$8),C54,"")&amp;" "&amp;IF(AND(E55=$S$13,F55=$T$8),C55,"")&amp;" "&amp;IF(AND(E56=$S$13,F56=$T$8),C56,"")&amp;" "&amp;IF(AND(E57=$S$13,F57=$T$8),C57,"")&amp;" "&amp;IF(AND(E58=$S$13,F58=$T$8),C58,"")&amp;" "&amp;IF(AND(E59=$S$13,F59=$T$8),C59,"")&amp;" "&amp;IF(AND(E60=$S$13,F60=$T$8),C60,"")&amp;" "&amp;IF(AND(E61=$S$13,F61=$T$8),C61,"")&amp;" "&amp;IF(AND(E62=$S$13,F62=$T$8),C62,"")&amp;" "&amp;IF(AND(E63=$S$13,F63=$T$8),C63,"")&amp;" "&amp;IF(AND(E64=$S$13,F64=$T$8),C64,"")&amp;" "&amp;IF(AND(E65=$S$13,F65=$T$8),C65,"")&amp;" "&amp;IF(AND(E66=$S$13,F66=$T$8),C66,"")&amp;" "&amp;IF(AND(E67=$S$13,F67=$T$8),C67,"")&amp;" "&amp;IF(AND(E68=$S$13,F68=$T$8),C68,"")&amp;" "&amp;IF(AND(E69=$S$13,F69=$T$8),C69,"")&amp;" "&amp;IF(AND(E70=$S$13,F70=$T$8),C70,"")&amp;" "&amp;IF(AND(E71=$S$13,F71=$T$8),C71,"")&amp;" "&amp;IF(AND(E72=$S$13,F72=$T$8),C72,"")&amp;" "&amp;IF(AND(E73=$S$13,F73=$T$8),C73,"")&amp;" "&amp;IF(AND(E74=$S$13,F74=$T$8),C74,"")&amp;" "&amp;IF(AND(E75=$S$13,F75=$T$8),C75,"")&amp;" "&amp;IF(AND(E76=$S$13,F76=$T$8),C76,"")&amp;" "&amp;IF(AND(E77=$S$13,F77=$T$8),C77,"")&amp;" "&amp;IF(AND(E78=$S$13,F78=$T$8),C78,"")&amp;" "&amp;IF(AND(E79=$S$13,F79=$T$8),C79,"")&amp;" "&amp;IF(AND(E80=$S$13,F80=$T$8),C80,"")&amp;" "&amp;IF(AND(E81=$S$13,F81=$T$8),C81,"")&amp;" "&amp;IF(AND(E82=$S$13,F82=$T$8),C82,"")&amp;" "&amp;IF(AND(E83=$S$13,F83=$T$8),C83,"")&amp;" "&amp;IF(AND(E84=$S$13,F84=$T$8),C84,"")&amp;" "&amp;IF(AND(E85=$S$13,F85=$T$8),C85,"")&amp;" "&amp;IF(AND(E86=$S$13,F86=$T$8),C86,"")&amp;" "&amp;IF(AND(E87=$S$13,F87=$T$8),C87,"")&amp;" "&amp;IF(AND(E88=$S$13,F88=$T$8),C88,"")&amp;" "&amp;IF(AND(E89=$S$13,F89=$T$8),C89,"")&amp;" "&amp;IF(AND(E90=$S$13,F90=$T$8),C90,"")</f>
        <v xml:space="preserve">                                                                                 </v>
      </c>
      <c r="L13" s="158" t="str">
        <f>+IF(AND(E9=$S$13,F9=$U$8),C9,"")&amp;" "&amp;IF(AND(E10=$S$13,F10=$U$8),C10,"")&amp;" "&amp;IF(AND(E11=$S$13,F11=$U$8),C11,"")&amp;" "&amp;IF(AND(E12=$S$13,F12=$U$8),C12,"")&amp;" "&amp;IF(AND(E13=$S$13,F13=$U$8),C13,"")&amp;" "&amp;IF(AND(E14=$S$13,F14=$U$8),C14,"")&amp;" "&amp;IF(AND(E15=$S$13,F15=$U$8),C15,"")&amp;" "&amp;IF(AND(E16=$S$13,F16=$U$8),C16,"")&amp;" "&amp;IF(AND(E17=$S$13,F17=$U$8),C17,"")&amp;" "&amp;IF(AND(E18=$S$13,F18=$U$8),C18,"")&amp;" "&amp;IF(AND(E19=$S$13,F19=$U$8),C19,"")&amp;" "&amp;IF(AND(E20=$S$13,F20=$U$8),C20,"")&amp;" "&amp;IF(AND(E21=$S$13,F21=$U$8),C21,"")&amp;" "&amp;IF(AND(E22=$S$13,F22=$U$8),C22,"")&amp;" "&amp;IF(AND(E23=$S$13,F23=$U$8),C23,"")&amp;" "&amp;IF(AND(E24=$S$13,F24=$U$8),C24,"")&amp;" "&amp;IF(AND(E25=$S$13,F25=$U$8),C25,"")&amp;" "&amp;IF(AND(E26=$S$13,F26=$U$8),C26,"")&amp;" "&amp;IF(AND(E27=$S$13,F27=$U$8),C27,"")&amp;" "&amp;IF(AND(E28=$S$13,F28=$U$8),C28,"")&amp;" "&amp;IF(AND(E29=$S$13,F29=$U$8),C29,"")&amp;" "&amp;IF(AND(E30=$S$13,F30=$U$8),C30,"")&amp;" "&amp;IF(AND(E31=$S$13,F31=$U$8),C31,"")&amp;" "&amp;IF(AND(E32=$S$13,F32=$U$8),C32,"")&amp;" "&amp;IF(AND(E33=$S$13,F33=$U$8),C33,"")&amp;" "&amp;IF(AND(E34=$S$13,F34=$U$8),C34,"")&amp;" "&amp;IF(AND(E35=$S$13,F35=$U$8),C35,"")&amp;" "&amp;IF(AND(E36=$S$13,F36=$U$8),C36,"")&amp;" "&amp;IF(AND(E37=$S$13,F37=$U$8),C37,"")&amp;" "&amp;IF(AND(E38=$S$13,F38=$U$8),C38,"")&amp;" "&amp;IF(AND(E39=$S$13,F39=$U$8),C39,"")&amp;" "&amp;IF(AND(E40=$S$13,F40=$U$8),C40,"")&amp;" "&amp;IF(AND(E41=$S$13,F41=$U$8),C41,"")&amp;" "&amp;IF(AND(E42=$S$13,F42=$U$8),C42,"")&amp;" "&amp;IF(AND(E43=$S$13,F43=$U$8),C43,"")&amp;" "&amp;IF(AND(E44=$S$13,F44=$U$8),C44,"")&amp;" "&amp;IF(AND(E45=$S$13,F45=$U$8),C45,"")&amp;" "&amp;IF(AND(E46=$S$13,F46=$U$8),C46,"")&amp;" "&amp;IF(AND(E47=$S$13,F47=$U$8),C47,"")&amp;" "&amp;IF(AND(E48=$S$13,F48=$U$8),C48,"")&amp;" "&amp;IF(AND(E49=$S$13,F49=$U$8),C49,"")&amp;" "&amp;IF(AND(E50=$S$13,F50=$U$8),C50,"")&amp;" "&amp;IF(AND(E51=$S$13,F51=$U$8),C51,"")&amp;" "&amp;IF(AND(E52=$S$13,F52=$U$8),C52,"")&amp;" "&amp;IF(AND(E53=$S$13,F53=$U$8),C53,"")&amp;" "&amp;IF(AND(E54=$S$13,F54=$U$8),C54,"")&amp;" "&amp;IF(AND(E55=$S$13,F55=$U$8),C55,"")&amp;" "&amp;IF(AND(E56=$S$13,F56=$U$8),C56,"")&amp;" "&amp;IF(AND(E57=$S$13,F57=$U$8),C57,"")&amp;" "&amp;IF(AND(E58=$S$13,F58=$U$8),C58,"")&amp;" "&amp;IF(AND(E59=$S$13,F59=$U$8),C59,"")&amp;" "&amp;IF(AND(E60=$S$13,F60=$U$8),C60,"")&amp;" "&amp;IF(AND(E61=$S$13,F61=$U$8),C61,"")&amp;" "&amp;IF(AND(E62=$S$13,F62=$U$8),C62,"")&amp;" "&amp;IF(AND(E63=$S$13,F63=$U$8),C63,"")&amp;" "&amp;IF(AND(E64=$S$13,F64=$U$8),C64,"")&amp;" "&amp;IF(AND(E65=$S$13,F65=$U$8),C65,"")&amp;" "&amp;IF(AND(E66=$S$13,F66=$U$8),C66,"")&amp;" "&amp;IF(AND(E67=$S$13,F67=$U$8),C67,"")&amp;" "&amp;IF(AND(E68=$S$13,F68=$U$8),C68,"")&amp;" "&amp;IF(AND(E69=$S$13,F69=$U$8),C69,"")&amp;" "&amp;IF(AND(E70=$S$13,F70=$U$8),C70,"")&amp;" "&amp;IF(AND(E71=$S$13,F71=$U$8),C71,"")&amp;" "&amp;IF(AND(E72=$S$13,F72=$U$8),C72,"")&amp;" "&amp;IF(AND(E73=$S$13,F73=$U$8),C73,"")&amp;" "&amp;IF(AND(E74=$S$13,F74=$U$8),C74,"")&amp;" "&amp;IF(AND(E75=$S$13,F75=$U$8),C75,"")&amp;" "&amp;IF(AND(E76=$S$13,F76=$U$8),C76,"")&amp;" "&amp;IF(AND(E77=$S$13,F77=$U$8),C77,"")&amp;" "&amp;IF(AND(E78=$S$13,F78=$U$8),C78,"")&amp;" "&amp;IF(AND(E79=$S$13,F79=$U$8),C79,"")&amp;" "&amp;IF(AND(E80=$S$13,F80=$U$8),C80,"")&amp;" "&amp;IF(AND(E81=$S$13,F81=$U$8),C81,"")&amp;" "&amp;IF(AND(E82=$S$13,F82=$U$8),C82,"")&amp;" "&amp;IF(AND(E83=$S$13,F83=$U$8),C83,"")&amp;" "&amp;IF(AND(E84=$S$13,F84=$U$8),C84,"")&amp;" "&amp;IF(AND(E85=$S$13,F85=$U$8),C85,"")&amp;" "&amp;IF(AND(E86=$S$13,F86=$U$8),C86,"")&amp;" "&amp;IF(AND(E87=$S$13,F87=$U$8),C87,"")&amp;" "&amp;IF(AND(E88=$S$13,F88=$U$8),C88,"")&amp;" "&amp;IF(AND(E89=$S$13,F89=$U$8),C89,"")&amp;" "&amp;IF(AND(E90=$S$13,F90=$U$8),C90,"")</f>
        <v xml:space="preserve">                                                                                 </v>
      </c>
      <c r="M13" s="159" t="str">
        <f>+IF(AND(E9=$S$13,F9=$V$8),C9,"")&amp;" "&amp;IF(AND(E10=$S$13,F10=$V$8),C10,"")&amp;" "&amp;IF(AND(E11=$S$13,F11=$V$8),C11,"")&amp;" "&amp;IF(AND(E12=$S$13,F12=$V$8),C12,"")&amp;" "&amp;IF(AND(E13=$S$13,F13=$V$8),C13,"")&amp;" "&amp;IF(AND(E14=$S$13,F14=$V$8),C14,"")&amp;" "&amp;IF(AND(E15=$S$13,F15=$V$8),C15,"")&amp;" "&amp;IF(AND(E16=$S$13,F16=$V$8),C16,"")&amp;" "&amp;IF(AND(E17=$S$13,F17=$V$8),C17,"")&amp;" "&amp;IF(AND(E18=$S$13,F18=$V$8),C18,"")&amp;" "&amp;IF(AND(E19=$S$13,F19=$V$8),C19,"")&amp;" "&amp;IF(AND(E20=$S$13,F20=$V$8),C20,"")&amp;" "&amp;IF(AND(E21=$S$13,F21=$V$8),C21,"")&amp;" "&amp;IF(AND(E22=$S$13,F22=$V$8),C22,"")&amp;" "&amp;IF(AND(E23=$S$13,F23=$V$8),C23,"")&amp;" "&amp;IF(AND(E24=$S$13,F24=$V$8),C24,"")&amp;" "&amp;IF(AND(E25=$S$13,F25=$V$8),C25,"")&amp;" "&amp;IF(AND(E26=$S$13,F26=$V$8),C26,"")&amp;" "&amp;IF(AND(E27=$S$13,F27=$V$8),C27,"")&amp;" "&amp;IF(AND(E28=$S$13,F28=$V$8),C28,"")&amp;" "&amp;IF(AND(E29=$S$13,F29=$V$8),C29,"")&amp;" "&amp;IF(AND(E30=$S$13,F30=$V$8),C30,"")&amp;" "&amp;IF(AND(E31=$S$13,F31=$V$8),C31,"")&amp;" "&amp;IF(AND(E32=$S$13,F32=$V$8),C32,"")&amp;" "&amp;IF(AND(E33=$S$13,F33=$V$8),C33,"")&amp;" "&amp;IF(AND(E34=$S$13,F34=$V$8),C34,"")&amp;" "&amp;IF(AND(E35=$S$13,F35=$V$8),C35,"")&amp;" "&amp;IF(AND(E36=$S$13,F36=$V$8),C36,"")&amp;" "&amp;IF(AND(E37=$S$13,F37=$V$8),C37,"")&amp;" "&amp;IF(AND(E38=$S$13,F38=$V$8),C38,"")&amp;" "&amp;IF(AND(E39=$S$13,F39=$V$8),C39,"")&amp;" "&amp;IF(AND(E40=$S$13,F40=$V$8),C40,"")&amp;" "&amp;IF(AND(E41=$S$13,F41=$V$8),C41,"")&amp;" "&amp;IF(AND(E42=$S$13,F42=$V$8),C42,"")&amp;" "&amp;IF(AND(E43=$S$13,F43=$V$8),C43,"")&amp;" "&amp;IF(AND(E44=$S$13,F44=$V$8),C44,"")&amp;" "&amp;IF(AND(E45=$S$13,F45=$V$8),C45,"")&amp;" "&amp;IF(AND(E46=$S$13,F46=$V$8),C46,"")&amp;" "&amp;IF(AND(E47=$S$13,F47=$V$8),C47,"")&amp;" "&amp;IF(AND(E48=$S$13,F48=$V$8),C48,"")&amp;" "&amp;IF(AND(E49=$S$13,F49=$V$8),C49,"")&amp;" "&amp;IF(AND(E50=$S$13,F50=$V$8),C50,"")&amp;" "&amp;IF(AND(E51=$S$13,F51=$V$8),C51,"")&amp;" "&amp;IF(AND(E52=$S$13,F52=$V$8),C52,"")&amp;" "&amp;IF(AND(E53=$S$13,F53=$V$8),C53,"")&amp;" "&amp;IF(AND(E54=$S$13,F54=$V$8),C54,"")&amp;" "&amp;IF(AND(E55=$S$13,F55=$V$8),C55,"")&amp;" "&amp;IF(AND(E56=$S$13,F56=$V$8),C56,"")&amp;" "&amp;IF(AND(E57=$S$13,F57=$V$8),C57,"")&amp;" "&amp;IF(AND(E58=$S$13,F58=$V$8),C58,"")&amp;" "&amp;IF(AND(E59=$S$13,F59=$V$8),C59,"")&amp;" "&amp;IF(AND(E60=$S$13,F60=$V$8),C60,"")&amp;" "&amp;IF(AND(E61=$S$13,F61=$V$8),C61,"")&amp;" "&amp;IF(AND(E62=$S$13,F62=$V$8),C62,"")&amp;" "&amp;IF(AND(E63=$S$13,F63=$V$8),C63,"")&amp;" "&amp;IF(AND(E64=$S$13,F64=$V$8),C64,"")&amp;" "&amp;IF(AND(E65=$S$13,F65=$V$8),C65,"")&amp;" "&amp;IF(AND(E66=$S$13,F66=$V$8),C66,"")&amp;" "&amp;IF(AND(E67=$S$13,F67=$V$8),C67,"")&amp;" "&amp;IF(AND(E68=$S$13,F68=$V$8),C68,"")&amp;" "&amp;IF(AND(E69=$S$13,F69=$V$8),C69,"")&amp;" "&amp;IF(AND(E70=$S$13,F70=$V$8),C70,"")&amp;" "&amp;IF(AND(E71=$S$13,F71=$V$8),C71,"")&amp;" "&amp;IF(AND(E72=$S$13,F72=$V$8),C72,"")&amp;" "&amp;IF(AND(E73=$S$13,F73=$V$8),C73,"")&amp;" "&amp;IF(AND(E74=$S$13,F74=$V$8),C74,"")&amp;" "&amp;IF(AND(E75=$S$13,F75=$V$8),C75,"")&amp;" "&amp;IF(AND(E76=$S$13,F76=$V$8),C76,"")&amp;" "&amp;IF(AND(E77=$S$13,F77=$V$8),C77,"")&amp;" "&amp;IF(AND(E78=$S$13,F78=$V$8),C78,"")&amp;" "&amp;IF(AND(E79=$S$13,F79=$V$8),C79,"")&amp;" "&amp;IF(AND(E80=$S$13,F80=$V$8),C80,"")&amp;" "&amp;IF(AND(E81=$S$13,F81=$V$8),C81,"")&amp;" "&amp;IF(AND(E82=$S$13,F82=$V$8),C82,"")&amp;" "&amp;IF(AND(E83=$S$13,F83=$V$8),C83,"")&amp;" "&amp;IF(AND(E84=$S$13,F84=$V$8),C84,"")&amp;" "&amp;IF(AND(E85=$S$13,F85=$V$8),C85,"")&amp;" "&amp;IF(AND(E86=$S$13,F86=$V$8),C86,"")&amp;" "&amp;IF(AND(E87=$S$13,F87=$V$8),C87,"")&amp;" "&amp;IF(AND(E88=$S$13,F88=$V$8),C88,"")&amp;" "&amp;IF(AND(E89=$S$13,F89=$V$8),C89,"")&amp;" "&amp;IF(AND(E90=$S$13,F90=$V$8),C90,"")</f>
        <v xml:space="preserve"> R2                       R25                       R48          R58                        </v>
      </c>
      <c r="N13" s="160" t="str">
        <f>+IF(AND(E9=$S$13,F9=$W$8),C9,"")&amp;" "&amp;IF(AND(E10=$S$13,F10=$W$8),C10,"")&amp;" "&amp;IF(AND(E11=$S$13,F11=$W$8),C11,"")&amp;" "&amp;IF(AND(E12=$S$13,F12=$W$8),C12,"")&amp;" "&amp;IF(AND(E13=$S$13,F13=$W$8),C13,"")&amp;" "&amp;IF(AND(E14=$S$13,F14=$W$8),C14,"")&amp;" "&amp;IF(AND(E15=$S$13,F15=$W$8),C15,"")&amp;" "&amp;IF(AND(E16=$S$13,F16=$W$8),C16,"")&amp;" "&amp;IF(AND(E17=$S$13,F17=$W$8),C17,"")&amp;" "&amp;IF(AND(E18=$S$13,F18=$W$8),C18,"")&amp;" "&amp;IF(AND(E19=$S$13,F19=$W$8),C19,"")&amp;" "&amp;IF(AND(E20=$S$13,F20=$W$8),C20,"")&amp;" "&amp;IF(AND(E21=$S$13,F21=$W$8),C21,"")&amp;" "&amp;IF(AND(E22=$S$13,F22=$W$8),C22,"")&amp;" "&amp;IF(AND(E23=$S$13,F23=$W$8),C23,"")&amp;" "&amp;IF(AND(E24=$S$13,F24=$W$8),C24,"")&amp;" "&amp;IF(AND(E25=$S$13,F25=$W$8),C25,"")&amp;" "&amp;IF(AND(E26=$S$13,F26=$W$8),C26,"")&amp;" "&amp;IF(AND(E27=$S$13,F27=$W$8),C27,"")&amp;" "&amp;IF(AND(E28=$S$13,F28=$W$8),C28,"")&amp;" "&amp;IF(AND(E29=$S$13,F29=$W$8),C29,"")&amp;" "&amp;IF(AND(E30=$S$13,F30=$W$8),C30,"")&amp;" "&amp;IF(AND(E31=$S$13,F31=$W$8),C31,"")&amp;" "&amp;IF(AND(E32=$S$13,F32=$W$8),C32,"")&amp;" "&amp;IF(AND(E33=$S$13,F33=$W$8),C33,"")&amp;" "&amp;IF(AND(E34=$S$13,F34=$W$8),C34,"")&amp;" "&amp;IF(AND(E35=$S$13,F35=$W$8),C35,"")&amp;" "&amp;IF(AND(E36=$S$13,F36=$W$8),C36,"")&amp;" "&amp;IF(AND(E37=$S$13,F37=$W$8),C37,"")&amp;" "&amp;IF(AND(E38=$S$13,F38=$W$8),C38,"")&amp;" "&amp;IF(AND(E39=$S$13,F39=$W$8),C39,"")&amp;" "&amp;IF(AND(E40=$S$13,F40=$W$8),C40,"")&amp;" "&amp;IF(AND(E41=$S$13,F41=$W$8),C41,"")&amp;" "&amp;IF(AND(E42=$S$13,F42=$W$8),C42,"")&amp;" "&amp;IF(AND(E43=$S$13,F43=$W$8),C43,"")&amp;" "&amp;IF(AND(E44=$S$13,F44=$W$8),C44,"")&amp;" "&amp;IF(AND(E45=$S$13,F45=$W$8),C45,"")&amp;" "&amp;IF(AND(E46=$S$13,F46=$W$8),C46,"")&amp;" "&amp;IF(AND(E47=$S$13,F47=$W$8),C47,"")&amp;" "&amp;IF(AND(E48=$S$13,F48=$W$8),C48,"")&amp;" "&amp;IF(AND(E49=$S$13,F49=$W$8),C49,"")&amp;" "&amp;IF(AND(E50=$S$13,F50=$W$8),C50,"")&amp;" "&amp;IF(AND(E51=$S$13,F51=$W$8),C51,"")&amp;" "&amp;IF(AND(E52=$S$13,F52=$W$8),C52,"")&amp;" "&amp;IF(AND(E53=$S$13,F53=$W$8),C53,"")&amp;" "&amp;IF(AND(E54=$S$13,F54=$W$8),C54,"")&amp;" "&amp;IF(AND(E55=$S$13,F55=$W$8),C55,"")&amp;" "&amp;IF(AND(E56=$S$13,F56=$W$8),C56,"")&amp;" "&amp;IF(AND(E57=$S$13,F57=$W$8),C57,"")&amp;" "&amp;IF(AND(E58=$S$13,F58=$W$8),C58,"")&amp;" "&amp;IF(AND(E59=$S$13,F59=$W$8),C59,"")&amp;" "&amp;IF(AND(E60=$S$13,F60=$W$8),C60,"")&amp;" "&amp;IF(AND(E61=$S$13,F61=$W$8),C61,"")&amp;" "&amp;IF(AND(E62=$S$13,F62=$W$8),C62,"")&amp;" "&amp;IF(AND(E63=$S$13,F63=$W$8),C63,"")&amp;" "&amp;IF(AND(E64=$S$13,F64=$W$8),C64,"")&amp;" "&amp;IF(AND(E65=$S$13,F65=$W$8),C65,"")&amp;" "&amp;IF(AND(E66=$S$13,F66=$W$8),C66,"")&amp;" "&amp;IF(AND(E67=$S$13,F67=$W$8),C67,"")&amp;" "&amp;IF(AND(E68=$S$13,F68=$W$8),C68,"")&amp;" "&amp;IF(AND(E69=$S$13,F69=$W$8),C69,"")&amp;" "&amp;IF(AND(E70=$S$13,F70=$W$8),C70,"")&amp;" "&amp;IF(AND(E71=$S$13,F71=$W$8),C71,"")&amp;" "&amp;IF(AND(E72=$S$13,F72=$W$8),C72,"")&amp;" "&amp;IF(AND(E73=$S$13,F73=$W$8),C73,"")&amp;" "&amp;IF(AND(E74=$S$13,F74=$W$8),C74,"")&amp;" "&amp;IF(AND(E75=$S$13,F75=$W$8),C75,"")&amp;" "&amp;IF(AND(E76=$S$13,F76=$W$8),C76,"")&amp;" "&amp;IF(AND(E77=$S$13,F77=$W$8),C77,"")&amp;" "&amp;IF(AND(E78=$S$13,F78=$W$8),C78,"")&amp;" "&amp;IF(AND(E79=$S$13,F79=$W$8),C79,"")&amp;" "&amp;IF(AND(E80=$S$13,F80=$W$8),C80,"")&amp;" "&amp;IF(AND(E81=$S$13,F81=$W$8),C81,"")&amp;" "&amp;IF(AND(E82=$S$13,F82=$W$8),C82,"")&amp;" "&amp;IF(AND(E83=$S$13,F83=$W$8),C83,"")&amp;" "&amp;IF(AND(E84=$S$13,F84=$W$8),C84,"")&amp;" "&amp;IF(AND(E85=$S$13,F85=$W$8),C85,"")&amp;" "&amp;IF(AND(E86=$S$13,F86=$W$8),C86,"")&amp;" "&amp;IF(AND(E87=$S$13,F87=$W$8),C87,"")&amp;" "&amp;IF(AND(E88=$S$13,F88=$W$8),C88,"")&amp;" "&amp;IF(AND(E89=$S$13,F89=$W$8),C89,"")&amp;" "&amp;IF(AND(E90=$S$13,F90=$W$8),C90,"")</f>
        <v xml:space="preserve">                                                 R50 R51  R53                             </v>
      </c>
      <c r="O13" s="161" t="str">
        <f>+IF(AND(E9=$S$13,F9=$X$8),C9,"")&amp;" "&amp;IF(AND(E10=$S$13,F10=$X$8),C10,"")&amp;" "&amp;IF(AND(E11=$S$13,F11=$X$8),C11,"")&amp;" "&amp;IF(AND(E12=$S$13,F12=$X$8),C12,"")&amp;" "&amp;IF(AND(E13=$S$13,F13=$X$8),C13,"")&amp;" "&amp;IF(AND(E14=$S$13,F14=$X$8),C14,"")&amp;" "&amp;IF(AND(E15=$S$13,F15=$X$8),C15,"")&amp;" "&amp;IF(AND(E16=$S$13,F16=$X$8),C16,"")&amp;" "&amp;IF(AND(E17=$S$13,F17=$X$8),C17,"")&amp;" "&amp;IF(AND(E18=$S$13,F18=$X$8),C18,"")&amp;" "&amp;IF(AND(E19=$S$13,F19=$X$8),C19,"")&amp;" "&amp;IF(AND(E20=$S$13,F20=$X$8),C20,"")&amp;" "&amp;IF(AND(E21=$S$13,F21=$X$8),C21,"")&amp;" "&amp;IF(AND(E22=$S$13,F22=$X$8),C22,"")&amp;" "&amp;IF(AND(E23=$S$13,F23=$X$8),C23,"")&amp;" "&amp;IF(AND(E24=$S$13,F24=$X$8),C24,"")&amp;" "&amp;IF(AND(E25=$S$13,F25=$X$8),C25,"")&amp;" "&amp;IF(AND(E26=$S$13,F26=$X$8),C26,"")&amp;" "&amp;IF(AND(E27=$S$13,F27=$X$8),C27,"")&amp;" "&amp;IF(AND(E28=$S$13,F28=$X$8),C28,"")&amp;" "&amp;IF(AND(E29=$S$13,F29=$X$8),C29,"")&amp;" "&amp;IF(AND(E30=$S$13,F30=$X$8),C30,"")&amp;" "&amp;IF(AND(E31=$S$13,F31=$X$8),C31,"")&amp;" "&amp;IF(AND(E32=$S$13,F32=$X$8),C32,"")&amp;" "&amp;IF(AND(E33=$S$13,F33=$X$8),C33,"")&amp;" "&amp;IF(AND(E34=$S$13,F34=$X$8),C34,"")&amp;" "&amp;IF(AND(E35=$S$13,F35=$X$8),C35,"")&amp;" "&amp;IF(AND(E36=$S$13,F36=$X$8),C36,"")&amp;" "&amp;IF(AND(E37=$S$13,F37=$X$8),C37,"")&amp;" "&amp;IF(AND(E38=$S$13,F38=$X$8),C38,"")&amp;" "&amp;IF(AND(E39=$S$13,F39=$X$8),C39,"")&amp;" "&amp;IF(AND(E40=$S$13,F40=$X$8),C40,"")&amp;" "&amp;IF(AND(E41=$S$13,F41=$X$8),C41,"")&amp;" "&amp;IF(AND(E42=$S$13,F42=$X$8),C42,"")&amp;" "&amp;IF(AND(E43=$S$13,F43=$X$8),C43,"")&amp;" "&amp;IF(AND(E44=$S$13,F44=$X$8),C44,"")&amp;" "&amp;IF(AND(E45=$S$13,F45=$X$8),C45,"")&amp;" "&amp;IF(AND(E46=$S$13,F46=$X$8),C46,"")&amp;" "&amp;IF(AND(E47=$S$13,F47=$X$8),C47,"")&amp;" "&amp;IF(AND(E48=$S$13,F48=$X$8),C48,"")&amp;" "&amp;IF(AND(E49=$S$13,F49=$X$8),C49,"")&amp;" "&amp;IF(AND(E50=$S$13,F50=$X$8),C50,"")&amp;" "&amp;IF(AND(E51=$S$13,F51=$X$8),C51,"")&amp;" "&amp;IF(AND(E52=$S$13,F52=$X$8),C52,"")&amp;" "&amp;IF(AND(E53=$S$13,F53=$X$8),C53,"")&amp;" "&amp;IF(AND(E54=$S$13,F54=$X$8),C54,"")&amp;" "&amp;IF(AND(E55=$S$13,F55=$X$8),C55,"")&amp;" "&amp;IF(AND(E56=$S$13,F56=$X$8),C56,"")&amp;" "&amp;IF(AND(E57=$S$13,F57=$X$8),C57,"")&amp;" "&amp;IF(AND(E58=$S$13,F58=$X$8),C58,"")&amp;" "&amp;IF(AND(E59=$S$13,F59=$X$8),C59,"")&amp;" "&amp;IF(AND(E60=$S$13,F60=$X$8),C60,"")&amp;" "&amp;IF(AND(E61=$S$13,F61=$X$8),C61,"")&amp;" "&amp;IF(AND(E62=$S$13,F62=$X$8),C62,"")&amp;" "&amp;IF(AND(E63=$S$13,F63=$X$8),C63,"")&amp;" "&amp;IF(AND(E64=$S$13,F64=$X$8),C64,"")&amp;" "&amp;IF(AND(E65=$S$13,F65=$X$8),C65,"")&amp;" "&amp;IF(AND(E66=$S$13,F66=$X$8),C66,"")&amp;" "&amp;IF(AND(E67=$S$13,F67=$X$8),C67,"")&amp;" "&amp;IF(AND(E68=$S$13,F68=$X$8),C68,"")&amp;" "&amp;IF(AND(E69=$S$13,F69=$X$8),C69,"")&amp;" "&amp;IF(AND(E70=$S$13,F70=$X$8),C70,"")&amp;" "&amp;IF(AND(E71=$S$13,F71=$X$8),C71,"")&amp;" "&amp;IF(AND(E72=$S$13,F72=$X$8),C72,"")&amp;" "&amp;IF(AND(E73=$S$13,F73=$X$8),C73,"")&amp;" "&amp;IF(AND(E74=$S$13,F74=$X$8),C74,"")&amp;" "&amp;IF(AND(E75=$S$13,F75=$X$8),C75,"")&amp;" "&amp;IF(AND(E76=$S$13,F76=$X$8),C76,"")&amp;" "&amp;IF(AND(E77=$S$13,F77=$X$8),C77,"")&amp;" "&amp;IF(AND(E78=$S$13,F78=$X$8),C78,"")&amp;" "&amp;IF(AND(E79=$S$13,F79=$X$8),C79,"")&amp;" "&amp;IF(AND(E80=$S$13,F80=$X$8),C80,"")&amp;" "&amp;IF(AND(E81=$S$13,F81=$X$8),C81,"")&amp;" "&amp;IF(AND(E82=$S$13,F82=$X$8),C82,"")&amp;" "&amp;IF(AND(E83=$S$13,F83=$X$8),C83,"")&amp;" "&amp;IF(AND(E84=$S$13,F84=$X$8),C84,"")&amp;" "&amp;IF(AND(E85=$S$13,F85=$X$8),C85,"")&amp;" "&amp;IF(AND(E86=$S$13,F86=$X$8),C86,"")&amp;" "&amp;IF(AND(E87=$S$13,F87=$X$8),C87,"")&amp;" "&amp;IF(AND(E88=$S$13,F88=$X$8),C88,"")&amp;" "&amp;IF(AND(E89=$S$13,F89=$X$8),C89,"")&amp;" "&amp;IF(AND(E90=$S$13,F90=$X$8),C90,"")</f>
        <v xml:space="preserve">           R12      R18             R31                             R60                      </v>
      </c>
      <c r="P13" s="236"/>
      <c r="Q13" s="721"/>
      <c r="R13" s="206">
        <v>0.2</v>
      </c>
      <c r="S13" s="162" t="s">
        <v>47</v>
      </c>
      <c r="T13" s="158" t="s">
        <v>77</v>
      </c>
      <c r="U13" s="158" t="s">
        <v>77</v>
      </c>
      <c r="V13" s="159" t="s">
        <v>76</v>
      </c>
      <c r="W13" s="160" t="s">
        <v>75</v>
      </c>
      <c r="X13" s="161" t="s">
        <v>74</v>
      </c>
    </row>
    <row r="14" spans="1:24" ht="105.6" x14ac:dyDescent="0.3">
      <c r="A14" s="230" t="str">
        <f>'[3]CONTEXTO E IDENTIFICACIÓN'!D60</f>
        <v>Gestión de Comunicaciones</v>
      </c>
      <c r="B14" s="229" t="str">
        <f>'[3]CONTEXTO E IDENTIFICACIÓN'!F60</f>
        <v>Gestión de Comunicaciones Externas
Gestión de Comunicaciones Internas</v>
      </c>
      <c r="C14" s="211" t="str">
        <f>'[3]CONTEXTO E IDENTIFICACIÓN'!A60</f>
        <v>R6</v>
      </c>
      <c r="D14" s="228" t="str">
        <f>'[3]CONTEXTO E IDENTIFICACIÓN'!N60</f>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E14" s="227" t="str">
        <f>'[3]PROB E IMPACTO INHERENTE'!I14</f>
        <v>Alta</v>
      </c>
      <c r="F14" s="227" t="str">
        <f>'[3]PROB E IMPACTO INHERENTE'!Q14</f>
        <v>Mayor</v>
      </c>
      <c r="G14" s="226" t="str">
        <f t="shared" si="0"/>
        <v>Alto</v>
      </c>
      <c r="H14" s="236"/>
      <c r="I14" s="236"/>
      <c r="J14" s="236"/>
      <c r="K14" s="236"/>
      <c r="L14" s="236"/>
      <c r="M14" s="236"/>
      <c r="N14" s="236"/>
      <c r="O14" s="236"/>
      <c r="P14" s="236"/>
      <c r="Q14" s="199"/>
      <c r="R14" s="199"/>
      <c r="S14" s="199"/>
      <c r="T14" s="199"/>
      <c r="U14" s="199"/>
      <c r="V14" s="199"/>
      <c r="W14" s="199"/>
      <c r="X14" s="199"/>
    </row>
    <row r="15" spans="1:24" ht="52.8" x14ac:dyDescent="0.3">
      <c r="A15" s="230" t="str">
        <f>'[3]CONTEXTO E IDENTIFICACIÓN'!D61</f>
        <v>Gestión Comercial</v>
      </c>
      <c r="B15" s="229" t="str">
        <f>'[3]CONTEXTO E IDENTIFICACIÓN'!F61</f>
        <v>Gestión Comercial</v>
      </c>
      <c r="C15" s="211" t="str">
        <f>'[3]CONTEXTO E IDENTIFICACIÓN'!A61</f>
        <v>R7</v>
      </c>
      <c r="D15" s="228" t="str">
        <f>'[3]CONTEXTO E IDENTIFICACIÓN'!N61</f>
        <v>Posibilidad de pérdida Reputacional por manipulación y/o sustracción de la información misional que maneja el proceso, para beneficio propio y/o de un particular debido a istemas de información susceptibles de manipulación o adulteración por falta de seguridad</v>
      </c>
      <c r="E15" s="227" t="str">
        <f>'[3]PROB E IMPACTO INHERENTE'!I15</f>
        <v>Media</v>
      </c>
      <c r="F15" s="227" t="str">
        <f>'[3]PROB E IMPACTO INHERENTE'!Q15</f>
        <v>Catastrófico</v>
      </c>
      <c r="G15" s="226" t="str">
        <f t="shared" si="0"/>
        <v>Extremo</v>
      </c>
      <c r="H15" s="236"/>
      <c r="I15" s="236"/>
      <c r="J15" s="236"/>
      <c r="K15" s="236"/>
      <c r="L15" s="236"/>
      <c r="M15" s="236"/>
      <c r="N15" s="236"/>
      <c r="O15" s="236"/>
      <c r="P15" s="236"/>
      <c r="Q15" s="199"/>
      <c r="R15" s="199"/>
      <c r="S15" s="199"/>
      <c r="T15" s="242" t="s">
        <v>745</v>
      </c>
      <c r="U15" s="199"/>
      <c r="V15" s="240"/>
      <c r="W15" s="240"/>
      <c r="X15" s="240"/>
    </row>
    <row r="16" spans="1:24" ht="118.8" x14ac:dyDescent="0.3">
      <c r="A16" s="230" t="str">
        <f>'[3]CONTEXTO E IDENTIFICACIÓN'!D62</f>
        <v>Gestión de Servicio Al Ciudadano</v>
      </c>
      <c r="B16" s="229" t="str">
        <f>'[3]CONTEXTO E IDENTIFICACIÓN'!F62</f>
        <v>Gestión de Atención al Ciudadano</v>
      </c>
      <c r="C16" s="211" t="str">
        <f>'[3]CONTEXTO E IDENTIFICACIÓN'!A62</f>
        <v>R8</v>
      </c>
      <c r="D16" s="228" t="str">
        <f>'[3]CONTEXTO E IDENTIFICACIÓN'!N62</f>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E16" s="227" t="str">
        <f>'[3]PROB E IMPACTO INHERENTE'!I16</f>
        <v>Muy Alta</v>
      </c>
      <c r="F16" s="227" t="str">
        <f>'[3]PROB E IMPACTO INHERENTE'!Q16</f>
        <v>Mayor</v>
      </c>
      <c r="G16" s="226" t="str">
        <f t="shared" si="0"/>
        <v>Alto</v>
      </c>
      <c r="H16" s="236"/>
      <c r="I16" s="236"/>
      <c r="J16" s="236"/>
      <c r="K16" s="236"/>
      <c r="L16" s="236"/>
      <c r="M16" s="236"/>
      <c r="N16" s="236"/>
      <c r="O16" s="236"/>
      <c r="P16" s="236"/>
      <c r="Q16" s="199"/>
      <c r="R16" s="199"/>
      <c r="S16" s="199"/>
      <c r="T16" s="241" t="s">
        <v>74</v>
      </c>
      <c r="U16" s="199"/>
      <c r="V16" s="240"/>
      <c r="W16" s="240"/>
      <c r="X16" s="240"/>
    </row>
    <row r="17" spans="1:24" ht="158.4" x14ac:dyDescent="0.3">
      <c r="A17" s="230" t="str">
        <f>'[3]CONTEXTO E IDENTIFICACIÓN'!D63</f>
        <v>Gestión de Servicio Al Ciudadano</v>
      </c>
      <c r="B17" s="229" t="str">
        <f>'[3]CONTEXTO E IDENTIFICACIÓN'!F63</f>
        <v>Gestión de Atención al Ciudadano</v>
      </c>
      <c r="C17" s="211" t="str">
        <f>'[3]CONTEXTO E IDENTIFICACIÓN'!A63</f>
        <v>R9</v>
      </c>
      <c r="D17" s="228" t="str">
        <f>'[3]CONTEXTO E IDENTIFICACIÓN'!N63</f>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
      <c r="E17" s="227" t="str">
        <f>'[3]PROB E IMPACTO INHERENTE'!I17</f>
        <v>Muy Alta</v>
      </c>
      <c r="F17" s="227" t="str">
        <f>'[3]PROB E IMPACTO INHERENTE'!Q17</f>
        <v>Catastrófico</v>
      </c>
      <c r="G17" s="226" t="str">
        <f t="shared" si="0"/>
        <v>Extremo</v>
      </c>
      <c r="H17" s="236"/>
      <c r="I17" s="236"/>
      <c r="J17" s="236"/>
      <c r="K17" s="236"/>
      <c r="L17" s="236"/>
      <c r="M17" s="236"/>
      <c r="N17" s="236"/>
      <c r="O17" s="236"/>
      <c r="P17" s="236"/>
      <c r="Q17" s="199"/>
      <c r="R17" s="199"/>
      <c r="S17" s="199"/>
      <c r="T17" s="150" t="s">
        <v>75</v>
      </c>
      <c r="U17" s="240"/>
      <c r="V17" s="240"/>
      <c r="W17" s="240"/>
      <c r="X17" s="240"/>
    </row>
    <row r="18" spans="1:24" ht="109.5" customHeight="1" x14ac:dyDescent="0.3">
      <c r="A18" s="230" t="str">
        <f>'[3]CONTEXTO E IDENTIFICACIÓN'!D64</f>
        <v>Gestión de Regulación y Habilitación</v>
      </c>
      <c r="B18" s="229" t="str">
        <f>'[3]CONTEXTO E IDENTIFICACIÓN'!F64</f>
        <v>Regulación</v>
      </c>
      <c r="C18" s="211" t="str">
        <f>'[3]CONTEXTO E IDENTIFICACIÓN'!A64</f>
        <v>R10</v>
      </c>
      <c r="D18" s="228" t="str">
        <f>'[3]CONTEXTO E IDENTIFICACIÓN'!N64</f>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E18" s="227" t="str">
        <f>'[3]PROB E IMPACTO INHERENTE'!I18</f>
        <v>Media</v>
      </c>
      <c r="F18" s="227" t="str">
        <f>'[3]PROB E IMPACTO INHERENTE'!Q18</f>
        <v>Mayor</v>
      </c>
      <c r="G18" s="226" t="str">
        <f t="shared" si="0"/>
        <v>Alto</v>
      </c>
      <c r="H18" s="236"/>
      <c r="I18" s="236"/>
      <c r="J18" s="236"/>
      <c r="K18" s="236"/>
      <c r="L18" s="236"/>
      <c r="M18" s="236"/>
      <c r="N18" s="236"/>
      <c r="O18" s="236"/>
      <c r="P18" s="236"/>
      <c r="Q18" s="199"/>
      <c r="R18" s="199"/>
      <c r="S18" s="239"/>
      <c r="T18" s="155" t="s">
        <v>76</v>
      </c>
      <c r="U18" s="239"/>
      <c r="V18" s="239"/>
      <c r="W18" s="239"/>
      <c r="X18" s="239"/>
    </row>
    <row r="19" spans="1:24" ht="41.4" x14ac:dyDescent="0.3">
      <c r="A19" s="230" t="str">
        <f>'[3]CONTEXTO E IDENTIFICACIÓN'!D65</f>
        <v>Gestión de Regulación y Habilitación</v>
      </c>
      <c r="B19" s="229" t="str">
        <f>'[3]CONTEXTO E IDENTIFICACIÓN'!F65</f>
        <v>Regulación</v>
      </c>
      <c r="C19" s="211" t="str">
        <f>'[3]CONTEXTO E IDENTIFICACIÓN'!A65</f>
        <v>R11</v>
      </c>
      <c r="D19" s="228" t="str">
        <f>'[3]CONTEXTO E IDENTIFICACIÓN'!N65</f>
        <v>Posibilidad de pérdida Reputacional por declaratoria de inaplicación de la regulación expedida por la entidad debido a que se identifica la ilegalidad del acto por parte de un ente judicial.</v>
      </c>
      <c r="E19" s="227" t="str">
        <f>'[3]PROB E IMPACTO INHERENTE'!I19</f>
        <v>Baja</v>
      </c>
      <c r="F19" s="227" t="str">
        <f>'[3]PROB E IMPACTO INHERENTE'!Q19</f>
        <v>Mayor</v>
      </c>
      <c r="G19" s="226" t="str">
        <f t="shared" si="0"/>
        <v>Alto</v>
      </c>
      <c r="H19" s="236"/>
      <c r="I19" s="236"/>
      <c r="J19" s="236"/>
      <c r="K19" s="236"/>
      <c r="L19" s="236"/>
      <c r="M19" s="236"/>
      <c r="N19" s="236"/>
      <c r="O19" s="236"/>
      <c r="P19" s="236"/>
      <c r="Q19" s="199"/>
      <c r="R19" s="199"/>
      <c r="S19" s="239"/>
      <c r="T19" s="156" t="s">
        <v>77</v>
      </c>
      <c r="U19" s="199"/>
      <c r="V19" s="199"/>
      <c r="W19" s="199"/>
      <c r="X19" s="199"/>
    </row>
    <row r="20" spans="1:24" ht="111" customHeight="1" x14ac:dyDescent="0.3">
      <c r="A20" s="230" t="str">
        <f>'[3]CONTEXTO E IDENTIFICACIÓN'!D66</f>
        <v>Gestión de Información Geográfica</v>
      </c>
      <c r="B20" s="229" t="str">
        <f>'[3]CONTEXTO E IDENTIFICACIÓN'!F66</f>
        <v>Gestión Geográfica</v>
      </c>
      <c r="C20" s="211" t="str">
        <f>'[3]CONTEXTO E IDENTIFICACIÓN'!A66</f>
        <v>R12</v>
      </c>
      <c r="D20" s="228" t="str">
        <f>'[3]CONTEXTO E IDENTIFICACIÓN'!N66</f>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E20" s="227" t="str">
        <f>'[3]PROB E IMPACTO INHERENTE'!I20</f>
        <v>Muy Baja</v>
      </c>
      <c r="F20" s="227" t="str">
        <f>'[3]PROB E IMPACTO INHERENTE'!Q20</f>
        <v>Catastrófico</v>
      </c>
      <c r="G20" s="226" t="str">
        <f t="shared" si="0"/>
        <v>Extremo</v>
      </c>
      <c r="H20" s="236"/>
      <c r="I20" s="236"/>
      <c r="J20" s="236"/>
      <c r="K20" s="236"/>
      <c r="L20" s="236"/>
      <c r="M20" s="236"/>
      <c r="N20" s="236"/>
      <c r="O20" s="236"/>
      <c r="P20" s="236"/>
      <c r="Q20" s="237"/>
      <c r="R20" s="237"/>
      <c r="S20" s="239"/>
      <c r="T20" s="199"/>
      <c r="U20" s="199"/>
      <c r="V20" s="199"/>
      <c r="W20" s="199"/>
      <c r="X20" s="199"/>
    </row>
    <row r="21" spans="1:24" ht="127.5" customHeight="1" x14ac:dyDescent="0.3">
      <c r="A21" s="230" t="str">
        <f>'[3]CONTEXTO E IDENTIFICACIÓN'!D67</f>
        <v>Gestión de Información Geográfica</v>
      </c>
      <c r="B21" s="229" t="str">
        <f>'[3]CONTEXTO E IDENTIFICACIÓN'!F67</f>
        <v>Gestión Geográfica</v>
      </c>
      <c r="C21" s="211" t="str">
        <f>'[3]CONTEXTO E IDENTIFICACIÓN'!A67</f>
        <v>R13</v>
      </c>
      <c r="D21" s="228" t="str">
        <f>'[3]CONTEXTO E IDENTIFICACIÓN'!N67</f>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E21" s="227" t="str">
        <f>'[3]PROB E IMPACTO INHERENTE'!I21</f>
        <v>Media</v>
      </c>
      <c r="F21" s="227" t="str">
        <f>'[3]PROB E IMPACTO INHERENTE'!Q21</f>
        <v>Catastrófico</v>
      </c>
      <c r="G21" s="226" t="str">
        <f t="shared" si="0"/>
        <v>Extremo</v>
      </c>
      <c r="H21" s="236"/>
      <c r="I21" s="236"/>
      <c r="J21" s="236"/>
      <c r="K21" s="236"/>
      <c r="L21" s="236"/>
      <c r="M21" s="236"/>
      <c r="N21" s="236"/>
      <c r="O21" s="236"/>
      <c r="P21" s="236"/>
      <c r="Q21" s="237"/>
      <c r="R21" s="237"/>
      <c r="S21" s="238"/>
      <c r="T21" s="199"/>
      <c r="U21" s="199"/>
      <c r="V21" s="199"/>
      <c r="W21" s="199"/>
      <c r="X21" s="199"/>
    </row>
    <row r="22" spans="1:24" ht="184.8" x14ac:dyDescent="0.3">
      <c r="A22" s="230" t="str">
        <f>'[3]CONTEXTO E IDENTIFICACIÓN'!D68</f>
        <v>Gestión de Información Geográfica</v>
      </c>
      <c r="B22" s="229" t="str">
        <f>'[3]CONTEXTO E IDENTIFICACIÓN'!F68</f>
        <v>Gestión Geográfica</v>
      </c>
      <c r="C22" s="211" t="str">
        <f>'[3]CONTEXTO E IDENTIFICACIÓN'!A68</f>
        <v>R14</v>
      </c>
      <c r="D22" s="228" t="str">
        <f>'[3]CONTEXTO E IDENTIFICACIÓN'!N68</f>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E22" s="227" t="str">
        <f>'[3]PROB E IMPACTO INHERENTE'!I22</f>
        <v>Media</v>
      </c>
      <c r="F22" s="227" t="str">
        <f>'[3]PROB E IMPACTO INHERENTE'!Q22</f>
        <v>Catastrófico</v>
      </c>
      <c r="G22" s="226" t="str">
        <f t="shared" si="0"/>
        <v>Extremo</v>
      </c>
      <c r="H22" s="236"/>
      <c r="I22" s="236"/>
      <c r="J22" s="236"/>
      <c r="K22" s="236"/>
      <c r="L22" s="236"/>
      <c r="M22" s="236"/>
      <c r="N22" s="236"/>
      <c r="O22" s="236"/>
      <c r="P22" s="236"/>
      <c r="Q22" s="237"/>
      <c r="R22" s="237"/>
      <c r="S22" s="238"/>
      <c r="T22" s="199"/>
      <c r="U22" s="199"/>
      <c r="V22" s="199"/>
      <c r="W22" s="199"/>
      <c r="X22" s="199"/>
    </row>
    <row r="23" spans="1:24" ht="129" customHeight="1" x14ac:dyDescent="0.3">
      <c r="A23" s="230" t="str">
        <f>'[3]CONTEXTO E IDENTIFICACIÓN'!D69</f>
        <v>Gestión de Información Geográfica</v>
      </c>
      <c r="B23" s="229" t="str">
        <f>'[3]CONTEXTO E IDENTIFICACIÓN'!F69</f>
        <v>Gestión Geográfica</v>
      </c>
      <c r="C23" s="211" t="str">
        <f>'[3]CONTEXTO E IDENTIFICACIÓN'!A69</f>
        <v>R15</v>
      </c>
      <c r="D23" s="228" t="str">
        <f>'[3]CONTEXTO E IDENTIFICACIÓN'!N69</f>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E23" s="227" t="str">
        <f>'[3]PROB E IMPACTO INHERENTE'!I23</f>
        <v>Baja</v>
      </c>
      <c r="F23" s="227" t="str">
        <f>'[3]PROB E IMPACTO INHERENTE'!Q23</f>
        <v>Mayor</v>
      </c>
      <c r="G23" s="226" t="str">
        <f t="shared" si="0"/>
        <v>Alto</v>
      </c>
      <c r="H23" s="236"/>
      <c r="I23" s="236"/>
      <c r="J23" s="236"/>
      <c r="K23" s="236"/>
      <c r="L23" s="236"/>
      <c r="M23" s="236"/>
      <c r="N23" s="236"/>
      <c r="O23" s="236"/>
      <c r="P23" s="236"/>
      <c r="Q23" s="237"/>
      <c r="R23" s="237"/>
      <c r="S23" s="238"/>
      <c r="T23" s="199"/>
      <c r="U23" s="199"/>
      <c r="V23" s="199"/>
      <c r="W23" s="199"/>
      <c r="X23" s="199"/>
    </row>
    <row r="24" spans="1:24" ht="113.25" customHeight="1" x14ac:dyDescent="0.3">
      <c r="A24" s="230" t="str">
        <f>'[3]CONTEXTO E IDENTIFICACIÓN'!D70</f>
        <v>Gestión de Información Geográfica</v>
      </c>
      <c r="B24" s="229" t="str">
        <f>'[3]CONTEXTO E IDENTIFICACIÓN'!F70</f>
        <v>Gestión Geodésica</v>
      </c>
      <c r="C24" s="211" t="str">
        <f>'[3]CONTEXTO E IDENTIFICACIÓN'!A70</f>
        <v>R16</v>
      </c>
      <c r="D24" s="228" t="str">
        <f>'[3]CONTEXTO E IDENTIFICACIÓN'!N70</f>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
      <c r="E24" s="227" t="str">
        <f>'[3]PROB E IMPACTO INHERENTE'!I24</f>
        <v>Baja</v>
      </c>
      <c r="F24" s="227" t="str">
        <f>'[3]PROB E IMPACTO INHERENTE'!Q24</f>
        <v>Mayor</v>
      </c>
      <c r="G24" s="226" t="str">
        <f t="shared" si="0"/>
        <v>Alto</v>
      </c>
      <c r="H24" s="236"/>
      <c r="I24" s="236"/>
      <c r="J24" s="236"/>
      <c r="K24" s="236"/>
      <c r="L24" s="236"/>
      <c r="M24" s="236"/>
      <c r="N24" s="236"/>
      <c r="O24" s="236"/>
      <c r="P24" s="236"/>
      <c r="Q24" s="237"/>
      <c r="R24" s="237"/>
      <c r="S24" s="238"/>
      <c r="T24" s="199"/>
      <c r="U24" s="199"/>
      <c r="V24" s="199"/>
      <c r="W24" s="199"/>
      <c r="X24" s="199"/>
    </row>
    <row r="25" spans="1:24" ht="171.6" x14ac:dyDescent="0.3">
      <c r="A25" s="230" t="str">
        <f>'[3]CONTEXTO E IDENTIFICACIÓN'!D71</f>
        <v>Gestión de Información Geográfica</v>
      </c>
      <c r="B25" s="229" t="str">
        <f>'[3]CONTEXTO E IDENTIFICACIÓN'!F71</f>
        <v>Gestión Geodésica</v>
      </c>
      <c r="C25" s="211" t="str">
        <f>'[3]CONTEXTO E IDENTIFICACIÓN'!A71</f>
        <v>R17</v>
      </c>
      <c r="D25" s="228" t="str">
        <f>'[3]CONTEXTO E IDENTIFICACIÓN'!N71</f>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
      <c r="E25" s="227" t="str">
        <f>'[3]PROB E IMPACTO INHERENTE'!I25</f>
        <v>Baja</v>
      </c>
      <c r="F25" s="227" t="str">
        <f>'[3]PROB E IMPACTO INHERENTE'!Q25</f>
        <v>Mayor</v>
      </c>
      <c r="G25" s="226" t="str">
        <f t="shared" si="0"/>
        <v>Alto</v>
      </c>
      <c r="H25" s="236"/>
      <c r="I25" s="236"/>
      <c r="J25" s="236"/>
      <c r="K25" s="236"/>
      <c r="L25" s="236"/>
      <c r="M25" s="236"/>
      <c r="N25" s="236"/>
      <c r="O25" s="236"/>
      <c r="P25" s="236"/>
      <c r="Q25" s="237"/>
      <c r="R25" s="237"/>
      <c r="S25" s="238"/>
      <c r="T25" s="199"/>
      <c r="U25" s="199"/>
      <c r="V25" s="199"/>
      <c r="W25" s="199"/>
      <c r="X25" s="199"/>
    </row>
    <row r="26" spans="1:24" ht="113.25" customHeight="1" x14ac:dyDescent="0.3">
      <c r="A26" s="230" t="str">
        <f>'[3]CONTEXTO E IDENTIFICACIÓN'!D72</f>
        <v>Gestión de Información Geográfica</v>
      </c>
      <c r="B26" s="229" t="str">
        <f>'[3]CONTEXTO E IDENTIFICACIÓN'!F72</f>
        <v>Gestión Geodésica</v>
      </c>
      <c r="C26" s="211" t="str">
        <f>'[3]CONTEXTO E IDENTIFICACIÓN'!A72</f>
        <v>R18</v>
      </c>
      <c r="D26" s="228" t="str">
        <f>'[3]CONTEXTO E IDENTIFICACIÓN'!N72</f>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
      <c r="E26" s="227" t="str">
        <f>'[3]PROB E IMPACTO INHERENTE'!I26</f>
        <v>Muy Baja</v>
      </c>
      <c r="F26" s="227" t="str">
        <f>'[3]PROB E IMPACTO INHERENTE'!Q26</f>
        <v>Catastrófico</v>
      </c>
      <c r="G26" s="226" t="str">
        <f t="shared" si="0"/>
        <v>Extremo</v>
      </c>
      <c r="H26" s="236"/>
      <c r="I26" s="236"/>
      <c r="J26" s="236"/>
      <c r="K26" s="236"/>
      <c r="L26" s="236"/>
      <c r="M26" s="236"/>
      <c r="N26" s="236"/>
      <c r="O26" s="236"/>
      <c r="P26" s="236"/>
      <c r="Q26" s="237"/>
      <c r="R26" s="237"/>
      <c r="S26" s="238"/>
      <c r="T26" s="199"/>
      <c r="U26" s="199"/>
      <c r="V26" s="199"/>
      <c r="W26" s="199"/>
      <c r="X26" s="199"/>
    </row>
    <row r="27" spans="1:24" ht="128.25" customHeight="1" x14ac:dyDescent="0.3">
      <c r="A27" s="230" t="str">
        <f>'[3]CONTEXTO E IDENTIFICACIÓN'!D73</f>
        <v>Gestión de Información Geográfica</v>
      </c>
      <c r="B27" s="229" t="str">
        <f>'[3]CONTEXTO E IDENTIFICACIÓN'!F73</f>
        <v>Gestión Cartográfica</v>
      </c>
      <c r="C27" s="211" t="str">
        <f>'[3]CONTEXTO E IDENTIFICACIÓN'!A73</f>
        <v>R19</v>
      </c>
      <c r="D27" s="228" t="str">
        <f>'[3]CONTEXTO E IDENTIFICACIÓN'!N73</f>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
      <c r="E27" s="227" t="str">
        <f>'[3]PROB E IMPACTO INHERENTE'!I27</f>
        <v>Media</v>
      </c>
      <c r="F27" s="227" t="str">
        <f>'[3]PROB E IMPACTO INHERENTE'!Q27</f>
        <v>Moderado</v>
      </c>
      <c r="G27" s="226" t="str">
        <f t="shared" si="0"/>
        <v>Moderado</v>
      </c>
      <c r="H27" s="236"/>
      <c r="I27" s="236"/>
      <c r="J27" s="236"/>
      <c r="K27" s="236"/>
      <c r="L27" s="236"/>
      <c r="M27" s="236"/>
      <c r="N27" s="236"/>
      <c r="O27" s="236"/>
      <c r="P27" s="236"/>
      <c r="Q27" s="237"/>
      <c r="R27" s="237"/>
      <c r="S27" s="238"/>
      <c r="T27" s="199"/>
      <c r="U27" s="199"/>
      <c r="V27" s="199"/>
      <c r="W27" s="199"/>
      <c r="X27" s="199"/>
    </row>
    <row r="28" spans="1:24" ht="198" x14ac:dyDescent="0.3">
      <c r="A28" s="230" t="str">
        <f>'[3]CONTEXTO E IDENTIFICACIÓN'!D74</f>
        <v>Gestión de Información Geográfica</v>
      </c>
      <c r="B28" s="229" t="str">
        <f>'[3]CONTEXTO E IDENTIFICACIÓN'!F74</f>
        <v>Gestión Cartográfica</v>
      </c>
      <c r="C28" s="211" t="str">
        <f>'[3]CONTEXTO E IDENTIFICACIÓN'!A74</f>
        <v>R20</v>
      </c>
      <c r="D28" s="228" t="str">
        <f>'[3]CONTEXTO E IDENTIFICACIÓN'!N74</f>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
      <c r="E28" s="227" t="str">
        <f>'[3]PROB E IMPACTO INHERENTE'!I28</f>
        <v>Alta</v>
      </c>
      <c r="F28" s="227" t="str">
        <f>'[3]PROB E IMPACTO INHERENTE'!Q28</f>
        <v>Mayor</v>
      </c>
      <c r="G28" s="226" t="str">
        <f t="shared" si="0"/>
        <v>Alto</v>
      </c>
      <c r="H28" s="236"/>
      <c r="I28" s="236"/>
      <c r="J28" s="236"/>
      <c r="K28" s="236"/>
      <c r="L28" s="236"/>
      <c r="M28" s="236"/>
      <c r="N28" s="236"/>
      <c r="O28" s="236"/>
      <c r="P28" s="236"/>
      <c r="Q28" s="237"/>
      <c r="R28" s="237"/>
      <c r="S28" s="238"/>
      <c r="T28" s="199"/>
      <c r="U28" s="199"/>
      <c r="V28" s="199"/>
      <c r="W28" s="199"/>
      <c r="X28" s="199"/>
    </row>
    <row r="29" spans="1:24" ht="117" customHeight="1" x14ac:dyDescent="0.3">
      <c r="A29" s="230" t="str">
        <f>'[3]CONTEXTO E IDENTIFICACIÓN'!D75</f>
        <v>Gestión de Información Geográfica</v>
      </c>
      <c r="B29" s="229" t="str">
        <f>'[3]CONTEXTO E IDENTIFICACIÓN'!F75</f>
        <v>Gestión Cartográfica</v>
      </c>
      <c r="C29" s="211" t="str">
        <f>'[3]CONTEXTO E IDENTIFICACIÓN'!A75</f>
        <v>R21</v>
      </c>
      <c r="D29" s="228" t="str">
        <f>'[3]CONTEXTO E IDENTIFICACIÓN'!N75</f>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
      <c r="E29" s="227" t="str">
        <f>'[3]PROB E IMPACTO INHERENTE'!I29</f>
        <v>Baja</v>
      </c>
      <c r="F29" s="227" t="str">
        <f>'[3]PROB E IMPACTO INHERENTE'!Q29</f>
        <v>Catastrófico</v>
      </c>
      <c r="G29" s="226" t="str">
        <f t="shared" si="0"/>
        <v>Extremo</v>
      </c>
      <c r="H29" s="236"/>
      <c r="I29" s="236"/>
      <c r="J29" s="236"/>
      <c r="K29" s="236"/>
      <c r="L29" s="236"/>
      <c r="M29" s="236"/>
      <c r="N29" s="236"/>
      <c r="O29" s="236"/>
      <c r="P29" s="236"/>
      <c r="Q29" s="237"/>
      <c r="R29" s="237"/>
      <c r="S29" s="238"/>
      <c r="T29" s="199"/>
      <c r="U29" s="199"/>
      <c r="V29" s="199"/>
      <c r="W29" s="199"/>
      <c r="X29" s="199"/>
    </row>
    <row r="30" spans="1:24" ht="100.5" customHeight="1" x14ac:dyDescent="0.3">
      <c r="A30" s="230" t="str">
        <f>'[3]CONTEXTO E IDENTIFICACIÓN'!D76</f>
        <v>Gestión de Información Geográfica</v>
      </c>
      <c r="B30" s="229" t="str">
        <f>'[3]CONTEXTO E IDENTIFICACIÓN'!F76</f>
        <v>Gestión Agrológica</v>
      </c>
      <c r="C30" s="211" t="str">
        <f>'[3]CONTEXTO E IDENTIFICACIÓN'!A76</f>
        <v>R22</v>
      </c>
      <c r="D30" s="228" t="str">
        <f>'[3]CONTEXTO E IDENTIFICACIÓN'!N76</f>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E30" s="227" t="str">
        <f>'[3]PROB E IMPACTO INHERENTE'!I30</f>
        <v>Baja</v>
      </c>
      <c r="F30" s="227" t="str">
        <f>'[3]PROB E IMPACTO INHERENTE'!Q30</f>
        <v>Mayor</v>
      </c>
      <c r="G30" s="226" t="str">
        <f t="shared" si="0"/>
        <v>Alto</v>
      </c>
      <c r="H30" s="236"/>
      <c r="I30" s="236"/>
      <c r="J30" s="236"/>
      <c r="K30" s="236"/>
      <c r="L30" s="236"/>
      <c r="M30" s="236"/>
      <c r="N30" s="236"/>
      <c r="O30" s="236"/>
      <c r="P30" s="236"/>
      <c r="Q30" s="237"/>
      <c r="R30" s="237"/>
      <c r="S30" s="238"/>
      <c r="T30" s="199"/>
      <c r="U30" s="199"/>
      <c r="V30" s="199"/>
      <c r="W30" s="199"/>
      <c r="X30" s="199"/>
    </row>
    <row r="31" spans="1:24" ht="124.5" customHeight="1" x14ac:dyDescent="0.3">
      <c r="A31" s="230" t="str">
        <f>'[3]CONTEXTO E IDENTIFICACIÓN'!D77</f>
        <v>Gestión de Información Geográfica</v>
      </c>
      <c r="B31" s="229" t="str">
        <f>'[3]CONTEXTO E IDENTIFICACIÓN'!F77</f>
        <v>Gestión Agrológica</v>
      </c>
      <c r="C31" s="211" t="str">
        <f>'[3]CONTEXTO E IDENTIFICACIÓN'!A77</f>
        <v>R23</v>
      </c>
      <c r="D31" s="228" t="str">
        <f>'[3]CONTEXTO E IDENTIFICACIÓN'!N77</f>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E31" s="227" t="str">
        <f>'[3]PROB E IMPACTO INHERENTE'!I31</f>
        <v>Baja</v>
      </c>
      <c r="F31" s="227" t="str">
        <f>'[3]PROB E IMPACTO INHERENTE'!Q31</f>
        <v>Mayor</v>
      </c>
      <c r="G31" s="226" t="str">
        <f t="shared" si="0"/>
        <v>Alto</v>
      </c>
      <c r="H31" s="236"/>
      <c r="I31" s="236"/>
      <c r="J31" s="236"/>
      <c r="K31" s="236"/>
      <c r="L31" s="236"/>
      <c r="M31" s="236"/>
      <c r="N31" s="236"/>
      <c r="O31" s="236"/>
      <c r="P31" s="236"/>
      <c r="Q31" s="237"/>
      <c r="R31" s="237"/>
      <c r="S31" s="238"/>
      <c r="T31" s="199"/>
      <c r="U31" s="199"/>
      <c r="V31" s="199"/>
      <c r="W31" s="199"/>
      <c r="X31" s="199"/>
    </row>
    <row r="32" spans="1:24" ht="141" customHeight="1" x14ac:dyDescent="0.3">
      <c r="A32" s="230" t="str">
        <f>'[3]CONTEXTO E IDENTIFICACIÓN'!D78</f>
        <v>Gestión de Información Geográfica</v>
      </c>
      <c r="B32" s="229" t="str">
        <f>'[3]CONTEXTO E IDENTIFICACIÓN'!F78</f>
        <v>Gestión Agrológica</v>
      </c>
      <c r="C32" s="211" t="str">
        <f>'[3]CONTEXTO E IDENTIFICACIÓN'!A78</f>
        <v>R24</v>
      </c>
      <c r="D32" s="228" t="str">
        <f>'[3]CONTEXTO E IDENTIFICACIÓN'!N78</f>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E32" s="227" t="str">
        <f>'[3]PROB E IMPACTO INHERENTE'!I32</f>
        <v>Baja</v>
      </c>
      <c r="F32" s="227" t="str">
        <f>'[3]PROB E IMPACTO INHERENTE'!Q32</f>
        <v>Mayor</v>
      </c>
      <c r="G32" s="226" t="str">
        <f t="shared" si="0"/>
        <v>Alto</v>
      </c>
      <c r="H32" s="236"/>
      <c r="I32" s="236"/>
      <c r="J32" s="236"/>
      <c r="K32" s="236"/>
      <c r="L32" s="236"/>
      <c r="M32" s="236"/>
      <c r="N32" s="236"/>
      <c r="O32" s="236"/>
      <c r="P32" s="236"/>
      <c r="Q32" s="237"/>
      <c r="R32" s="237"/>
      <c r="S32" s="238"/>
      <c r="T32" s="199"/>
      <c r="U32" s="199"/>
      <c r="V32" s="199"/>
      <c r="W32" s="199"/>
      <c r="X32" s="199"/>
    </row>
    <row r="33" spans="1:24" ht="158.4" x14ac:dyDescent="0.3">
      <c r="A33" s="230" t="str">
        <f>'[3]CONTEXTO E IDENTIFICACIÓN'!D79</f>
        <v>Gestión de Información Geográfica</v>
      </c>
      <c r="B33" s="229" t="str">
        <f>'[3]CONTEXTO E IDENTIFICACIÓN'!F79</f>
        <v>Gestión Agrológica</v>
      </c>
      <c r="C33" s="211" t="str">
        <f>'[3]CONTEXTO E IDENTIFICACIÓN'!A79</f>
        <v>R25</v>
      </c>
      <c r="D33" s="228" t="str">
        <f>'[3]CONTEXTO E IDENTIFICACIÓN'!N79</f>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E33" s="227" t="str">
        <f>'[3]PROB E IMPACTO INHERENTE'!I33</f>
        <v>Muy Baja</v>
      </c>
      <c r="F33" s="227" t="str">
        <f>'[3]PROB E IMPACTO INHERENTE'!Q33</f>
        <v>Moderado</v>
      </c>
      <c r="G33" s="226" t="str">
        <f t="shared" si="0"/>
        <v>Moderado</v>
      </c>
      <c r="H33" s="236"/>
      <c r="I33" s="236"/>
      <c r="J33" s="236"/>
      <c r="K33" s="236"/>
      <c r="L33" s="236"/>
      <c r="M33" s="236"/>
      <c r="N33" s="236"/>
      <c r="O33" s="236"/>
      <c r="P33" s="236"/>
      <c r="Q33" s="237"/>
      <c r="R33" s="237"/>
      <c r="S33" s="238"/>
      <c r="T33" s="199"/>
      <c r="U33" s="199"/>
      <c r="V33" s="199"/>
      <c r="W33" s="199"/>
      <c r="X33" s="199"/>
    </row>
    <row r="34" spans="1:24" ht="79.2" x14ac:dyDescent="0.3">
      <c r="A34" s="230" t="str">
        <f>'[3]CONTEXTO E IDENTIFICACIÓN'!D80</f>
        <v>Gestión catastral</v>
      </c>
      <c r="B34" s="229" t="str">
        <f>'[3]CONTEXTO E IDENTIFICACIÓN'!F80</f>
        <v>Prestación del Servicio Catastral por Excepción</v>
      </c>
      <c r="C34" s="211" t="str">
        <f>'[3]CONTEXTO E IDENTIFICACIÓN'!A80</f>
        <v>R26</v>
      </c>
      <c r="D34" s="228" t="str">
        <f>'[3]CONTEXTO E IDENTIFICACIÓN'!N80</f>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E34" s="227" t="str">
        <f>'[3]PROB E IMPACTO INHERENTE'!I34</f>
        <v>Muy Alta</v>
      </c>
      <c r="F34" s="227" t="str">
        <f>'[3]PROB E IMPACTO INHERENTE'!Q34</f>
        <v>Moderado</v>
      </c>
      <c r="G34" s="226" t="str">
        <f t="shared" si="0"/>
        <v>Alto</v>
      </c>
      <c r="H34" s="236"/>
      <c r="I34" s="236"/>
      <c r="J34" s="236"/>
      <c r="K34" s="236"/>
      <c r="L34" s="236"/>
      <c r="M34" s="236"/>
      <c r="N34" s="236"/>
      <c r="O34" s="236"/>
      <c r="P34" s="236"/>
      <c r="Q34" s="237"/>
      <c r="R34" s="237"/>
      <c r="S34" s="238"/>
      <c r="T34" s="199"/>
      <c r="U34" s="199"/>
      <c r="V34" s="199"/>
      <c r="W34" s="199"/>
      <c r="X34" s="199"/>
    </row>
    <row r="35" spans="1:24" ht="120.75" customHeight="1" x14ac:dyDescent="0.3">
      <c r="A35" s="230" t="str">
        <f>'[3]CONTEXTO E IDENTIFICACIÓN'!D81</f>
        <v>Gestión catastral</v>
      </c>
      <c r="B35" s="229" t="str">
        <f>'[3]CONTEXTO E IDENTIFICACIÓN'!F81</f>
        <v>Prestación del Servicio Catastral por Excepción</v>
      </c>
      <c r="C35" s="211" t="str">
        <f>'[3]CONTEXTO E IDENTIFICACIÓN'!A81</f>
        <v>R27</v>
      </c>
      <c r="D35" s="228" t="str">
        <f>'[3]CONTEXTO E IDENTIFICACIÓN'!N81</f>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E35" s="227" t="str">
        <f>'[3]PROB E IMPACTO INHERENTE'!I35</f>
        <v>Baja</v>
      </c>
      <c r="F35" s="227" t="str">
        <f>'[3]PROB E IMPACTO INHERENTE'!Q35</f>
        <v>Moderado</v>
      </c>
      <c r="G35" s="226" t="str">
        <f t="shared" si="0"/>
        <v>Moderado</v>
      </c>
      <c r="H35" s="236"/>
      <c r="I35" s="236"/>
      <c r="J35" s="236"/>
      <c r="K35" s="236"/>
      <c r="L35" s="236"/>
      <c r="M35" s="236"/>
      <c r="N35" s="236"/>
      <c r="O35" s="236"/>
      <c r="P35" s="236"/>
      <c r="Q35" s="237"/>
      <c r="R35" s="237"/>
      <c r="S35" s="238"/>
      <c r="T35" s="199"/>
      <c r="U35" s="199"/>
      <c r="V35" s="199"/>
      <c r="W35" s="199"/>
      <c r="X35" s="199"/>
    </row>
    <row r="36" spans="1:24" ht="79.2" x14ac:dyDescent="0.3">
      <c r="A36" s="230" t="str">
        <f>'[3]CONTEXTO E IDENTIFICACIÓN'!D82</f>
        <v>Gestión catastral</v>
      </c>
      <c r="B36" s="229" t="str">
        <f>'[3]CONTEXTO E IDENTIFICACIÓN'!F82</f>
        <v>Formación, Actualización y Conservación Catastral</v>
      </c>
      <c r="C36" s="211" t="str">
        <f>'[3]CONTEXTO E IDENTIFICACIÓN'!A82</f>
        <v>R28</v>
      </c>
      <c r="D36" s="228" t="str">
        <f>'[3]CONTEXTO E IDENTIFICACIÓN'!N82</f>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E36" s="227" t="str">
        <f>'[3]PROB E IMPACTO INHERENTE'!I36</f>
        <v>Alta</v>
      </c>
      <c r="F36" s="227" t="str">
        <f>'[3]PROB E IMPACTO INHERENTE'!Q36</f>
        <v>Moderado</v>
      </c>
      <c r="G36" s="226" t="str">
        <f t="shared" si="0"/>
        <v>Alto</v>
      </c>
      <c r="H36" s="236"/>
      <c r="I36" s="236"/>
      <c r="J36" s="236"/>
      <c r="K36" s="236"/>
      <c r="L36" s="236"/>
      <c r="M36" s="236"/>
      <c r="N36" s="236"/>
      <c r="O36" s="236"/>
      <c r="P36" s="236"/>
      <c r="Q36" s="237"/>
      <c r="R36" s="237"/>
      <c r="S36" s="238"/>
      <c r="T36" s="199"/>
      <c r="U36" s="199"/>
      <c r="V36" s="199"/>
      <c r="W36" s="199"/>
      <c r="X36" s="199"/>
    </row>
    <row r="37" spans="1:24" ht="105.6" x14ac:dyDescent="0.3">
      <c r="A37" s="230" t="str">
        <f>'[3]CONTEXTO E IDENTIFICACIÓN'!D83</f>
        <v>Gestión catastral</v>
      </c>
      <c r="B37" s="229" t="str">
        <f>'[3]CONTEXTO E IDENTIFICACIÓN'!F83</f>
        <v>Avalúos Comerciales</v>
      </c>
      <c r="C37" s="211" t="str">
        <f>'[3]CONTEXTO E IDENTIFICACIÓN'!A83</f>
        <v>R29</v>
      </c>
      <c r="D37" s="228" t="str">
        <f>'[3]CONTEXTO E IDENTIFICACIÓN'!N83</f>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
      <c r="E37" s="227" t="str">
        <f>'[3]PROB E IMPACTO INHERENTE'!I37</f>
        <v>Muy Alta</v>
      </c>
      <c r="F37" s="227" t="str">
        <f>'[3]PROB E IMPACTO INHERENTE'!Q37</f>
        <v>Mayor</v>
      </c>
      <c r="G37" s="226" t="str">
        <f t="shared" si="0"/>
        <v>Alto</v>
      </c>
      <c r="H37" s="236"/>
      <c r="I37" s="236"/>
      <c r="J37" s="236"/>
      <c r="K37" s="236"/>
      <c r="L37" s="236"/>
      <c r="M37" s="236"/>
      <c r="N37" s="236"/>
      <c r="O37" s="236"/>
      <c r="P37" s="236"/>
      <c r="Q37" s="237"/>
      <c r="R37" s="237"/>
      <c r="S37" s="238"/>
      <c r="T37" s="199"/>
      <c r="U37" s="199"/>
      <c r="V37" s="199"/>
      <c r="W37" s="199"/>
      <c r="X37" s="199"/>
    </row>
    <row r="38" spans="1:24" ht="224.4" x14ac:dyDescent="0.3">
      <c r="A38" s="230" t="str">
        <f>'[3]CONTEXTO E IDENTIFICACIÓN'!D84</f>
        <v>Innovación y Gestión del Conocimiento Aplicado</v>
      </c>
      <c r="B38" s="229" t="str">
        <f>'[3]CONTEXTO E IDENTIFICACIÓN'!F84</f>
        <v>Prospectiva</v>
      </c>
      <c r="C38" s="211" t="str">
        <f>'[3]CONTEXTO E IDENTIFICACIÓN'!A84</f>
        <v>R30</v>
      </c>
      <c r="D38" s="228" t="str">
        <f>'[3]CONTEXTO E IDENTIFICACIÓN'!N84</f>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
      <c r="E38" s="227" t="str">
        <f>'[3]PROB E IMPACTO INHERENTE'!I38</f>
        <v>Baja</v>
      </c>
      <c r="F38" s="227" t="str">
        <f>'[3]PROB E IMPACTO INHERENTE'!Q38</f>
        <v>Mayor</v>
      </c>
      <c r="G38" s="226" t="str">
        <f t="shared" si="0"/>
        <v>Alto</v>
      </c>
      <c r="H38" s="236"/>
      <c r="I38" s="236"/>
      <c r="J38" s="236"/>
      <c r="K38" s="236"/>
      <c r="L38" s="236"/>
      <c r="M38" s="236"/>
      <c r="N38" s="236"/>
      <c r="O38" s="236"/>
      <c r="P38" s="236"/>
      <c r="Q38" s="237"/>
      <c r="R38" s="237"/>
      <c r="S38" s="238"/>
      <c r="T38" s="199"/>
      <c r="U38" s="199"/>
      <c r="V38" s="199"/>
      <c r="W38" s="199"/>
      <c r="X38" s="199"/>
    </row>
    <row r="39" spans="1:24" ht="168" customHeight="1" x14ac:dyDescent="0.3">
      <c r="A39" s="230" t="str">
        <f>'[3]CONTEXTO E IDENTIFICACIÓN'!D85</f>
        <v>Innovación y Gestión del Conocimiento Aplicado</v>
      </c>
      <c r="B39" s="229" t="str">
        <f>'[3]CONTEXTO E IDENTIFICACIÓN'!F85</f>
        <v>Prospectiva</v>
      </c>
      <c r="C39" s="211" t="str">
        <f>'[3]CONTEXTO E IDENTIFICACIÓN'!A85</f>
        <v>R31</v>
      </c>
      <c r="D39" s="228" t="str">
        <f>'[3]CONTEXTO E IDENTIFICACIÓN'!N85</f>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E39" s="227" t="str">
        <f>'[3]PROB E IMPACTO INHERENTE'!I39</f>
        <v>Muy Baja</v>
      </c>
      <c r="F39" s="227" t="str">
        <f>'[3]PROB E IMPACTO INHERENTE'!Q39</f>
        <v>Catastrófico</v>
      </c>
      <c r="G39" s="226" t="str">
        <f t="shared" si="0"/>
        <v>Extremo</v>
      </c>
      <c r="H39" s="236"/>
      <c r="I39" s="236"/>
      <c r="J39" s="236"/>
      <c r="K39" s="236"/>
      <c r="L39" s="236"/>
      <c r="M39" s="236"/>
      <c r="N39" s="236"/>
      <c r="O39" s="236"/>
      <c r="P39" s="236"/>
      <c r="Q39" s="237"/>
      <c r="R39" s="237"/>
      <c r="S39" s="238"/>
      <c r="T39" s="199"/>
      <c r="U39" s="199"/>
      <c r="V39" s="199"/>
      <c r="W39" s="199"/>
      <c r="X39" s="199"/>
    </row>
    <row r="40" spans="1:24" ht="264" x14ac:dyDescent="0.3">
      <c r="A40" s="230" t="str">
        <f>'[3]CONTEXTO E IDENTIFICACIÓN'!D86</f>
        <v>Innovación y Gestión del Conocimiento Aplicado</v>
      </c>
      <c r="B40" s="229" t="str">
        <f>'[3]CONTEXTO E IDENTIFICACIÓN'!F86</f>
        <v>Prospectiva</v>
      </c>
      <c r="C40" s="211" t="str">
        <f>'[3]CONTEXTO E IDENTIFICACIÓN'!A86</f>
        <v>R32</v>
      </c>
      <c r="D40" s="228" t="str">
        <f>'[3]CONTEXTO E IDENTIFICACIÓN'!N86</f>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E40" s="227" t="str">
        <f>'[3]PROB E IMPACTO INHERENTE'!I40</f>
        <v>Baja</v>
      </c>
      <c r="F40" s="227" t="str">
        <f>'[3]PROB E IMPACTO INHERENTE'!Q40</f>
        <v>Mayor</v>
      </c>
      <c r="G40" s="226" t="str">
        <f t="shared" si="0"/>
        <v>Alto</v>
      </c>
      <c r="H40" s="236"/>
      <c r="I40" s="236"/>
      <c r="J40" s="236"/>
      <c r="K40" s="236"/>
      <c r="L40" s="236"/>
      <c r="M40" s="236"/>
      <c r="N40" s="236"/>
      <c r="O40" s="236"/>
      <c r="P40" s="236"/>
      <c r="Q40" s="237"/>
      <c r="R40" s="237"/>
      <c r="S40" s="238"/>
      <c r="T40" s="199"/>
      <c r="U40" s="199"/>
      <c r="V40" s="199"/>
      <c r="W40" s="199"/>
      <c r="X40" s="199"/>
    </row>
    <row r="41" spans="1:24" ht="118.8" x14ac:dyDescent="0.3">
      <c r="A41" s="230" t="str">
        <f>'[3]CONTEXTO E IDENTIFICACIÓN'!D87</f>
        <v>Gestión de Talento Humano</v>
      </c>
      <c r="B41" s="229" t="str">
        <f>'[3]CONTEXTO E IDENTIFICACIÓN'!F87</f>
        <v>Bienestar y Sistema de Gestión de Seguridad y Salud en el Trabajo</v>
      </c>
      <c r="C41" s="211" t="str">
        <f>'[3]CONTEXTO E IDENTIFICACIÓN'!A87</f>
        <v>R33</v>
      </c>
      <c r="D41" s="228" t="str">
        <f>'[3]CONTEXTO E IDENTIFICACIÓN'!N87</f>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
      <c r="E41" s="227" t="str">
        <f>'[3]PROB E IMPACTO INHERENTE'!I41</f>
        <v>Alta</v>
      </c>
      <c r="F41" s="227" t="str">
        <f>'[3]PROB E IMPACTO INHERENTE'!Q41</f>
        <v>Moderado</v>
      </c>
      <c r="G41" s="226" t="str">
        <f t="shared" ref="G41:G72" si="1">+IF(E41=$S$9,IF(F41=$T$8,$T$9,IF(F41=$U$8,$U$9,IF(F41=$V$8,$V$9,IF(F41=$W$8,$W$9,IF(F41=$X$8,$X$9))))),IF(E41=$S$10,IF(F41=$T$8,$T$10,IF(F41=$U$8,$U$10,IF(F41=$V$8,$V$10,IF(F41=$W$8,$W$10,IF(F41=$X$8,$X$10))))),IF(E41=$S$11,IF(F41=$T$8,$T$11,IF(F41=$U$8,$U$11,IF(F41=$V$8,$V$11,IF(F41=$W$8,$W$11,IF(F41=$X$8,$X$11))))),IF(E41=$S$12,IF(F41=$T$8,$T$12,IF(F41=$U$8,$U$12,IF(F41=$V$8,$V$12,IF(F41=$W$8,$W$12,IF(F41=$X$8,$X$12))))),IF(E41=$S$13,IF(F41=$T$8,$T$13,IF(F41=$U$8,$U$13,IF(F41=$V$8,$V$13,IF(F41=$W$8,$W$13,IF(F41=$X$8,$X$13))))),"")))))</f>
        <v>Alto</v>
      </c>
      <c r="H41" s="236"/>
      <c r="I41" s="236"/>
      <c r="J41" s="236"/>
      <c r="K41" s="236"/>
      <c r="L41" s="236"/>
      <c r="M41" s="236"/>
      <c r="N41" s="236"/>
      <c r="O41" s="236"/>
      <c r="P41" s="236"/>
      <c r="Q41" s="237"/>
      <c r="R41" s="237"/>
      <c r="S41" s="199"/>
      <c r="T41" s="199"/>
      <c r="U41" s="199"/>
      <c r="V41" s="199"/>
      <c r="W41" s="199"/>
      <c r="X41" s="199"/>
    </row>
    <row r="42" spans="1:24" ht="118.8" x14ac:dyDescent="0.3">
      <c r="A42" s="230" t="str">
        <f>'[3]CONTEXTO E IDENTIFICACIÓN'!D88</f>
        <v>Gestión de Talento Humano</v>
      </c>
      <c r="B42" s="229" t="str">
        <f>'[3]CONTEXTO E IDENTIFICACIÓN'!F88</f>
        <v>Provisión de Empleo y Compensación</v>
      </c>
      <c r="C42" s="211" t="str">
        <f>'[3]CONTEXTO E IDENTIFICACIÓN'!A88</f>
        <v>R34</v>
      </c>
      <c r="D42" s="228" t="str">
        <f>'[3]CONTEXTO E IDENTIFICACIÓN'!N88</f>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
      <c r="E42" s="227" t="str">
        <f>'[3]PROB E IMPACTO INHERENTE'!I42</f>
        <v>Media</v>
      </c>
      <c r="F42" s="227" t="str">
        <f>'[3]PROB E IMPACTO INHERENTE'!Q42</f>
        <v>Moderado</v>
      </c>
      <c r="G42" s="226" t="str">
        <f t="shared" si="1"/>
        <v>Moderado</v>
      </c>
      <c r="H42" s="236"/>
      <c r="I42" s="236"/>
      <c r="J42" s="236"/>
      <c r="K42" s="236"/>
      <c r="L42" s="236"/>
      <c r="M42" s="236"/>
      <c r="N42" s="236"/>
      <c r="O42" s="236"/>
      <c r="P42" s="236"/>
      <c r="Q42" s="237"/>
      <c r="R42" s="237"/>
      <c r="S42" s="199"/>
      <c r="T42" s="199"/>
      <c r="U42" s="199"/>
      <c r="V42" s="199"/>
      <c r="W42" s="199"/>
      <c r="X42" s="199"/>
    </row>
    <row r="43" spans="1:24" ht="79.2" x14ac:dyDescent="0.3">
      <c r="A43" s="230" t="str">
        <f>'[3]CONTEXTO E IDENTIFICACIÓN'!D89</f>
        <v>Gestión de Talento Humano</v>
      </c>
      <c r="B43" s="229" t="str">
        <f>'[3]CONTEXTO E IDENTIFICACIÓN'!F89</f>
        <v>Formación y Gestión del Desempeño</v>
      </c>
      <c r="C43" s="211" t="str">
        <f>'[3]CONTEXTO E IDENTIFICACIÓN'!A89</f>
        <v>R35</v>
      </c>
      <c r="D43" s="228" t="str">
        <f>'[3]CONTEXTO E IDENTIFICACIÓN'!N89</f>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
      <c r="E43" s="227" t="str">
        <f>'[3]PROB E IMPACTO INHERENTE'!I43</f>
        <v>Baja</v>
      </c>
      <c r="F43" s="227" t="str">
        <f>'[3]PROB E IMPACTO INHERENTE'!Q43</f>
        <v>Moderado</v>
      </c>
      <c r="G43" s="226" t="str">
        <f t="shared" si="1"/>
        <v>Moderado</v>
      </c>
      <c r="H43" s="236"/>
      <c r="I43" s="236"/>
      <c r="J43" s="236"/>
      <c r="K43" s="236"/>
      <c r="L43" s="236"/>
      <c r="M43" s="236"/>
      <c r="N43" s="236"/>
      <c r="O43" s="236"/>
      <c r="P43" s="236"/>
      <c r="Q43" s="199"/>
      <c r="R43" s="199"/>
      <c r="S43" s="199"/>
      <c r="T43" s="199"/>
      <c r="U43" s="199"/>
      <c r="V43" s="199"/>
      <c r="W43" s="199"/>
      <c r="X43" s="199"/>
    </row>
    <row r="44" spans="1:24" ht="66" x14ac:dyDescent="0.3">
      <c r="A44" s="230" t="str">
        <f>'[3]CONTEXTO E IDENTIFICACIÓN'!D90</f>
        <v>Gestión Financiera</v>
      </c>
      <c r="B44" s="229" t="str">
        <f>'[3]CONTEXTO E IDENTIFICACIÓN'!F90</f>
        <v>Gestión Presupuestal</v>
      </c>
      <c r="C44" s="211" t="str">
        <f>'[3]CONTEXTO E IDENTIFICACIÓN'!A90</f>
        <v>R36</v>
      </c>
      <c r="D44" s="228" t="str">
        <f>'[3]CONTEXTO E IDENTIFICACIÓN'!N90</f>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
      <c r="E44" s="227" t="str">
        <f>'[3]PROB E IMPACTO INHERENTE'!I44</f>
        <v>Alta</v>
      </c>
      <c r="F44" s="227" t="str">
        <f>'[3]PROB E IMPACTO INHERENTE'!Q44</f>
        <v>Leve</v>
      </c>
      <c r="G44" s="226" t="str">
        <f t="shared" si="1"/>
        <v>Moderado</v>
      </c>
      <c r="H44" s="236"/>
      <c r="I44" s="236"/>
      <c r="J44" s="236"/>
      <c r="K44" s="236"/>
      <c r="L44" s="236"/>
      <c r="M44" s="236"/>
      <c r="N44" s="236"/>
      <c r="O44" s="236"/>
      <c r="P44" s="236"/>
      <c r="Q44" s="199"/>
      <c r="R44" s="199"/>
      <c r="S44" s="199"/>
      <c r="T44" s="199"/>
      <c r="U44" s="199"/>
      <c r="V44" s="199"/>
      <c r="W44" s="199"/>
      <c r="X44" s="199"/>
    </row>
    <row r="45" spans="1:24" ht="52.8" x14ac:dyDescent="0.3">
      <c r="A45" s="230" t="str">
        <f>'[3]CONTEXTO E IDENTIFICACIÓN'!D91</f>
        <v>Gestión Financiera</v>
      </c>
      <c r="B45" s="229" t="str">
        <f>'[3]CONTEXTO E IDENTIFICACIÓN'!F91</f>
        <v>Gestión Contable</v>
      </c>
      <c r="C45" s="211" t="str">
        <f>'[3]CONTEXTO E IDENTIFICACIÓN'!A91</f>
        <v>R37</v>
      </c>
      <c r="D45" s="228" t="str">
        <f>'[3]CONTEXTO E IDENTIFICACIÓN'!N91</f>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E45" s="227" t="str">
        <f>'[3]PROB E IMPACTO INHERENTE'!I45</f>
        <v>Alta</v>
      </c>
      <c r="F45" s="227" t="str">
        <f>'[3]PROB E IMPACTO INHERENTE'!Q45</f>
        <v>Moderado</v>
      </c>
      <c r="G45" s="226" t="str">
        <f t="shared" si="1"/>
        <v>Alto</v>
      </c>
      <c r="H45" s="236"/>
      <c r="I45" s="236"/>
      <c r="J45" s="236"/>
      <c r="K45" s="236"/>
      <c r="L45" s="236"/>
      <c r="M45" s="236"/>
      <c r="N45" s="236"/>
      <c r="O45" s="236"/>
      <c r="P45" s="236"/>
      <c r="Q45" s="199"/>
      <c r="R45" s="199"/>
      <c r="S45" s="199"/>
      <c r="T45" s="199"/>
      <c r="U45" s="199"/>
      <c r="V45" s="199"/>
      <c r="W45" s="199"/>
      <c r="X45" s="199"/>
    </row>
    <row r="46" spans="1:24" ht="52.8" x14ac:dyDescent="0.3">
      <c r="A46" s="230" t="str">
        <f>'[3]CONTEXTO E IDENTIFICACIÓN'!D92</f>
        <v>Gestión Financiera</v>
      </c>
      <c r="B46" s="229" t="str">
        <f>'[3]CONTEXTO E IDENTIFICACIÓN'!F92</f>
        <v>Gestión Contable</v>
      </c>
      <c r="C46" s="211" t="str">
        <f>'[3]CONTEXTO E IDENTIFICACIÓN'!A92</f>
        <v>R38</v>
      </c>
      <c r="D46" s="228" t="str">
        <f>'[3]CONTEXTO E IDENTIFICACIÓN'!N92</f>
        <v>Posibilidad de pérdida Económica por manejo indebido de recursos financieros por parte de quienes los administran en la entidad, para beneficio propio o de terceros debido a manipulación de la información financiera.</v>
      </c>
      <c r="E46" s="227" t="str">
        <f>'[3]PROB E IMPACTO INHERENTE'!I46</f>
        <v>Alta</v>
      </c>
      <c r="F46" s="227" t="str">
        <f>'[3]PROB E IMPACTO INHERENTE'!Q46</f>
        <v>Mayor</v>
      </c>
      <c r="G46" s="226" t="str">
        <f t="shared" si="1"/>
        <v>Alto</v>
      </c>
      <c r="H46" s="236"/>
      <c r="I46" s="236"/>
      <c r="J46" s="236"/>
      <c r="K46" s="236"/>
      <c r="L46" s="236"/>
      <c r="M46" s="236"/>
      <c r="N46" s="236"/>
      <c r="O46" s="236"/>
      <c r="P46" s="236"/>
      <c r="Q46" s="199"/>
      <c r="R46" s="199"/>
      <c r="S46" s="199"/>
      <c r="T46" s="199"/>
      <c r="U46" s="199"/>
      <c r="V46" s="199"/>
      <c r="W46" s="199"/>
      <c r="X46" s="199"/>
    </row>
    <row r="47" spans="1:24" ht="118.8" x14ac:dyDescent="0.3">
      <c r="A47" s="230" t="str">
        <f>'[3]CONTEXTO E IDENTIFICACIÓN'!D93</f>
        <v>Gestión Jurídica</v>
      </c>
      <c r="B47" s="229" t="str">
        <f>'[3]CONTEXTO E IDENTIFICACIÓN'!F93</f>
        <v>Judicial</v>
      </c>
      <c r="C47" s="211" t="str">
        <f>'[3]CONTEXTO E IDENTIFICACIÓN'!A93</f>
        <v>R39</v>
      </c>
      <c r="D47" s="228" t="str">
        <f>'[3]CONTEXTO E IDENTIFICACIÓN'!N93</f>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
      <c r="E47" s="227" t="str">
        <f>'[3]PROB E IMPACTO INHERENTE'!I47</f>
        <v>Media</v>
      </c>
      <c r="F47" s="227" t="str">
        <f>'[3]PROB E IMPACTO INHERENTE'!Q47</f>
        <v>Mayor</v>
      </c>
      <c r="G47" s="226" t="str">
        <f t="shared" si="1"/>
        <v>Alto</v>
      </c>
      <c r="H47" s="236"/>
      <c r="I47" s="236"/>
      <c r="J47" s="236"/>
      <c r="K47" s="236"/>
      <c r="L47" s="236"/>
      <c r="M47" s="236"/>
      <c r="N47" s="236"/>
      <c r="O47" s="236"/>
      <c r="P47" s="236"/>
      <c r="Q47" s="199"/>
      <c r="R47" s="199"/>
      <c r="S47" s="199"/>
      <c r="T47" s="199"/>
      <c r="U47" s="199"/>
      <c r="V47" s="199"/>
      <c r="W47" s="199"/>
      <c r="X47" s="199"/>
    </row>
    <row r="48" spans="1:24" ht="118.8" x14ac:dyDescent="0.3">
      <c r="A48" s="230" t="str">
        <f>'[3]CONTEXTO E IDENTIFICACIÓN'!D94</f>
        <v>Gestión Jurídica</v>
      </c>
      <c r="B48" s="229" t="str">
        <f>'[3]CONTEXTO E IDENTIFICACIÓN'!F94</f>
        <v>Judicial</v>
      </c>
      <c r="C48" s="211" t="str">
        <f>'[3]CONTEXTO E IDENTIFICACIÓN'!A94</f>
        <v>R40</v>
      </c>
      <c r="D48" s="228" t="str">
        <f>'[3]CONTEXTO E IDENTIFICACIÓN'!N94</f>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
      <c r="E48" s="227" t="str">
        <f>'[3]PROB E IMPACTO INHERENTE'!I48</f>
        <v>Media</v>
      </c>
      <c r="F48" s="227" t="str">
        <f>'[3]PROB E IMPACTO INHERENTE'!Q48</f>
        <v>Catastrófico</v>
      </c>
      <c r="G48" s="226" t="str">
        <f t="shared" si="1"/>
        <v>Extremo</v>
      </c>
      <c r="H48" s="199"/>
      <c r="I48" s="199"/>
      <c r="J48" s="199"/>
      <c r="K48" s="199"/>
      <c r="L48" s="199"/>
      <c r="M48" s="199"/>
      <c r="N48" s="199"/>
      <c r="O48" s="199"/>
      <c r="P48" s="199"/>
      <c r="Q48" s="199"/>
      <c r="R48" s="199"/>
      <c r="S48" s="199"/>
      <c r="T48" s="199"/>
      <c r="U48" s="199"/>
      <c r="V48" s="199"/>
      <c r="W48" s="199"/>
      <c r="X48" s="199"/>
    </row>
    <row r="49" spans="1:24" ht="145.19999999999999" x14ac:dyDescent="0.3">
      <c r="A49" s="230" t="str">
        <f>'[3]CONTEXTO E IDENTIFICACIÓN'!D95</f>
        <v>Gestión Contractual</v>
      </c>
      <c r="B49" s="229" t="str">
        <f>'[3]CONTEXTO E IDENTIFICACIÓN'!F95</f>
        <v>Gestión Contractual</v>
      </c>
      <c r="C49" s="211" t="str">
        <f>'[3]CONTEXTO E IDENTIFICACIÓN'!A95</f>
        <v>R41</v>
      </c>
      <c r="D49" s="228" t="str">
        <f>'[3]CONTEXTO E IDENTIFICACIÓN'!N95</f>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E49" s="227" t="str">
        <f>'[3]PROB E IMPACTO INHERENTE'!I49</f>
        <v>Muy Alta</v>
      </c>
      <c r="F49" s="227" t="str">
        <f>'[3]PROB E IMPACTO INHERENTE'!Q49</f>
        <v>Moderado</v>
      </c>
      <c r="G49" s="226" t="str">
        <f t="shared" si="1"/>
        <v>Alto</v>
      </c>
      <c r="H49" s="199"/>
      <c r="I49" s="199"/>
      <c r="J49" s="199"/>
      <c r="K49" s="199"/>
      <c r="L49" s="199"/>
      <c r="M49" s="199"/>
      <c r="N49" s="199"/>
      <c r="O49" s="199"/>
      <c r="P49" s="199"/>
      <c r="Q49" s="199"/>
      <c r="R49" s="199"/>
      <c r="S49" s="199"/>
      <c r="T49" s="199"/>
      <c r="U49" s="199"/>
      <c r="V49" s="199"/>
      <c r="W49" s="199"/>
      <c r="X49" s="199"/>
    </row>
    <row r="50" spans="1:24" ht="158.4" x14ac:dyDescent="0.3">
      <c r="A50" s="230" t="str">
        <f>'[3]CONTEXTO E IDENTIFICACIÓN'!D96</f>
        <v>Gestión Contractual</v>
      </c>
      <c r="B50" s="229" t="str">
        <f>'[3]CONTEXTO E IDENTIFICACIÓN'!F96</f>
        <v>Gestión Contractual</v>
      </c>
      <c r="C50" s="211" t="str">
        <f>'[3]CONTEXTO E IDENTIFICACIÓN'!A96</f>
        <v>R42</v>
      </c>
      <c r="D50" s="228" t="str">
        <f>'[3]CONTEXTO E IDENTIFICACIÓN'!N96</f>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E50" s="227" t="str">
        <f>'[3]PROB E IMPACTO INHERENTE'!I50</f>
        <v>Baja</v>
      </c>
      <c r="F50" s="227" t="str">
        <f>'[3]PROB E IMPACTO INHERENTE'!Q50</f>
        <v>Catastrófico</v>
      </c>
      <c r="G50" s="226" t="str">
        <f t="shared" si="1"/>
        <v>Extremo</v>
      </c>
      <c r="H50" s="199"/>
      <c r="I50" s="199"/>
      <c r="J50" s="199"/>
      <c r="K50" s="199"/>
      <c r="L50" s="199"/>
      <c r="M50" s="199"/>
      <c r="N50" s="199"/>
      <c r="O50" s="199"/>
      <c r="P50" s="199"/>
      <c r="Q50" s="199"/>
      <c r="R50" s="199"/>
      <c r="S50" s="199"/>
      <c r="T50" s="199"/>
      <c r="U50" s="199"/>
      <c r="V50" s="199"/>
      <c r="W50" s="199"/>
      <c r="X50" s="199"/>
    </row>
    <row r="51" spans="1:24" ht="123.75" customHeight="1" x14ac:dyDescent="0.3">
      <c r="A51" s="230" t="str">
        <f>'[3]CONTEXTO E IDENTIFICACIÓN'!D97</f>
        <v>Gestión Documental</v>
      </c>
      <c r="B51" s="229" t="str">
        <f>'[3]CONTEXTO E IDENTIFICACIÓN'!F97</f>
        <v>Gestión de Archivos</v>
      </c>
      <c r="C51" s="211" t="str">
        <f>'[3]CONTEXTO E IDENTIFICACIÓN'!A97</f>
        <v>R43</v>
      </c>
      <c r="D51" s="228" t="str">
        <f>'[3]CONTEXTO E IDENTIFICACIÓN'!N97</f>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E51" s="227" t="str">
        <f>'[3]PROB E IMPACTO INHERENTE'!I51</f>
        <v>Media</v>
      </c>
      <c r="F51" s="227" t="str">
        <f>'[3]PROB E IMPACTO INHERENTE'!Q51</f>
        <v>Mayor</v>
      </c>
      <c r="G51" s="226" t="str">
        <f t="shared" si="1"/>
        <v>Alto</v>
      </c>
      <c r="H51" s="199"/>
      <c r="I51" s="199"/>
      <c r="J51" s="199"/>
      <c r="K51" s="199"/>
      <c r="L51" s="199"/>
      <c r="M51" s="199"/>
      <c r="N51" s="199"/>
      <c r="O51" s="199"/>
      <c r="P51" s="199"/>
      <c r="Q51" s="199"/>
      <c r="R51" s="199"/>
      <c r="S51" s="199"/>
      <c r="T51" s="199"/>
      <c r="U51" s="199"/>
      <c r="V51" s="199"/>
      <c r="W51" s="199"/>
      <c r="X51" s="199"/>
    </row>
    <row r="52" spans="1:24" ht="237.6" x14ac:dyDescent="0.3">
      <c r="A52" s="230" t="str">
        <f>'[3]CONTEXTO E IDENTIFICACIÓN'!D98</f>
        <v>Gestión Documental</v>
      </c>
      <c r="B52" s="229" t="str">
        <f>'[3]CONTEXTO E IDENTIFICACIÓN'!F98</f>
        <v>Gestión de Archivos</v>
      </c>
      <c r="C52" s="211" t="str">
        <f>'[3]CONTEXTO E IDENTIFICACIÓN'!A98</f>
        <v>R44</v>
      </c>
      <c r="D52" s="228" t="str">
        <f>'[3]CONTEXTO E IDENTIFICACIÓN'!N98</f>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
      <c r="E52" s="227" t="str">
        <f>'[3]PROB E IMPACTO INHERENTE'!I52</f>
        <v>Media</v>
      </c>
      <c r="F52" s="227" t="str">
        <f>'[3]PROB E IMPACTO INHERENTE'!Q52</f>
        <v>Mayor</v>
      </c>
      <c r="G52" s="226" t="str">
        <f t="shared" si="1"/>
        <v>Alto</v>
      </c>
      <c r="H52" s="199"/>
      <c r="I52" s="199"/>
      <c r="J52" s="199"/>
      <c r="K52" s="199"/>
      <c r="L52" s="199"/>
      <c r="M52" s="199"/>
      <c r="N52" s="199"/>
      <c r="O52" s="199"/>
      <c r="P52" s="199"/>
      <c r="Q52" s="199"/>
      <c r="R52" s="199"/>
      <c r="S52" s="199"/>
      <c r="T52" s="199"/>
      <c r="U52" s="199"/>
      <c r="V52" s="199"/>
      <c r="W52" s="199"/>
      <c r="X52" s="199"/>
    </row>
    <row r="53" spans="1:24" ht="118.8" x14ac:dyDescent="0.3">
      <c r="A53" s="230" t="str">
        <f>'[3]CONTEXTO E IDENTIFICACIÓN'!D99</f>
        <v>Gestión Documental</v>
      </c>
      <c r="B53" s="229" t="str">
        <f>'[3]CONTEXTO E IDENTIFICACIÓN'!F99</f>
        <v>Gestión de Archivos</v>
      </c>
      <c r="C53" s="211" t="str">
        <f>'[3]CONTEXTO E IDENTIFICACIÓN'!A99</f>
        <v>R45</v>
      </c>
      <c r="D53" s="228" t="str">
        <f>'[3]CONTEXTO E IDENTIFICACIÓN'!N99</f>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E53" s="227" t="str">
        <f>'[3]PROB E IMPACTO INHERENTE'!I53</f>
        <v>Media</v>
      </c>
      <c r="F53" s="227" t="str">
        <f>'[3]PROB E IMPACTO INHERENTE'!Q53</f>
        <v>Moderado</v>
      </c>
      <c r="G53" s="226" t="str">
        <f t="shared" si="1"/>
        <v>Moderado</v>
      </c>
      <c r="H53" s="199"/>
      <c r="I53" s="199"/>
      <c r="J53" s="199"/>
      <c r="K53" s="199"/>
      <c r="L53" s="199"/>
      <c r="M53" s="199"/>
      <c r="N53" s="199"/>
      <c r="O53" s="199"/>
      <c r="P53" s="199"/>
      <c r="Q53" s="199"/>
      <c r="R53" s="199"/>
      <c r="S53" s="199"/>
      <c r="T53" s="199"/>
      <c r="U53" s="199"/>
      <c r="V53" s="199"/>
      <c r="W53" s="199"/>
      <c r="X53" s="199"/>
    </row>
    <row r="54" spans="1:24" ht="92.4" x14ac:dyDescent="0.3">
      <c r="A54" s="230" t="str">
        <f>'[3]CONTEXTO E IDENTIFICACIÓN'!D100</f>
        <v>Gestión Administrativa</v>
      </c>
      <c r="B54" s="229" t="str">
        <f>'[3]CONTEXTO E IDENTIFICACIÓN'!F100</f>
        <v>Gestión de Inventarios</v>
      </c>
      <c r="C54" s="211" t="str">
        <f>'[3]CONTEXTO E IDENTIFICACIÓN'!A100</f>
        <v>R46</v>
      </c>
      <c r="D54" s="228" t="str">
        <f>'[3]CONTEXTO E IDENTIFICACIÓN'!N100</f>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E54" s="227" t="str">
        <f>'[3]PROB E IMPACTO INHERENTE'!I54</f>
        <v>Baja</v>
      </c>
      <c r="F54" s="227" t="str">
        <f>'[3]PROB E IMPACTO INHERENTE'!Q54</f>
        <v>Moderado</v>
      </c>
      <c r="G54" s="226" t="str">
        <f t="shared" si="1"/>
        <v>Moderado</v>
      </c>
      <c r="H54" s="199"/>
      <c r="I54" s="199"/>
      <c r="J54" s="199"/>
      <c r="K54" s="199"/>
      <c r="L54" s="199"/>
      <c r="M54" s="199"/>
      <c r="N54" s="199"/>
      <c r="O54" s="199"/>
      <c r="P54" s="199"/>
      <c r="Q54" s="199"/>
      <c r="R54" s="199"/>
      <c r="S54" s="199"/>
      <c r="T54" s="199"/>
      <c r="U54" s="199"/>
      <c r="V54" s="199"/>
      <c r="W54" s="199"/>
      <c r="X54" s="199"/>
    </row>
    <row r="55" spans="1:24" ht="145.19999999999999" x14ac:dyDescent="0.3">
      <c r="A55" s="230" t="str">
        <f>'[3]CONTEXTO E IDENTIFICACIÓN'!D101</f>
        <v>Gestión Administrativa</v>
      </c>
      <c r="B55" s="229" t="str">
        <f>'[3]CONTEXTO E IDENTIFICACIÓN'!F101</f>
        <v>Gestión de Servicios</v>
      </c>
      <c r="C55" s="211" t="str">
        <f>'[3]CONTEXTO E IDENTIFICACIÓN'!A101</f>
        <v>R47</v>
      </c>
      <c r="D55" s="228" t="str">
        <f>'[3]CONTEXTO E IDENTIFICACIÓN'!N101</f>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E55" s="227" t="str">
        <f>'[3]PROB E IMPACTO INHERENTE'!I55</f>
        <v>Media</v>
      </c>
      <c r="F55" s="227" t="str">
        <f>'[3]PROB E IMPACTO INHERENTE'!Q55</f>
        <v>Mayor</v>
      </c>
      <c r="G55" s="226" t="str">
        <f t="shared" si="1"/>
        <v>Alto</v>
      </c>
      <c r="H55" s="231"/>
      <c r="I55" s="231"/>
      <c r="J55" s="231"/>
      <c r="K55" s="231"/>
      <c r="L55" s="231"/>
      <c r="M55" s="231"/>
      <c r="N55" s="231"/>
      <c r="O55" s="231"/>
      <c r="P55" s="231"/>
      <c r="Q55" s="199"/>
      <c r="R55" s="199"/>
      <c r="S55" s="199"/>
      <c r="T55" s="199"/>
      <c r="U55" s="199"/>
      <c r="V55" s="199"/>
      <c r="W55" s="199"/>
      <c r="X55" s="199"/>
    </row>
    <row r="56" spans="1:24" ht="96.75" customHeight="1" x14ac:dyDescent="0.3">
      <c r="A56" s="230" t="str">
        <f>'[3]CONTEXTO E IDENTIFICACIÓN'!D102</f>
        <v>Gestión Administrativa</v>
      </c>
      <c r="B56" s="229" t="str">
        <f>'[3]CONTEXTO E IDENTIFICACIÓN'!F102</f>
        <v>Gestión de Servicios</v>
      </c>
      <c r="C56" s="211" t="str">
        <f>'[3]CONTEXTO E IDENTIFICACIÓN'!A102</f>
        <v>R48</v>
      </c>
      <c r="D56" s="228" t="str">
        <f>'[3]CONTEXTO E IDENTIFICACIÓN'!N102</f>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E56" s="227" t="str">
        <f>'[3]PROB E IMPACTO INHERENTE'!I56</f>
        <v>Muy Baja</v>
      </c>
      <c r="F56" s="227" t="str">
        <f>'[3]PROB E IMPACTO INHERENTE'!Q56</f>
        <v>Moderado</v>
      </c>
      <c r="G56" s="226" t="str">
        <f t="shared" si="1"/>
        <v>Moderado</v>
      </c>
      <c r="H56" s="231"/>
      <c r="I56" s="231"/>
      <c r="J56" s="231"/>
      <c r="K56" s="231"/>
      <c r="L56" s="231"/>
      <c r="M56" s="231"/>
      <c r="N56" s="231"/>
      <c r="O56" s="231"/>
      <c r="P56" s="231"/>
      <c r="Q56" s="199"/>
      <c r="R56" s="199"/>
      <c r="S56" s="199"/>
      <c r="T56" s="199"/>
      <c r="U56" s="199"/>
      <c r="V56" s="199"/>
      <c r="W56" s="199"/>
      <c r="X56" s="199"/>
    </row>
    <row r="57" spans="1:24" ht="158.4" x14ac:dyDescent="0.3">
      <c r="A57" s="230" t="str">
        <f>'[3]CONTEXTO E IDENTIFICACIÓN'!D103</f>
        <v>Gestión de Sistemas de Información e Infraestructura</v>
      </c>
      <c r="B57" s="229" t="str">
        <f>'[3]CONTEXTO E IDENTIFICACIÓN'!F103</f>
        <v>Gestión de la Infraestructura</v>
      </c>
      <c r="C57" s="211" t="str">
        <f>'[3]CONTEXTO E IDENTIFICACIÓN'!A103</f>
        <v>R49</v>
      </c>
      <c r="D57" s="228" t="str">
        <f>'[3]CONTEXTO E IDENTIFICACIÓN'!N103</f>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E57" s="227" t="str">
        <f>'[3]PROB E IMPACTO INHERENTE'!I57</f>
        <v>Muy Alta</v>
      </c>
      <c r="F57" s="227" t="str">
        <f>'[3]PROB E IMPACTO INHERENTE'!Q57</f>
        <v>Moderado</v>
      </c>
      <c r="G57" s="226" t="str">
        <f t="shared" si="1"/>
        <v>Alto</v>
      </c>
      <c r="H57" s="231"/>
      <c r="I57" s="231"/>
      <c r="J57" s="231"/>
      <c r="K57" s="231"/>
      <c r="L57" s="231"/>
      <c r="M57" s="231"/>
      <c r="N57" s="231"/>
      <c r="O57" s="231"/>
      <c r="P57" s="231"/>
      <c r="Q57" s="199"/>
      <c r="R57" s="199"/>
      <c r="S57" s="199"/>
      <c r="T57" s="199"/>
      <c r="U57" s="199"/>
      <c r="V57" s="199"/>
      <c r="W57" s="199"/>
      <c r="X57" s="199"/>
    </row>
    <row r="58" spans="1:24" ht="122.25" customHeight="1" x14ac:dyDescent="0.3">
      <c r="A58" s="230" t="str">
        <f>'[3]CONTEXTO E IDENTIFICACIÓN'!D104</f>
        <v>Gestión de Sistemas de Información e Infraestructura</v>
      </c>
      <c r="B58" s="229" t="str">
        <f>'[3]CONTEXTO E IDENTIFICACIÓN'!F104</f>
        <v>Gestión de la Infraestructura</v>
      </c>
      <c r="C58" s="211" t="str">
        <f>'[3]CONTEXTO E IDENTIFICACIÓN'!A104</f>
        <v>R50</v>
      </c>
      <c r="D58" s="228" t="str">
        <f>'[3]CONTEXTO E IDENTIFICACIÓN'!N104</f>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E58" s="227" t="str">
        <f>'[3]PROB E IMPACTO INHERENTE'!I58</f>
        <v>Muy Baja</v>
      </c>
      <c r="F58" s="227" t="str">
        <f>'[3]PROB E IMPACTO INHERENTE'!Q58</f>
        <v>Mayor</v>
      </c>
      <c r="G58" s="226" t="str">
        <f t="shared" si="1"/>
        <v>Alto</v>
      </c>
      <c r="H58" s="231"/>
      <c r="I58" s="231"/>
      <c r="J58" s="231"/>
      <c r="K58" s="231"/>
      <c r="L58" s="231"/>
      <c r="M58" s="231"/>
      <c r="N58" s="231"/>
      <c r="O58" s="231"/>
      <c r="P58" s="231"/>
      <c r="Q58" s="199"/>
      <c r="R58" s="199"/>
      <c r="S58" s="199"/>
      <c r="T58" s="199"/>
      <c r="U58" s="199"/>
      <c r="V58" s="199"/>
      <c r="W58" s="199"/>
      <c r="X58" s="199"/>
    </row>
    <row r="59" spans="1:24" ht="92.4" x14ac:dyDescent="0.3">
      <c r="A59" s="230" t="str">
        <f>'[3]CONTEXTO E IDENTIFICACIÓN'!D105</f>
        <v>Gestión de Sistemas de Información e Infraestructura</v>
      </c>
      <c r="B59" s="229" t="str">
        <f>'[3]CONTEXTO E IDENTIFICACIÓN'!F105</f>
        <v>Gestión de la Infraestructura</v>
      </c>
      <c r="C59" s="211" t="str">
        <f>'[3]CONTEXTO E IDENTIFICACIÓN'!A105</f>
        <v>R51</v>
      </c>
      <c r="D59" s="228" t="str">
        <f>'[3]CONTEXTO E IDENTIFICACIÓN'!N105</f>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E59" s="227" t="str">
        <f>'[3]PROB E IMPACTO INHERENTE'!I59</f>
        <v>Muy Baja</v>
      </c>
      <c r="F59" s="227" t="str">
        <f>'[3]PROB E IMPACTO INHERENTE'!Q59</f>
        <v>Mayor</v>
      </c>
      <c r="G59" s="226" t="str">
        <f t="shared" si="1"/>
        <v>Alto</v>
      </c>
      <c r="H59" s="231"/>
      <c r="I59" s="231"/>
      <c r="J59" s="231"/>
      <c r="K59" s="231"/>
      <c r="L59" s="231"/>
      <c r="M59" s="231"/>
      <c r="N59" s="231"/>
      <c r="O59" s="231"/>
      <c r="P59" s="231"/>
      <c r="Q59" s="199"/>
      <c r="R59" s="199"/>
      <c r="S59" s="199"/>
      <c r="T59" s="199"/>
      <c r="U59" s="199"/>
      <c r="V59" s="199"/>
      <c r="W59" s="199"/>
      <c r="X59" s="199"/>
    </row>
    <row r="60" spans="1:24" ht="123" customHeight="1" x14ac:dyDescent="0.3">
      <c r="A60" s="230" t="str">
        <f>'[3]CONTEXTO E IDENTIFICACIÓN'!D106</f>
        <v>Gestión de Sistemas de Información e Infraestructura</v>
      </c>
      <c r="B60" s="229" t="str">
        <f>'[3]CONTEXTO E IDENTIFICACIÓN'!F106</f>
        <v>Gestión de la Infraestructura</v>
      </c>
      <c r="C60" s="211" t="str">
        <f>'[3]CONTEXTO E IDENTIFICACIÓN'!A106</f>
        <v>R52</v>
      </c>
      <c r="D60" s="228" t="str">
        <f>'[3]CONTEXTO E IDENTIFICACIÓN'!N106</f>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E60" s="227" t="str">
        <f>'[3]PROB E IMPACTO INHERENTE'!I60</f>
        <v>Alta</v>
      </c>
      <c r="F60" s="227" t="str">
        <f>'[3]PROB E IMPACTO INHERENTE'!Q60</f>
        <v>Catastrófico</v>
      </c>
      <c r="G60" s="226" t="str">
        <f t="shared" si="1"/>
        <v>Extremo</v>
      </c>
      <c r="H60" s="231"/>
      <c r="I60" s="231"/>
      <c r="J60" s="231"/>
      <c r="K60" s="231"/>
      <c r="L60" s="231"/>
      <c r="M60" s="231"/>
      <c r="N60" s="231"/>
      <c r="O60" s="231"/>
      <c r="P60" s="231"/>
      <c r="Q60" s="199"/>
      <c r="R60" s="199"/>
      <c r="S60" s="199"/>
      <c r="T60" s="199"/>
      <c r="U60" s="199"/>
      <c r="V60" s="199"/>
      <c r="W60" s="199"/>
      <c r="X60" s="199"/>
    </row>
    <row r="61" spans="1:24" ht="118.8" x14ac:dyDescent="0.3">
      <c r="A61" s="230" t="str">
        <f>'[3]CONTEXTO E IDENTIFICACIÓN'!D107</f>
        <v>Gestión de Sistemas de Información e Infraestructura</v>
      </c>
      <c r="B61" s="229" t="str">
        <f>'[3]CONTEXTO E IDENTIFICACIÓN'!F107</f>
        <v>Gestión de la Infraestructura</v>
      </c>
      <c r="C61" s="211" t="str">
        <f>'[3]CONTEXTO E IDENTIFICACIÓN'!A107</f>
        <v>R53</v>
      </c>
      <c r="D61" s="228" t="str">
        <f>'[3]CONTEXTO E IDENTIFICACIÓN'!N107</f>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E61" s="227" t="str">
        <f>'[3]PROB E IMPACTO INHERENTE'!I61</f>
        <v>Muy Baja</v>
      </c>
      <c r="F61" s="227" t="str">
        <f>'[3]PROB E IMPACTO INHERENTE'!Q61</f>
        <v>Mayor</v>
      </c>
      <c r="G61" s="226" t="str">
        <f t="shared" si="1"/>
        <v>Alto</v>
      </c>
      <c r="H61" s="231"/>
      <c r="I61" s="231"/>
      <c r="J61" s="231"/>
      <c r="K61" s="231"/>
      <c r="L61" s="231"/>
      <c r="M61" s="231"/>
      <c r="N61" s="231"/>
      <c r="O61" s="231"/>
      <c r="P61" s="231"/>
      <c r="Q61" s="199"/>
      <c r="R61" s="199"/>
      <c r="S61" s="199"/>
      <c r="T61" s="199"/>
      <c r="U61" s="199"/>
      <c r="V61" s="199"/>
      <c r="W61" s="199"/>
      <c r="X61" s="199"/>
    </row>
    <row r="62" spans="1:24" ht="80.25" customHeight="1" x14ac:dyDescent="0.3">
      <c r="A62" s="230" t="str">
        <f>'[3]CONTEXTO E IDENTIFICACIÓN'!D108</f>
        <v>Gestión de Sistemas de Información e Infraestructura</v>
      </c>
      <c r="B62" s="229" t="str">
        <f>'[3]CONTEXTO E IDENTIFICACIÓN'!F108</f>
        <v>Diseño y Desarrollo de Sistemas de Información</v>
      </c>
      <c r="C62" s="211" t="str">
        <f>'[3]CONTEXTO E IDENTIFICACIÓN'!A108</f>
        <v>R54</v>
      </c>
      <c r="D62" s="228" t="str">
        <f>'[3]CONTEXTO E IDENTIFICACIÓN'!N108</f>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E62" s="227" t="str">
        <f>'[3]PROB E IMPACTO INHERENTE'!I62</f>
        <v>Media</v>
      </c>
      <c r="F62" s="227" t="str">
        <f>'[3]PROB E IMPACTO INHERENTE'!Q62</f>
        <v>Moderado</v>
      </c>
      <c r="G62" s="226" t="str">
        <f t="shared" si="1"/>
        <v>Moderado</v>
      </c>
      <c r="H62" s="231"/>
      <c r="I62" s="231"/>
      <c r="J62" s="231"/>
      <c r="K62" s="231"/>
      <c r="L62" s="231"/>
      <c r="M62" s="231"/>
      <c r="N62" s="231"/>
      <c r="O62" s="231"/>
      <c r="P62" s="231"/>
      <c r="Q62" s="199"/>
      <c r="R62" s="199"/>
      <c r="S62" s="199"/>
      <c r="T62" s="199"/>
      <c r="U62" s="199"/>
      <c r="V62" s="199"/>
      <c r="W62" s="199"/>
      <c r="X62" s="199"/>
    </row>
    <row r="63" spans="1:24" ht="145.19999999999999" x14ac:dyDescent="0.3">
      <c r="A63" s="230" t="str">
        <f>'[3]CONTEXTO E IDENTIFICACIÓN'!D109</f>
        <v xml:space="preserve">Gestión Disciplinaria </v>
      </c>
      <c r="B63" s="229" t="str">
        <f>'[3]CONTEXTO E IDENTIFICACIÓN'!F109</f>
        <v xml:space="preserve">Gestión Disciplinaria </v>
      </c>
      <c r="C63" s="211" t="str">
        <f>'[3]CONTEXTO E IDENTIFICACIÓN'!A109</f>
        <v>R55</v>
      </c>
      <c r="D63" s="228" t="str">
        <f>'[3]CONTEXTO E IDENTIFICACIÓN'!N109</f>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E63" s="227" t="str">
        <f>'[3]PROB E IMPACTO INHERENTE'!I63</f>
        <v>Media</v>
      </c>
      <c r="F63" s="227" t="str">
        <f>'[3]PROB E IMPACTO INHERENTE'!Q63</f>
        <v>Mayor</v>
      </c>
      <c r="G63" s="226" t="str">
        <f t="shared" si="1"/>
        <v>Alto</v>
      </c>
      <c r="H63" s="231"/>
      <c r="I63" s="231"/>
      <c r="J63" s="231"/>
      <c r="K63" s="231"/>
      <c r="L63" s="231"/>
      <c r="M63" s="231"/>
      <c r="N63" s="231"/>
      <c r="O63" s="231"/>
      <c r="P63" s="231"/>
      <c r="Q63" s="199"/>
      <c r="R63" s="199"/>
      <c r="S63" s="199"/>
      <c r="T63" s="199"/>
      <c r="U63" s="199"/>
      <c r="V63" s="199"/>
      <c r="W63" s="199"/>
      <c r="X63" s="199"/>
    </row>
    <row r="64" spans="1:24" ht="92.4" x14ac:dyDescent="0.3">
      <c r="A64" s="230" t="str">
        <f>'[3]CONTEXTO E IDENTIFICACIÓN'!D110</f>
        <v xml:space="preserve">Gestión Disciplinaria </v>
      </c>
      <c r="B64" s="229" t="str">
        <f>'[3]CONTEXTO E IDENTIFICACIÓN'!F110</f>
        <v xml:space="preserve">Gestión Disciplinaria </v>
      </c>
      <c r="C64" s="211" t="str">
        <f>'[3]CONTEXTO E IDENTIFICACIÓN'!A110</f>
        <v>R56</v>
      </c>
      <c r="D64" s="228" t="str">
        <f>'[3]CONTEXTO E IDENTIFICACIÓN'!N110</f>
        <v xml:space="preserve">Posibilidad de pérdida Reputacional por actos indebidos por acción u omisión para favorecer a Funcionarios o exfuncionarios en el desarrollo del proceso disciplinario debido a:
1.  deficiente o inadecuado control y seguimiento de las actuaciones llevadas a cabo en curso de los procesos disciplinarios.
2. Incumplimiento de la obligaciones de los funcionarios  comisionados por la Oficina de control Interno Disciplinario. </v>
      </c>
      <c r="E64" s="227" t="str">
        <f>'[3]PROB E IMPACTO INHERENTE'!I64</f>
        <v>Alta</v>
      </c>
      <c r="F64" s="227" t="str">
        <f>'[3]PROB E IMPACTO INHERENTE'!Q64</f>
        <v>Mayor</v>
      </c>
      <c r="G64" s="226" t="str">
        <f t="shared" si="1"/>
        <v>Alto</v>
      </c>
      <c r="H64" s="231"/>
      <c r="I64" s="231"/>
      <c r="J64" s="231"/>
      <c r="K64" s="231"/>
      <c r="L64" s="231"/>
      <c r="M64" s="231"/>
      <c r="N64" s="231"/>
      <c r="O64" s="231"/>
      <c r="P64" s="231"/>
      <c r="Q64" s="199"/>
      <c r="R64" s="199"/>
      <c r="S64" s="199"/>
      <c r="T64" s="199"/>
      <c r="U64" s="199"/>
      <c r="V64" s="199"/>
      <c r="W64" s="199"/>
      <c r="X64" s="199"/>
    </row>
    <row r="65" spans="1:24" ht="145.19999999999999" x14ac:dyDescent="0.3">
      <c r="A65" s="230" t="str">
        <f>'[3]CONTEXTO E IDENTIFICACIÓN'!D111</f>
        <v>Seguimiento y Evaluación</v>
      </c>
      <c r="B65" s="229" t="str">
        <f>'[3]CONTEXTO E IDENTIFICACIÓN'!F111</f>
        <v>Seguimiento y Evaluación</v>
      </c>
      <c r="C65" s="211" t="str">
        <f>'[3]CONTEXTO E IDENTIFICACIÓN'!A111</f>
        <v>R57</v>
      </c>
      <c r="D65" s="228" t="str">
        <f>'[3]CONTEXTO E IDENTIFICACIÓN'!N111</f>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E65" s="227" t="str">
        <f>'[3]PROB E IMPACTO INHERENTE'!I65</f>
        <v>Media</v>
      </c>
      <c r="F65" s="227" t="str">
        <f>'[3]PROB E IMPACTO INHERENTE'!Q65</f>
        <v>Mayor</v>
      </c>
      <c r="G65" s="226" t="str">
        <f t="shared" si="1"/>
        <v>Alto</v>
      </c>
      <c r="H65" s="231"/>
      <c r="I65" s="231"/>
      <c r="J65" s="231"/>
      <c r="K65" s="231"/>
      <c r="L65" s="231"/>
      <c r="M65" s="231"/>
      <c r="N65" s="231"/>
      <c r="O65" s="231"/>
      <c r="P65" s="231"/>
      <c r="Q65" s="199"/>
      <c r="R65" s="199"/>
      <c r="S65" s="199"/>
      <c r="T65" s="199"/>
      <c r="U65" s="199"/>
      <c r="V65" s="199"/>
      <c r="W65" s="199"/>
      <c r="X65" s="199"/>
    </row>
    <row r="66" spans="1:24" ht="128.25" customHeight="1" x14ac:dyDescent="0.3">
      <c r="A66" s="230" t="str">
        <f>'[3]CONTEXTO E IDENTIFICACIÓN'!D112</f>
        <v>Seguimiento y Evaluación</v>
      </c>
      <c r="B66" s="229" t="str">
        <f>'[3]CONTEXTO E IDENTIFICACIÓN'!F112</f>
        <v>Seguimiento y Evaluación</v>
      </c>
      <c r="C66" s="211" t="str">
        <f>'[3]CONTEXTO E IDENTIFICACIÓN'!A112</f>
        <v>R58</v>
      </c>
      <c r="D66" s="228" t="str">
        <f>'[3]CONTEXTO E IDENTIFICACIÓN'!N112</f>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E66" s="227" t="str">
        <f>'[3]PROB E IMPACTO INHERENTE'!I66</f>
        <v>Muy Baja</v>
      </c>
      <c r="F66" s="227" t="str">
        <f>'[3]PROB E IMPACTO INHERENTE'!Q66</f>
        <v>Moderado</v>
      </c>
      <c r="G66" s="226" t="str">
        <f t="shared" si="1"/>
        <v>Moderado</v>
      </c>
      <c r="H66" s="231"/>
      <c r="I66" s="231"/>
      <c r="J66" s="231"/>
      <c r="K66" s="231"/>
      <c r="L66" s="231"/>
      <c r="M66" s="231"/>
      <c r="N66" s="231"/>
      <c r="O66" s="231"/>
      <c r="P66" s="231"/>
      <c r="Q66" s="199"/>
      <c r="R66" s="199"/>
      <c r="S66" s="199"/>
      <c r="T66" s="199"/>
      <c r="U66" s="199"/>
      <c r="V66" s="199"/>
      <c r="W66" s="199"/>
      <c r="X66" s="199"/>
    </row>
    <row r="67" spans="1:24" ht="79.2" x14ac:dyDescent="0.3">
      <c r="A67" s="230" t="str">
        <f>'[3]CONTEXTO E IDENTIFICACIÓN'!D113</f>
        <v>Seguimiento y Evaluación</v>
      </c>
      <c r="B67" s="229" t="str">
        <f>'[3]CONTEXTO E IDENTIFICACIÓN'!F113</f>
        <v>Seguimiento y Evaluación</v>
      </c>
      <c r="C67" s="211" t="str">
        <f>'[3]CONTEXTO E IDENTIFICACIÓN'!A113</f>
        <v>R59</v>
      </c>
      <c r="D67" s="228" t="str">
        <f>'[3]CONTEXTO E IDENTIFICACIÓN'!N113</f>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E67" s="227" t="str">
        <f>'[3]PROB E IMPACTO INHERENTE'!I67</f>
        <v>Muy Alta</v>
      </c>
      <c r="F67" s="227" t="str">
        <f>'[3]PROB E IMPACTO INHERENTE'!Q67</f>
        <v>Mayor</v>
      </c>
      <c r="G67" s="226" t="str">
        <f t="shared" si="1"/>
        <v>Alto</v>
      </c>
      <c r="H67" s="231"/>
      <c r="I67" s="231"/>
      <c r="J67" s="231"/>
      <c r="K67" s="231"/>
      <c r="L67" s="231"/>
      <c r="M67" s="231"/>
      <c r="N67" s="231"/>
      <c r="O67" s="231"/>
      <c r="P67" s="231"/>
      <c r="Q67" s="199"/>
      <c r="R67" s="199"/>
      <c r="S67" s="199"/>
      <c r="T67" s="199"/>
      <c r="U67" s="199"/>
      <c r="V67" s="199"/>
      <c r="W67" s="199"/>
      <c r="X67" s="199"/>
    </row>
    <row r="68" spans="1:24" ht="157.5" customHeight="1" x14ac:dyDescent="0.3">
      <c r="A68" s="235" t="str">
        <f>'[3]CONTEXTO E IDENTIFICACIÓN'!D114</f>
        <v>Seguimiento y Evaluación</v>
      </c>
      <c r="B68" s="234" t="str">
        <f>'[3]CONTEXTO E IDENTIFICACIÓN'!F114</f>
        <v>Seguimiento y Evaluación</v>
      </c>
      <c r="C68" s="210" t="str">
        <f>'[3]CONTEXTO E IDENTIFICACIÓN'!A114</f>
        <v>R60</v>
      </c>
      <c r="D68" s="228" t="str">
        <f>'[3]CONTEXTO E IDENTIFICACIÓN'!N114</f>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E68" s="233" t="str">
        <f>'[3]PROB E IMPACTO INHERENTE'!I68</f>
        <v>Muy Baja</v>
      </c>
      <c r="F68" s="233" t="str">
        <f>'[3]PROB E IMPACTO INHERENTE'!Q68</f>
        <v>Catastrófico</v>
      </c>
      <c r="G68" s="232" t="str">
        <f t="shared" si="1"/>
        <v>Extremo</v>
      </c>
      <c r="H68" s="231"/>
      <c r="I68" s="231"/>
      <c r="J68" s="231"/>
      <c r="K68" s="231"/>
      <c r="L68" s="231"/>
      <c r="M68" s="231"/>
      <c r="N68" s="231"/>
      <c r="O68" s="231"/>
      <c r="P68" s="231"/>
      <c r="Q68" s="199"/>
      <c r="R68" s="199"/>
      <c r="S68" s="199"/>
      <c r="T68" s="199"/>
      <c r="U68" s="199"/>
      <c r="V68" s="199"/>
      <c r="W68" s="199"/>
      <c r="X68" s="199"/>
    </row>
    <row r="69" spans="1:24" ht="145.19999999999999" x14ac:dyDescent="0.3">
      <c r="A69" s="230" t="str">
        <f>'[3]CONTEXTO E IDENTIFICACIÓN'!D115</f>
        <v>Gestión de Sistemas de Información e Infraestructura</v>
      </c>
      <c r="B69" s="229" t="str">
        <f>'[3]CONTEXTO E IDENTIFICACIÓN'!F115</f>
        <v>ICDE</v>
      </c>
      <c r="C69" s="211" t="str">
        <f>'[3]CONTEXTO E IDENTIFICACIÓN'!A115</f>
        <v>R61</v>
      </c>
      <c r="D69" s="228" t="str">
        <f>'[3]CONTEXTO E IDENTIFICACIÓN'!N115</f>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E69" s="227" t="str">
        <f>'[3]PROB E IMPACTO INHERENTE'!I69</f>
        <v>Media</v>
      </c>
      <c r="F69" s="227" t="str">
        <f>'[3]PROB E IMPACTO INHERENTE'!Q69</f>
        <v>Mayor</v>
      </c>
      <c r="G69" s="226" t="str">
        <f t="shared" si="1"/>
        <v>Alto</v>
      </c>
    </row>
    <row r="70" spans="1:24" ht="41.4" x14ac:dyDescent="0.3">
      <c r="A70" s="230" t="str">
        <f>'[3]CONTEXTO E IDENTIFICACIÓN'!D116</f>
        <v>Gestión de Regulación y Habilitación</v>
      </c>
      <c r="B70" s="229">
        <f>'[3]CONTEXTO E IDENTIFICACIÓN'!F116</f>
        <v>0</v>
      </c>
      <c r="C70" s="211" t="str">
        <f>'[3]CONTEXTO E IDENTIFICACIÓN'!A116</f>
        <v>R62</v>
      </c>
      <c r="D70" s="228" t="str">
        <f>'[3]CONTEXTO E IDENTIFICACIÓN'!N116</f>
        <v xml:space="preserve">  </v>
      </c>
      <c r="E70" s="227" t="str">
        <f>'[3]PROB E IMPACTO INHERENTE'!I70</f>
        <v/>
      </c>
      <c r="F70" s="227" t="str">
        <f>'[3]PROB E IMPACTO INHERENTE'!Q70</f>
        <v/>
      </c>
      <c r="G70" s="226" t="str">
        <f t="shared" si="1"/>
        <v/>
      </c>
    </row>
    <row r="71" spans="1:24" ht="92.4" x14ac:dyDescent="0.3">
      <c r="A71" s="230">
        <f>'[3]CONTEXTO E IDENTIFICACIÓN'!D117</f>
        <v>0</v>
      </c>
      <c r="B71" s="229" t="str">
        <f>'[3]CONTEXTO E IDENTIFICACIÓN'!F117</f>
        <v>Gestión de Comunicaciones Externas</v>
      </c>
      <c r="C71" s="211" t="str">
        <f>'[3]CONTEXTO E IDENTIFICACIÓN'!A117</f>
        <v>R63</v>
      </c>
      <c r="D71" s="228" t="str">
        <f>'[3]CONTEXTO E IDENTIFICACIÓN'!N117</f>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E71" s="227" t="str">
        <f>'[3]PROB E IMPACTO INHERENTE'!I71</f>
        <v/>
      </c>
      <c r="F71" s="227" t="str">
        <f>'[3]PROB E IMPACTO INHERENTE'!Q71</f>
        <v/>
      </c>
      <c r="G71" s="226" t="str">
        <f t="shared" si="1"/>
        <v/>
      </c>
    </row>
    <row r="72" spans="1:24" ht="55.2" x14ac:dyDescent="0.3">
      <c r="A72" s="230" t="str">
        <f>'[3]CONTEXTO E IDENTIFICACIÓN'!D118</f>
        <v>Innovación y Gestión del Conocimiento Aplicado</v>
      </c>
      <c r="B72" s="229">
        <f>'[3]CONTEXTO E IDENTIFICACIÓN'!F118</f>
        <v>0</v>
      </c>
      <c r="C72" s="211" t="str">
        <f>'[3]CONTEXTO E IDENTIFICACIÓN'!A118</f>
        <v>R64</v>
      </c>
      <c r="D72" s="228" t="str">
        <f>'[3]CONTEXTO E IDENTIFICACIÓN'!N118</f>
        <v xml:space="preserve">  </v>
      </c>
      <c r="E72" s="227" t="str">
        <f>'[3]PROB E IMPACTO INHERENTE'!I72</f>
        <v/>
      </c>
      <c r="F72" s="227" t="str">
        <f>'[3]PROB E IMPACTO INHERENTE'!Q72</f>
        <v/>
      </c>
      <c r="G72" s="226" t="str">
        <f t="shared" si="1"/>
        <v/>
      </c>
    </row>
    <row r="73" spans="1:24" ht="15" thickBot="1" x14ac:dyDescent="0.35">
      <c r="A73" s="225">
        <f>'[3]CONTEXTO E IDENTIFICACIÓN'!D119</f>
        <v>0</v>
      </c>
      <c r="B73" s="224">
        <f>'[3]CONTEXTO E IDENTIFICACIÓN'!F119</f>
        <v>0</v>
      </c>
      <c r="C73" s="209" t="str">
        <f>'[3]CONTEXTO E IDENTIFICACIÓN'!A119</f>
        <v>R65</v>
      </c>
      <c r="D73" s="223" t="str">
        <f>'[3]CONTEXTO E IDENTIFICACIÓN'!N119</f>
        <v xml:space="preserve">  </v>
      </c>
      <c r="E73" s="222" t="str">
        <f>'[3]PROB E IMPACTO INHERENTE'!I73</f>
        <v/>
      </c>
      <c r="F73" s="222" t="str">
        <f>'[3]PROB E IMPACTO INHERENTE'!Q73</f>
        <v/>
      </c>
      <c r="G73" s="221" t="str">
        <f t="shared" ref="G73" si="2">+IF(E73=$S$9,IF(F73=$T$8,$T$9,IF(F73=$U$8,$U$9,IF(F73=$V$8,$V$9,IF(F73=$W$8,$W$9,IF(F73=$X$8,$X$9))))),IF(E73=$S$10,IF(F73=$T$8,$T$10,IF(F73=$U$8,$U$10,IF(F73=$V$8,$V$10,IF(F73=$W$8,$W$10,IF(F73=$X$8,$X$10))))),IF(E73=$S$11,IF(F73=$T$8,$T$11,IF(F73=$U$8,$U$11,IF(F73=$V$8,$V$11,IF(F73=$W$8,$W$11,IF(F73=$X$8,$X$11))))),IF(E73=$S$12,IF(F73=$T$8,$T$12,IF(F73=$U$8,$U$12,IF(F73=$V$8,$V$12,IF(F73=$W$8,$W$12,IF(F73=$X$8,$X$12))))),IF(E73=$S$13,IF(F73=$T$8,$T$13,IF(F73=$U$8,$U$13,IF(F73=$V$8,$V$13,IF(F73=$W$8,$W$13,IF(F73=$X$8,$X$13))))),"")))))</f>
        <v/>
      </c>
    </row>
  </sheetData>
  <autoFilter ref="A8:G8" xr:uid="{00000000-0009-0000-0000-000005000000}"/>
  <mergeCells count="8">
    <mergeCell ref="T6:X6"/>
    <mergeCell ref="E7:G7"/>
    <mergeCell ref="K7:O7"/>
    <mergeCell ref="I9:I13"/>
    <mergeCell ref="Q9:Q13"/>
    <mergeCell ref="E2:O5"/>
    <mergeCell ref="B5:D5"/>
    <mergeCell ref="I6:O6"/>
  </mergeCells>
  <conditionalFormatting sqref="E9:E73">
    <cfRule type="cellIs" dxfId="29" priority="6" operator="equal">
      <formula>$S$13</formula>
    </cfRule>
    <cfRule type="cellIs" dxfId="28" priority="7" operator="equal">
      <formula>$S$12</formula>
    </cfRule>
    <cfRule type="cellIs" dxfId="27" priority="8" operator="equal">
      <formula>$S$11</formula>
    </cfRule>
    <cfRule type="cellIs" dxfId="26" priority="9" operator="equal">
      <formula>$S$10</formula>
    </cfRule>
    <cfRule type="cellIs" dxfId="25" priority="10" operator="equal">
      <formula>$S$9</formula>
    </cfRule>
  </conditionalFormatting>
  <conditionalFormatting sqref="F9:F73">
    <cfRule type="cellIs" dxfId="24" priority="1" operator="equal">
      <formula>$T$8</formula>
    </cfRule>
    <cfRule type="cellIs" dxfId="23" priority="2" operator="equal">
      <formula>$U$8</formula>
    </cfRule>
    <cfRule type="cellIs" dxfId="22" priority="3" operator="equal">
      <formula>$V$8</formula>
    </cfRule>
    <cfRule type="cellIs" dxfId="21" priority="4" operator="equal">
      <formula>$W$8</formula>
    </cfRule>
    <cfRule type="cellIs" dxfId="20" priority="5" operator="equal">
      <formula>$X$8</formula>
    </cfRule>
  </conditionalFormatting>
  <conditionalFormatting sqref="G9:G73">
    <cfRule type="cellIs" dxfId="19" priority="11" operator="equal">
      <formula>$T$16</formula>
    </cfRule>
    <cfRule type="cellIs" dxfId="18" priority="12" operator="equal">
      <formula>$T$17</formula>
    </cfRule>
    <cfRule type="cellIs" dxfId="17" priority="13" operator="equal">
      <formula>$T$18</formula>
    </cfRule>
    <cfRule type="cellIs" dxfId="16" priority="14" operator="equal">
      <formula>$T$19</formula>
    </cfRule>
  </conditionalFormatting>
  <hyperlinks>
    <hyperlink ref="A1" location="OPCIONES!A1" display="OPCIONES"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S180"/>
  <sheetViews>
    <sheetView zoomScale="64" zoomScaleNormal="64" workbookViewId="0">
      <selection activeCell="BF22" sqref="BF22:BG23"/>
    </sheetView>
  </sheetViews>
  <sheetFormatPr baseColWidth="10" defaultRowHeight="14.4" x14ac:dyDescent="0.3"/>
  <cols>
    <col min="2" max="9" width="5.6640625" customWidth="1"/>
    <col min="10" max="12" width="3.88671875" customWidth="1"/>
    <col min="13" max="13" width="16" customWidth="1"/>
    <col min="14" max="14" width="3.88671875" customWidth="1"/>
    <col min="15" max="15" width="12.88671875" customWidth="1"/>
    <col min="16" max="16" width="3.88671875" customWidth="1"/>
    <col min="17" max="17" width="14.5546875" customWidth="1"/>
    <col min="18" max="18" width="14.109375" customWidth="1"/>
    <col min="19" max="19" width="9" customWidth="1"/>
    <col min="20" max="58" width="3.88671875" customWidth="1"/>
    <col min="59" max="59" width="20" customWidth="1"/>
    <col min="60" max="89" width="3.88671875" customWidth="1"/>
    <col min="91" max="96" width="9.33203125" customWidth="1"/>
  </cols>
  <sheetData>
    <row r="1" spans="1:149" x14ac:dyDescent="0.3">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row>
    <row r="2" spans="1:149" ht="18" customHeight="1" x14ac:dyDescent="0.3">
      <c r="A2" s="22"/>
      <c r="B2" s="826" t="s">
        <v>142</v>
      </c>
      <c r="C2" s="826"/>
      <c r="D2" s="826"/>
      <c r="E2" s="826"/>
      <c r="F2" s="826"/>
      <c r="G2" s="826"/>
      <c r="H2" s="826"/>
      <c r="I2" s="826"/>
      <c r="J2" s="823" t="s">
        <v>1</v>
      </c>
      <c r="K2" s="823"/>
      <c r="L2" s="823"/>
      <c r="M2" s="823"/>
      <c r="N2" s="823"/>
      <c r="O2" s="823"/>
      <c r="P2" s="823"/>
      <c r="Q2" s="823"/>
      <c r="R2" s="823"/>
      <c r="S2" s="823"/>
      <c r="T2" s="823"/>
      <c r="U2" s="823"/>
      <c r="V2" s="823"/>
      <c r="W2" s="823"/>
      <c r="X2" s="823"/>
      <c r="Y2" s="823"/>
      <c r="Z2" s="823"/>
      <c r="AA2" s="823"/>
      <c r="AB2" s="823"/>
      <c r="AC2" s="823"/>
      <c r="AD2" s="823"/>
      <c r="AE2" s="823"/>
      <c r="AF2" s="823"/>
      <c r="AG2" s="823"/>
      <c r="AH2" s="823"/>
      <c r="AI2" s="823"/>
      <c r="AJ2" s="823"/>
      <c r="AK2" s="823"/>
      <c r="AL2" s="823"/>
      <c r="AM2" s="823"/>
      <c r="AN2" s="823"/>
      <c r="AO2" s="823"/>
      <c r="AP2" s="823"/>
      <c r="AQ2" s="823"/>
      <c r="AR2" s="823"/>
      <c r="AS2" s="823"/>
      <c r="AT2" s="823"/>
      <c r="AU2" s="823"/>
      <c r="AV2" s="823"/>
      <c r="AW2" s="823"/>
      <c r="AX2" s="823"/>
      <c r="AY2" s="823"/>
      <c r="AZ2" s="823"/>
      <c r="BA2" s="823"/>
      <c r="BB2" s="823"/>
      <c r="BC2" s="823"/>
      <c r="BD2" s="823"/>
      <c r="BE2" s="823"/>
      <c r="BF2" s="823"/>
      <c r="BG2" s="823"/>
      <c r="BH2" s="823"/>
      <c r="BI2" s="823"/>
      <c r="BJ2" s="823"/>
      <c r="BK2" s="823"/>
      <c r="BL2" s="823"/>
      <c r="BM2" s="823"/>
      <c r="BN2" s="823"/>
      <c r="BO2" s="823"/>
      <c r="BP2" s="823"/>
      <c r="BQ2" s="823"/>
      <c r="BR2" s="823"/>
      <c r="BS2" s="823"/>
      <c r="BT2" s="823"/>
      <c r="BU2" s="823"/>
      <c r="BV2" s="823"/>
      <c r="BW2" s="823"/>
      <c r="BX2" s="823"/>
      <c r="BY2" s="823"/>
      <c r="BZ2" s="823"/>
      <c r="CA2" s="823"/>
      <c r="CB2" s="823"/>
      <c r="CC2" s="823"/>
      <c r="CD2" s="823"/>
      <c r="CE2" s="823"/>
      <c r="CF2" s="823"/>
      <c r="CG2" s="823"/>
      <c r="CH2" s="823"/>
      <c r="CI2" s="823"/>
      <c r="CJ2" s="823"/>
      <c r="CK2" s="823"/>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row>
    <row r="3" spans="1:149" ht="18.75" customHeight="1" x14ac:dyDescent="0.3">
      <c r="A3" s="22"/>
      <c r="B3" s="826"/>
      <c r="C3" s="826"/>
      <c r="D3" s="826"/>
      <c r="E3" s="826"/>
      <c r="F3" s="826"/>
      <c r="G3" s="826"/>
      <c r="H3" s="826"/>
      <c r="I3" s="826"/>
      <c r="J3" s="823"/>
      <c r="K3" s="823"/>
      <c r="L3" s="823"/>
      <c r="M3" s="823"/>
      <c r="N3" s="823"/>
      <c r="O3" s="823"/>
      <c r="P3" s="823"/>
      <c r="Q3" s="823"/>
      <c r="R3" s="823"/>
      <c r="S3" s="823"/>
      <c r="T3" s="823"/>
      <c r="U3" s="823"/>
      <c r="V3" s="823"/>
      <c r="W3" s="823"/>
      <c r="X3" s="823"/>
      <c r="Y3" s="823"/>
      <c r="Z3" s="823"/>
      <c r="AA3" s="823"/>
      <c r="AB3" s="823"/>
      <c r="AC3" s="823"/>
      <c r="AD3" s="823"/>
      <c r="AE3" s="823"/>
      <c r="AF3" s="823"/>
      <c r="AG3" s="823"/>
      <c r="AH3" s="823"/>
      <c r="AI3" s="823"/>
      <c r="AJ3" s="823"/>
      <c r="AK3" s="823"/>
      <c r="AL3" s="823"/>
      <c r="AM3" s="823"/>
      <c r="AN3" s="823"/>
      <c r="AO3" s="823"/>
      <c r="AP3" s="823"/>
      <c r="AQ3" s="823"/>
      <c r="AR3" s="823"/>
      <c r="AS3" s="823"/>
      <c r="AT3" s="823"/>
      <c r="AU3" s="823"/>
      <c r="AV3" s="823"/>
      <c r="AW3" s="823"/>
      <c r="AX3" s="823"/>
      <c r="AY3" s="823"/>
      <c r="AZ3" s="823"/>
      <c r="BA3" s="823"/>
      <c r="BB3" s="823"/>
      <c r="BC3" s="823"/>
      <c r="BD3" s="823"/>
      <c r="BE3" s="823"/>
      <c r="BF3" s="823"/>
      <c r="BG3" s="823"/>
      <c r="BH3" s="823"/>
      <c r="BI3" s="823"/>
      <c r="BJ3" s="823"/>
      <c r="BK3" s="823"/>
      <c r="BL3" s="823"/>
      <c r="BM3" s="823"/>
      <c r="BN3" s="823"/>
      <c r="BO3" s="823"/>
      <c r="BP3" s="823"/>
      <c r="BQ3" s="823"/>
      <c r="BR3" s="823"/>
      <c r="BS3" s="823"/>
      <c r="BT3" s="823"/>
      <c r="BU3" s="823"/>
      <c r="BV3" s="823"/>
      <c r="BW3" s="823"/>
      <c r="BX3" s="823"/>
      <c r="BY3" s="823"/>
      <c r="BZ3" s="823"/>
      <c r="CA3" s="823"/>
      <c r="CB3" s="823"/>
      <c r="CC3" s="823"/>
      <c r="CD3" s="823"/>
      <c r="CE3" s="823"/>
      <c r="CF3" s="823"/>
      <c r="CG3" s="823"/>
      <c r="CH3" s="823"/>
      <c r="CI3" s="823"/>
      <c r="CJ3" s="823"/>
      <c r="CK3" s="823"/>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row>
    <row r="4" spans="1:149" ht="15" customHeight="1" x14ac:dyDescent="0.3">
      <c r="A4" s="22"/>
      <c r="B4" s="826"/>
      <c r="C4" s="826"/>
      <c r="D4" s="826"/>
      <c r="E4" s="826"/>
      <c r="F4" s="826"/>
      <c r="G4" s="826"/>
      <c r="H4" s="826"/>
      <c r="I4" s="826"/>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823"/>
      <c r="AS4" s="823"/>
      <c r="AT4" s="823"/>
      <c r="AU4" s="823"/>
      <c r="AV4" s="823"/>
      <c r="AW4" s="823"/>
      <c r="AX4" s="823"/>
      <c r="AY4" s="823"/>
      <c r="AZ4" s="823"/>
      <c r="BA4" s="823"/>
      <c r="BB4" s="823"/>
      <c r="BC4" s="823"/>
      <c r="BD4" s="823"/>
      <c r="BE4" s="823"/>
      <c r="BF4" s="823"/>
      <c r="BG4" s="823"/>
      <c r="BH4" s="823"/>
      <c r="BI4" s="823"/>
      <c r="BJ4" s="823"/>
      <c r="BK4" s="823"/>
      <c r="BL4" s="823"/>
      <c r="BM4" s="823"/>
      <c r="BN4" s="823"/>
      <c r="BO4" s="823"/>
      <c r="BP4" s="823"/>
      <c r="BQ4" s="823"/>
      <c r="BR4" s="823"/>
      <c r="BS4" s="823"/>
      <c r="BT4" s="823"/>
      <c r="BU4" s="823"/>
      <c r="BV4" s="823"/>
      <c r="BW4" s="823"/>
      <c r="BX4" s="823"/>
      <c r="BY4" s="823"/>
      <c r="BZ4" s="823"/>
      <c r="CA4" s="823"/>
      <c r="CB4" s="823"/>
      <c r="CC4" s="823"/>
      <c r="CD4" s="823"/>
      <c r="CE4" s="823"/>
      <c r="CF4" s="823"/>
      <c r="CG4" s="823"/>
      <c r="CH4" s="823"/>
      <c r="CI4" s="823"/>
      <c r="CJ4" s="823"/>
      <c r="CK4" s="823"/>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row>
    <row r="5" spans="1:149" ht="15" thickBot="1" x14ac:dyDescent="0.35">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row>
    <row r="6" spans="1:149" ht="15" customHeight="1" x14ac:dyDescent="0.3">
      <c r="A6" s="22"/>
      <c r="B6" s="824" t="s">
        <v>3</v>
      </c>
      <c r="C6" s="824"/>
      <c r="D6" s="825"/>
      <c r="E6" s="744" t="s">
        <v>108</v>
      </c>
      <c r="F6" s="745"/>
      <c r="G6" s="745"/>
      <c r="H6" s="745"/>
      <c r="I6" s="745"/>
      <c r="J6" s="761" t="e">
        <f>IF(AND('Mapa final'!#REF!="Muy Alta",'Mapa final'!#REF!="Leve"),CONCATENATE("R",'Mapa final'!#REF!),"")</f>
        <v>#REF!</v>
      </c>
      <c r="K6" s="762"/>
      <c r="L6" s="762" t="e">
        <f>IF(AND('Mapa final'!#REF!="Muy Alta",'Mapa final'!#REF!="Leve"),CONCATENATE("R",'Mapa final'!#REF!),"")</f>
        <v>#REF!</v>
      </c>
      <c r="M6" s="762"/>
      <c r="N6" s="762" t="e">
        <f>IF(AND('Mapa final'!#REF!="Muy Alta",'Mapa final'!#REF!="Leve"),CONCATENATE("R",'Mapa final'!#REF!),"")</f>
        <v>#REF!</v>
      </c>
      <c r="O6" s="762"/>
      <c r="P6" s="762" t="e">
        <f>IF(AND('Mapa final'!#REF!="Muy Alta",'Mapa final'!#REF!="Leve"),CONCATENATE("R",'Mapa final'!#REF!),"")</f>
        <v>#REF!</v>
      </c>
      <c r="Q6" s="762"/>
      <c r="R6" s="762" t="e">
        <f>IF(AND('Mapa final'!#REF!="Muy Alta",'Mapa final'!#REF!="Leve"),CONCATENATE("R",'Mapa final'!#REF!),"")</f>
        <v>#REF!</v>
      </c>
      <c r="S6" s="762"/>
      <c r="T6" s="762" t="e">
        <f>IF(AND('Mapa final'!#REF!="Muy Alta",'Mapa final'!#REF!="Leve"),CONCATENATE("R",'Mapa final'!#REF!),"")</f>
        <v>#REF!</v>
      </c>
      <c r="U6" s="762"/>
      <c r="V6" s="762" t="e">
        <f>IF(AND('Mapa final'!#REF!="Muy Alta",'Mapa final'!#REF!="Leve"),CONCATENATE("R",'Mapa final'!#REF!),"")</f>
        <v>#REF!</v>
      </c>
      <c r="W6" s="762"/>
      <c r="X6" s="762" t="e">
        <f>IF(AND('Mapa final'!#REF!="Muy Alta",'Mapa final'!#REF!="Leve"),CONCATENATE("R",'Mapa final'!#REF!),"")</f>
        <v>#REF!</v>
      </c>
      <c r="Y6" s="763"/>
      <c r="Z6" s="761" t="e">
        <f>IF(AND('Mapa final'!#REF!="Muy Alta",'Mapa final'!#REF!="Menor"),CONCATENATE("R",'Mapa final'!#REF!),"")</f>
        <v>#REF!</v>
      </c>
      <c r="AA6" s="762"/>
      <c r="AB6" s="762" t="e">
        <f>IF(AND('Mapa final'!#REF!="Muy Alta",'Mapa final'!#REF!="Menor"),CONCATENATE("R",'Mapa final'!#REF!),"")</f>
        <v>#REF!</v>
      </c>
      <c r="AC6" s="762"/>
      <c r="AD6" s="762" t="e">
        <f>IF(AND('Mapa final'!#REF!="Muy Alta",'Mapa final'!#REF!="Menor"),CONCATENATE("R",'Mapa final'!#REF!),"")</f>
        <v>#REF!</v>
      </c>
      <c r="AE6" s="762"/>
      <c r="AF6" s="762" t="e">
        <f>IF(AND('Mapa final'!#REF!="Muy Alta",'Mapa final'!#REF!="Menor"),CONCATENATE("R",'Mapa final'!#REF!),"")</f>
        <v>#REF!</v>
      </c>
      <c r="AG6" s="762"/>
      <c r="AH6" s="762" t="e">
        <f>IF(AND('Mapa final'!#REF!="Muy Alta",'Mapa final'!#REF!="Menor"),CONCATENATE("R",'Mapa final'!#REF!),"")</f>
        <v>#REF!</v>
      </c>
      <c r="AI6" s="762"/>
      <c r="AJ6" s="762" t="e">
        <f>IF(AND('Mapa final'!#REF!="Muy Alta",'Mapa final'!#REF!="Menor"),CONCATENATE("R",'Mapa final'!#REF!),"")</f>
        <v>#REF!</v>
      </c>
      <c r="AK6" s="762"/>
      <c r="AL6" s="762" t="e">
        <f>IF(AND('Mapa final'!#REF!="Muy Alta",'Mapa final'!#REF!="Menor"),CONCATENATE("R",'Mapa final'!#REF!),"")</f>
        <v>#REF!</v>
      </c>
      <c r="AM6" s="762"/>
      <c r="AN6" s="762" t="e">
        <f>IF(AND('Mapa final'!#REF!="Muy Alta",'Mapa final'!#REF!="Menor"),CONCATENATE("R",'Mapa final'!#REF!),"")</f>
        <v>#REF!</v>
      </c>
      <c r="AO6" s="763"/>
      <c r="AP6" s="761" t="e">
        <f>IF(AND('Mapa final'!#REF!="Muy Alta",'Mapa final'!#REF!="Moderado"),CONCATENATE("R",'Mapa final'!#REF!),"")</f>
        <v>#REF!</v>
      </c>
      <c r="AQ6" s="762"/>
      <c r="AR6" s="762" t="e">
        <f>IF(AND('Mapa final'!#REF!="Muy Alta",'Mapa final'!#REF!="Moderado"),CONCATENATE("R",'Mapa final'!#REF!),"")</f>
        <v>#REF!</v>
      </c>
      <c r="AS6" s="762"/>
      <c r="AT6" s="762" t="e">
        <f>IF(AND('Mapa final'!#REF!="Muy Alta",'Mapa final'!#REF!="Moderado"),CONCATENATE("R",'Mapa final'!#REF!),"")</f>
        <v>#REF!</v>
      </c>
      <c r="AU6" s="762"/>
      <c r="AV6" s="762" t="e">
        <f>IF(AND('Mapa final'!#REF!="Muy Alta",'Mapa final'!#REF!="Moderado"),CONCATENATE("R",'Mapa final'!#REF!),"")</f>
        <v>#REF!</v>
      </c>
      <c r="AW6" s="762"/>
      <c r="AX6" s="762" t="e">
        <f>IF(AND('Mapa final'!#REF!="Muy Alta",'Mapa final'!#REF!="Moderado"),CONCATENATE("R",'Mapa final'!#REF!),"")</f>
        <v>#REF!</v>
      </c>
      <c r="AY6" s="762"/>
      <c r="AZ6" s="762" t="e">
        <f>IF(AND('Mapa final'!#REF!="Muy Alta",'Mapa final'!#REF!="Moderado"),CONCATENATE("R",'Mapa final'!#REF!),"")</f>
        <v>#REF!</v>
      </c>
      <c r="BA6" s="762"/>
      <c r="BB6" s="762" t="e">
        <f>IF(AND('Mapa final'!#REF!="Muy Alta",'Mapa final'!#REF!="Moderado"),CONCATENATE("R",'Mapa final'!#REF!),"")</f>
        <v>#REF!</v>
      </c>
      <c r="BC6" s="762"/>
      <c r="BD6" s="762" t="e">
        <f>IF(AND('Mapa final'!#REF!="Muy Alta",'Mapa final'!#REF!="Moderado"),CONCATENATE("R",'Mapa final'!#REF!),"")</f>
        <v>#REF!</v>
      </c>
      <c r="BE6" s="763"/>
      <c r="BF6" s="761" t="e">
        <f>IF(AND('Mapa final'!#REF!="Muy Alta",'Mapa final'!#REF!="Mayor"),CONCATENATE("R",'Mapa final'!#REF!),"")</f>
        <v>#REF!</v>
      </c>
      <c r="BG6" s="762"/>
      <c r="BH6" s="762" t="e">
        <f>IF(AND('Mapa final'!#REF!="Muy Alta",'Mapa final'!#REF!="Mayor"),CONCATENATE("R",'Mapa final'!#REF!),"")</f>
        <v>#REF!</v>
      </c>
      <c r="BI6" s="762"/>
      <c r="BJ6" s="762" t="e">
        <f>IF(AND('Mapa final'!#REF!="Muy Alta",'Mapa final'!#REF!="Mayor"),CONCATENATE("R",'Mapa final'!#REF!),"")</f>
        <v>#REF!</v>
      </c>
      <c r="BK6" s="762"/>
      <c r="BL6" s="762" t="e">
        <f>IF(AND('Mapa final'!#REF!="Muy Alta",'Mapa final'!#REF!="Mayor"),CONCATENATE("R",'Mapa final'!#REF!),"")</f>
        <v>#REF!</v>
      </c>
      <c r="BM6" s="762"/>
      <c r="BN6" s="762" t="e">
        <f>IF(AND('Mapa final'!#REF!="Muy Alta",'Mapa final'!#REF!="Mayor"),CONCATENATE("R",'Mapa final'!#REF!),"")</f>
        <v>#REF!</v>
      </c>
      <c r="BO6" s="762"/>
      <c r="BP6" s="762" t="e">
        <f>IF(AND('Mapa final'!#REF!="Muy Alta",'Mapa final'!#REF!="Mayor"),CONCATENATE("R",'Mapa final'!#REF!),"")</f>
        <v>#REF!</v>
      </c>
      <c r="BQ6" s="762"/>
      <c r="BR6" s="762" t="e">
        <f>IF(AND('Mapa final'!#REF!="Muy Alta",'Mapa final'!#REF!="Mayor"),CONCATENATE("R",'Mapa final'!#REF!),"")</f>
        <v>#REF!</v>
      </c>
      <c r="BS6" s="762"/>
      <c r="BT6" s="762" t="e">
        <f>IF(AND('Mapa final'!#REF!="Muy Alta",'Mapa final'!#REF!="Mayor"),CONCATENATE("R",'Mapa final'!#REF!),"")</f>
        <v>#REF!</v>
      </c>
      <c r="BU6" s="763"/>
      <c r="BV6" s="783" t="e">
        <f>IF(AND('Mapa final'!#REF!="Muy Alta",'Mapa final'!#REF!="Catastrófico"),CONCATENATE("R",'Mapa final'!#REF!),"")</f>
        <v>#REF!</v>
      </c>
      <c r="BW6" s="778"/>
      <c r="BX6" s="778" t="e">
        <f>IF(AND('Mapa final'!#REF!="Muy Alta",'Mapa final'!#REF!="Catastrófico"),CONCATENATE("R",'Mapa final'!#REF!),"")</f>
        <v>#REF!</v>
      </c>
      <c r="BY6" s="778"/>
      <c r="BZ6" s="778" t="e">
        <f>IF(AND('Mapa final'!#REF!="Muy Alta",'Mapa final'!#REF!="Catastrófico"),CONCATENATE("R",'Mapa final'!#REF!),"")</f>
        <v>#REF!</v>
      </c>
      <c r="CA6" s="778"/>
      <c r="CB6" s="778" t="e">
        <f>IF(AND('Mapa final'!#REF!="Muy Alta",'Mapa final'!#REF!="Catastrófico"),CONCATENATE("R",'Mapa final'!#REF!),"")</f>
        <v>#REF!</v>
      </c>
      <c r="CC6" s="778"/>
      <c r="CD6" s="778" t="e">
        <f>IF(AND('Mapa final'!#REF!="Muy Alta",'Mapa final'!#REF!="Catastrófico"),CONCATENATE("R",'Mapa final'!#REF!),"")</f>
        <v>#REF!</v>
      </c>
      <c r="CE6" s="778"/>
      <c r="CF6" s="778" t="e">
        <f>IF(AND('Mapa final'!#REF!="Muy Alta",'Mapa final'!#REF!="Catastrófico"),CONCATENATE("R",'Mapa final'!#REF!),"")</f>
        <v>#REF!</v>
      </c>
      <c r="CG6" s="778"/>
      <c r="CH6" s="778" t="e">
        <f>IF(AND('Mapa final'!#REF!="Muy Alta",'Mapa final'!#REF!="Catastrófico"),CONCATENATE("R",'Mapa final'!#REF!),"")</f>
        <v>#REF!</v>
      </c>
      <c r="CI6" s="778"/>
      <c r="CJ6" s="778" t="e">
        <f>IF(AND('Mapa final'!#REF!="Muy Alta",'Mapa final'!#REF!="Catastrófico"),CONCATENATE("R",'Mapa final'!#REF!),"")</f>
        <v>#REF!</v>
      </c>
      <c r="CK6" s="779"/>
      <c r="CM6" s="813" t="s">
        <v>74</v>
      </c>
      <c r="CN6" s="814"/>
      <c r="CO6" s="814"/>
      <c r="CP6" s="814"/>
      <c r="CQ6" s="814"/>
      <c r="CR6" s="815"/>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row>
    <row r="7" spans="1:149" ht="15" customHeight="1" x14ac:dyDescent="0.3">
      <c r="A7" s="22"/>
      <c r="B7" s="824"/>
      <c r="C7" s="824"/>
      <c r="D7" s="825"/>
      <c r="E7" s="747"/>
      <c r="F7" s="748"/>
      <c r="G7" s="748"/>
      <c r="H7" s="748"/>
      <c r="I7" s="748"/>
      <c r="J7" s="755"/>
      <c r="K7" s="753"/>
      <c r="L7" s="753"/>
      <c r="M7" s="753"/>
      <c r="N7" s="753"/>
      <c r="O7" s="753"/>
      <c r="P7" s="753"/>
      <c r="Q7" s="753"/>
      <c r="R7" s="753"/>
      <c r="S7" s="753"/>
      <c r="T7" s="753"/>
      <c r="U7" s="753"/>
      <c r="V7" s="753"/>
      <c r="W7" s="753"/>
      <c r="X7" s="753"/>
      <c r="Y7" s="754"/>
      <c r="Z7" s="755"/>
      <c r="AA7" s="753"/>
      <c r="AB7" s="753"/>
      <c r="AC7" s="753"/>
      <c r="AD7" s="753"/>
      <c r="AE7" s="753"/>
      <c r="AF7" s="753"/>
      <c r="AG7" s="753"/>
      <c r="AH7" s="753"/>
      <c r="AI7" s="753"/>
      <c r="AJ7" s="753"/>
      <c r="AK7" s="753"/>
      <c r="AL7" s="753"/>
      <c r="AM7" s="753"/>
      <c r="AN7" s="753"/>
      <c r="AO7" s="754"/>
      <c r="AP7" s="755"/>
      <c r="AQ7" s="753"/>
      <c r="AR7" s="753"/>
      <c r="AS7" s="753"/>
      <c r="AT7" s="753"/>
      <c r="AU7" s="753"/>
      <c r="AV7" s="753"/>
      <c r="AW7" s="753"/>
      <c r="AX7" s="753"/>
      <c r="AY7" s="753"/>
      <c r="AZ7" s="753"/>
      <c r="BA7" s="753"/>
      <c r="BB7" s="753"/>
      <c r="BC7" s="753"/>
      <c r="BD7" s="753"/>
      <c r="BE7" s="754"/>
      <c r="BF7" s="755"/>
      <c r="BG7" s="753"/>
      <c r="BH7" s="753"/>
      <c r="BI7" s="753"/>
      <c r="BJ7" s="753"/>
      <c r="BK7" s="753"/>
      <c r="BL7" s="753"/>
      <c r="BM7" s="753"/>
      <c r="BN7" s="753"/>
      <c r="BO7" s="753"/>
      <c r="BP7" s="753"/>
      <c r="BQ7" s="753"/>
      <c r="BR7" s="753"/>
      <c r="BS7" s="753"/>
      <c r="BT7" s="753"/>
      <c r="BU7" s="754"/>
      <c r="BV7" s="777"/>
      <c r="BW7" s="759"/>
      <c r="BX7" s="759"/>
      <c r="BY7" s="759"/>
      <c r="BZ7" s="759"/>
      <c r="CA7" s="759"/>
      <c r="CB7" s="759"/>
      <c r="CC7" s="759"/>
      <c r="CD7" s="759"/>
      <c r="CE7" s="759"/>
      <c r="CF7" s="759"/>
      <c r="CG7" s="759"/>
      <c r="CH7" s="759"/>
      <c r="CI7" s="759"/>
      <c r="CJ7" s="759"/>
      <c r="CK7" s="760"/>
      <c r="CL7" s="22"/>
      <c r="CM7" s="816"/>
      <c r="CN7" s="817"/>
      <c r="CO7" s="817"/>
      <c r="CP7" s="817"/>
      <c r="CQ7" s="817"/>
      <c r="CR7" s="818"/>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row>
    <row r="8" spans="1:149" ht="15" customHeight="1" x14ac:dyDescent="0.3">
      <c r="A8" s="22"/>
      <c r="B8" s="824"/>
      <c r="C8" s="824"/>
      <c r="D8" s="825"/>
      <c r="E8" s="747"/>
      <c r="F8" s="748"/>
      <c r="G8" s="748"/>
      <c r="H8" s="748"/>
      <c r="I8" s="748"/>
      <c r="J8" s="755" t="e">
        <f>IF(AND('Mapa final'!#REF!="Muy Alta",'Mapa final'!#REF!="Leve"),CONCATENATE("R",'Mapa final'!#REF!),"")</f>
        <v>#REF!</v>
      </c>
      <c r="K8" s="753"/>
      <c r="L8" s="753" t="e">
        <f>IF(AND('Mapa final'!#REF!="Muy Alta",'Mapa final'!#REF!="Leve"),CONCATENATE("R",'Mapa final'!#REF!),"")</f>
        <v>#REF!</v>
      </c>
      <c r="M8" s="753"/>
      <c r="N8" s="753" t="e">
        <f>IF(AND('Mapa final'!#REF!="Muy Alta",'Mapa final'!#REF!="Leve"),CONCATENATE("R",'Mapa final'!#REF!),"")</f>
        <v>#REF!</v>
      </c>
      <c r="O8" s="753"/>
      <c r="P8" s="753" t="e">
        <f>IF(AND('Mapa final'!#REF!="Muy Alta",'Mapa final'!#REF!="Leve"),CONCATENATE("R",'Mapa final'!#REF!),"")</f>
        <v>#REF!</v>
      </c>
      <c r="Q8" s="753"/>
      <c r="R8" s="753" t="e">
        <f>IF(AND('Mapa final'!#REF!="Muy Alta",'Mapa final'!#REF!="Leve"),CONCATENATE("R",'Mapa final'!#REF!),"")</f>
        <v>#REF!</v>
      </c>
      <c r="S8" s="753"/>
      <c r="T8" s="753" t="e">
        <f>IF(AND('Mapa final'!#REF!="Muy Alta",'Mapa final'!#REF!="Leve"),CONCATENATE("R",'Mapa final'!#REF!),"")</f>
        <v>#REF!</v>
      </c>
      <c r="U8" s="753"/>
      <c r="V8" s="753" t="e">
        <f>IF(AND('Mapa final'!#REF!="Muy Alta",'Mapa final'!#REF!="Leve"),CONCATENATE("R",'Mapa final'!#REF!),"")</f>
        <v>#REF!</v>
      </c>
      <c r="W8" s="753"/>
      <c r="X8" s="753" t="e">
        <f>IF(AND('Mapa final'!#REF!="Muy Alta",'Mapa final'!#REF!="Leve"),CONCATENATE("R",'Mapa final'!#REF!),"")</f>
        <v>#REF!</v>
      </c>
      <c r="Y8" s="754"/>
      <c r="Z8" s="755" t="e">
        <f>IF(AND('Mapa final'!#REF!="Muy Alta",'Mapa final'!#REF!="Menor"),CONCATENATE("R",'Mapa final'!#REF!),"")</f>
        <v>#REF!</v>
      </c>
      <c r="AA8" s="753"/>
      <c r="AB8" s="753" t="e">
        <f>IF(AND('Mapa final'!#REF!="Muy Alta",'Mapa final'!#REF!="Menor"),CONCATENATE("R",'Mapa final'!#REF!),"")</f>
        <v>#REF!</v>
      </c>
      <c r="AC8" s="753"/>
      <c r="AD8" s="753" t="e">
        <f>IF(AND('Mapa final'!#REF!="Muy Alta",'Mapa final'!#REF!="Menor"),CONCATENATE("R",'Mapa final'!#REF!),"")</f>
        <v>#REF!</v>
      </c>
      <c r="AE8" s="753"/>
      <c r="AF8" s="753" t="e">
        <f>IF(AND('Mapa final'!#REF!="Muy Alta",'Mapa final'!#REF!="Menor"),CONCATENATE("R",'Mapa final'!#REF!),"")</f>
        <v>#REF!</v>
      </c>
      <c r="AG8" s="753"/>
      <c r="AH8" s="753" t="e">
        <f>IF(AND('Mapa final'!#REF!="Muy Alta",'Mapa final'!#REF!="Menor"),CONCATENATE("R",'Mapa final'!#REF!),"")</f>
        <v>#REF!</v>
      </c>
      <c r="AI8" s="753"/>
      <c r="AJ8" s="753" t="e">
        <f>IF(AND('Mapa final'!#REF!="Muy Alta",'Mapa final'!#REF!="Menor"),CONCATENATE("R",'Mapa final'!#REF!),"")</f>
        <v>#REF!</v>
      </c>
      <c r="AK8" s="753"/>
      <c r="AL8" s="753" t="e">
        <f>IF(AND('Mapa final'!#REF!="Muy Alta",'Mapa final'!#REF!="Menor"),CONCATENATE("R",'Mapa final'!#REF!),"")</f>
        <v>#REF!</v>
      </c>
      <c r="AM8" s="753"/>
      <c r="AN8" s="753" t="e">
        <f>IF(AND('Mapa final'!#REF!="Muy Alta",'Mapa final'!#REF!="Menor"),CONCATENATE("R",'Mapa final'!#REF!),"")</f>
        <v>#REF!</v>
      </c>
      <c r="AO8" s="754"/>
      <c r="AP8" s="755" t="e">
        <f>IF(AND('Mapa final'!#REF!="Muy Alta",'Mapa final'!#REF!="Moderado"),CONCATENATE("R",'Mapa final'!#REF!),"")</f>
        <v>#REF!</v>
      </c>
      <c r="AQ8" s="753"/>
      <c r="AR8" s="753" t="e">
        <f>IF(AND('Mapa final'!#REF!="Muy Alta",'Mapa final'!#REF!="Moderado"),CONCATENATE("R",'Mapa final'!#REF!),"")</f>
        <v>#REF!</v>
      </c>
      <c r="AS8" s="753"/>
      <c r="AT8" s="753" t="e">
        <f>IF(AND('Mapa final'!#REF!="Muy Alta",'Mapa final'!#REF!="Moderado"),CONCATENATE("R",'Mapa final'!#REF!),"")</f>
        <v>#REF!</v>
      </c>
      <c r="AU8" s="753"/>
      <c r="AV8" s="753" t="e">
        <f>IF(AND('Mapa final'!#REF!="Muy Alta",'Mapa final'!#REF!="Moderado"),CONCATENATE("R",'Mapa final'!#REF!),"")</f>
        <v>#REF!</v>
      </c>
      <c r="AW8" s="753"/>
      <c r="AX8" s="753" t="e">
        <f>IF(AND('Mapa final'!#REF!="Muy Alta",'Mapa final'!#REF!="Moderado"),CONCATENATE("R",'Mapa final'!#REF!),"")</f>
        <v>#REF!</v>
      </c>
      <c r="AY8" s="753"/>
      <c r="AZ8" s="753" t="e">
        <f>IF(AND('Mapa final'!#REF!="Muy Alta",'Mapa final'!#REF!="Moderado"),CONCATENATE("R",'Mapa final'!#REF!),"")</f>
        <v>#REF!</v>
      </c>
      <c r="BA8" s="753"/>
      <c r="BB8" s="753" t="e">
        <f>IF(AND('Mapa final'!#REF!="Muy Alta",'Mapa final'!#REF!="Moderado"),CONCATENATE("R",'Mapa final'!#REF!),"")</f>
        <v>#REF!</v>
      </c>
      <c r="BC8" s="753"/>
      <c r="BD8" s="753" t="e">
        <f>IF(AND('Mapa final'!#REF!="Muy Alta",'Mapa final'!#REF!="Moderado"),CONCATENATE("R",'Mapa final'!#REF!),"")</f>
        <v>#REF!</v>
      </c>
      <c r="BE8" s="754"/>
      <c r="BF8" s="755" t="e">
        <f>IF(AND('Mapa final'!#REF!="Muy Alta",'Mapa final'!#REF!="Mayor"),CONCATENATE("R",'Mapa final'!#REF!),"")</f>
        <v>#REF!</v>
      </c>
      <c r="BG8" s="753"/>
      <c r="BH8" s="753" t="e">
        <f>IF(AND('Mapa final'!#REF!="Muy Alta",'Mapa final'!#REF!="Mayor"),CONCATENATE("R",'Mapa final'!#REF!),"")</f>
        <v>#REF!</v>
      </c>
      <c r="BI8" s="753"/>
      <c r="BJ8" s="753" t="e">
        <f>IF(AND('Mapa final'!#REF!="Muy Alta",'Mapa final'!#REF!="Mayor"),CONCATENATE("R",'Mapa final'!#REF!),"")</f>
        <v>#REF!</v>
      </c>
      <c r="BK8" s="753"/>
      <c r="BL8" s="753" t="e">
        <f>IF(AND('Mapa final'!#REF!="Muy Alta",'Mapa final'!#REF!="Mayor"),CONCATENATE("R",'Mapa final'!#REF!),"")</f>
        <v>#REF!</v>
      </c>
      <c r="BM8" s="753"/>
      <c r="BN8" s="753" t="e">
        <f>IF(AND('Mapa final'!#REF!="Muy Alta",'Mapa final'!#REF!="Mayor"),CONCATENATE("R",'Mapa final'!#REF!),"")</f>
        <v>#REF!</v>
      </c>
      <c r="BO8" s="753"/>
      <c r="BP8" s="753" t="e">
        <f>IF(AND('Mapa final'!#REF!="Muy Alta",'Mapa final'!#REF!="Mayor"),CONCATENATE("R",'Mapa final'!#REF!),"")</f>
        <v>#REF!</v>
      </c>
      <c r="BQ8" s="753"/>
      <c r="BR8" s="753" t="e">
        <f>IF(AND('Mapa final'!#REF!="Muy Alta",'Mapa final'!#REF!="Mayor"),CONCATENATE("R",'Mapa final'!#REF!),"")</f>
        <v>#REF!</v>
      </c>
      <c r="BS8" s="753"/>
      <c r="BT8" s="753" t="e">
        <f>IF(AND('Mapa final'!#REF!="Muy Alta",'Mapa final'!#REF!="Mayor"),CONCATENATE("R",'Mapa final'!#REF!),"")</f>
        <v>#REF!</v>
      </c>
      <c r="BU8" s="754"/>
      <c r="BV8" s="777" t="e">
        <f>IF(AND('Mapa final'!#REF!="Muy Alta",'Mapa final'!#REF!="Catastrófico"),CONCATENATE("R",'Mapa final'!#REF!),"")</f>
        <v>#REF!</v>
      </c>
      <c r="BW8" s="759"/>
      <c r="BX8" s="759" t="e">
        <f>IF(AND('Mapa final'!#REF!="Muy Alta",'Mapa final'!#REF!="Catastrófico"),CONCATENATE("R",'Mapa final'!#REF!),"")</f>
        <v>#REF!</v>
      </c>
      <c r="BY8" s="759"/>
      <c r="BZ8" s="759" t="e">
        <f>IF(AND('Mapa final'!#REF!="Muy Alta",'Mapa final'!#REF!="Catastrófico"),CONCATENATE("R",'Mapa final'!#REF!),"")</f>
        <v>#REF!</v>
      </c>
      <c r="CA8" s="759"/>
      <c r="CB8" s="759" t="e">
        <f>IF(AND('Mapa final'!#REF!="Muy Alta",'Mapa final'!#REF!="Catastrófico"),CONCATENATE("R",'Mapa final'!#REF!),"")</f>
        <v>#REF!</v>
      </c>
      <c r="CC8" s="759"/>
      <c r="CD8" s="759" t="e">
        <f>IF(AND('Mapa final'!#REF!="Muy Alta",'Mapa final'!#REF!="Catastrófico"),CONCATENATE("R",'Mapa final'!#REF!),"")</f>
        <v>#REF!</v>
      </c>
      <c r="CE8" s="759"/>
      <c r="CF8" s="759" t="e">
        <f>IF(AND('Mapa final'!#REF!="Muy Alta",'Mapa final'!#REF!="Catastrófico"),CONCATENATE("R",'Mapa final'!#REF!),"")</f>
        <v>#REF!</v>
      </c>
      <c r="CG8" s="759"/>
      <c r="CH8" s="759" t="e">
        <f>IF(AND('Mapa final'!#REF!="Muy Alta",'Mapa final'!#REF!="Catastrófico"),CONCATENATE("R",'Mapa final'!#REF!),"")</f>
        <v>#REF!</v>
      </c>
      <c r="CI8" s="759"/>
      <c r="CJ8" s="759" t="e">
        <f>IF(AND('Mapa final'!#REF!="Muy Alta",'Mapa final'!#REF!="Catastrófico"),CONCATENATE("R",'Mapa final'!#REF!),"")</f>
        <v>#REF!</v>
      </c>
      <c r="CK8" s="760"/>
      <c r="CL8" s="22"/>
      <c r="CM8" s="816"/>
      <c r="CN8" s="817"/>
      <c r="CO8" s="817"/>
      <c r="CP8" s="817"/>
      <c r="CQ8" s="817"/>
      <c r="CR8" s="818"/>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row>
    <row r="9" spans="1:149" ht="15" customHeight="1" x14ac:dyDescent="0.3">
      <c r="A9" s="22"/>
      <c r="B9" s="824"/>
      <c r="C9" s="824"/>
      <c r="D9" s="825"/>
      <c r="E9" s="747"/>
      <c r="F9" s="748"/>
      <c r="G9" s="748"/>
      <c r="H9" s="748"/>
      <c r="I9" s="748"/>
      <c r="J9" s="755"/>
      <c r="K9" s="753"/>
      <c r="L9" s="753"/>
      <c r="M9" s="753"/>
      <c r="N9" s="753"/>
      <c r="O9" s="753"/>
      <c r="P9" s="753"/>
      <c r="Q9" s="753"/>
      <c r="R9" s="753"/>
      <c r="S9" s="753"/>
      <c r="T9" s="753"/>
      <c r="U9" s="753"/>
      <c r="V9" s="753"/>
      <c r="W9" s="753"/>
      <c r="X9" s="753"/>
      <c r="Y9" s="754"/>
      <c r="Z9" s="755"/>
      <c r="AA9" s="753"/>
      <c r="AB9" s="753"/>
      <c r="AC9" s="753"/>
      <c r="AD9" s="753"/>
      <c r="AE9" s="753"/>
      <c r="AF9" s="753"/>
      <c r="AG9" s="753"/>
      <c r="AH9" s="753"/>
      <c r="AI9" s="753"/>
      <c r="AJ9" s="753"/>
      <c r="AK9" s="753"/>
      <c r="AL9" s="753"/>
      <c r="AM9" s="753"/>
      <c r="AN9" s="753"/>
      <c r="AO9" s="754"/>
      <c r="AP9" s="755"/>
      <c r="AQ9" s="753"/>
      <c r="AR9" s="753"/>
      <c r="AS9" s="753"/>
      <c r="AT9" s="753"/>
      <c r="AU9" s="753"/>
      <c r="AV9" s="753"/>
      <c r="AW9" s="753"/>
      <c r="AX9" s="753"/>
      <c r="AY9" s="753"/>
      <c r="AZ9" s="753"/>
      <c r="BA9" s="753"/>
      <c r="BB9" s="753"/>
      <c r="BC9" s="753"/>
      <c r="BD9" s="753"/>
      <c r="BE9" s="754"/>
      <c r="BF9" s="755"/>
      <c r="BG9" s="753"/>
      <c r="BH9" s="753"/>
      <c r="BI9" s="753"/>
      <c r="BJ9" s="753"/>
      <c r="BK9" s="753"/>
      <c r="BL9" s="753"/>
      <c r="BM9" s="753"/>
      <c r="BN9" s="753"/>
      <c r="BO9" s="753"/>
      <c r="BP9" s="753"/>
      <c r="BQ9" s="753"/>
      <c r="BR9" s="753"/>
      <c r="BS9" s="753"/>
      <c r="BT9" s="753"/>
      <c r="BU9" s="754"/>
      <c r="BV9" s="777"/>
      <c r="BW9" s="759"/>
      <c r="BX9" s="759"/>
      <c r="BY9" s="759"/>
      <c r="BZ9" s="759"/>
      <c r="CA9" s="759"/>
      <c r="CB9" s="759"/>
      <c r="CC9" s="759"/>
      <c r="CD9" s="759"/>
      <c r="CE9" s="759"/>
      <c r="CF9" s="759"/>
      <c r="CG9" s="759"/>
      <c r="CH9" s="759"/>
      <c r="CI9" s="759"/>
      <c r="CJ9" s="759"/>
      <c r="CK9" s="760"/>
      <c r="CL9" s="22"/>
      <c r="CM9" s="816"/>
      <c r="CN9" s="817"/>
      <c r="CO9" s="817"/>
      <c r="CP9" s="817"/>
      <c r="CQ9" s="817"/>
      <c r="CR9" s="818"/>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row>
    <row r="10" spans="1:149" ht="15" customHeight="1" x14ac:dyDescent="0.3">
      <c r="A10" s="22"/>
      <c r="B10" s="824"/>
      <c r="C10" s="824"/>
      <c r="D10" s="825"/>
      <c r="E10" s="747"/>
      <c r="F10" s="748"/>
      <c r="G10" s="748"/>
      <c r="H10" s="748"/>
      <c r="I10" s="748"/>
      <c r="J10" s="755" t="e">
        <f>IF(AND('Mapa final'!#REF!="Muy Alta",'Mapa final'!#REF!="Leve"),CONCATENATE("R",'Mapa final'!#REF!),"")</f>
        <v>#REF!</v>
      </c>
      <c r="K10" s="753"/>
      <c r="L10" s="753" t="e">
        <f>IF(AND('Mapa final'!#REF!="Muy Alta",'Mapa final'!#REF!="Leve"),CONCATENATE("R",'Mapa final'!#REF!),"")</f>
        <v>#REF!</v>
      </c>
      <c r="M10" s="753"/>
      <c r="N10" s="753" t="e">
        <f>IF(AND('Mapa final'!#REF!="Muy Alta",'Mapa final'!#REF!="Leve"),CONCATENATE("R",'Mapa final'!#REF!),"")</f>
        <v>#REF!</v>
      </c>
      <c r="O10" s="753"/>
      <c r="P10" s="753" t="e">
        <f>IF(AND('Mapa final'!#REF!="Muy Alta",'Mapa final'!#REF!="Leve"),CONCATENATE("R",'Mapa final'!#REF!),"")</f>
        <v>#REF!</v>
      </c>
      <c r="Q10" s="753"/>
      <c r="R10" s="753" t="e">
        <f>IF(AND('Mapa final'!#REF!="Muy Alta",'Mapa final'!#REF!="Leve"),CONCATENATE("R",'Mapa final'!#REF!),"")</f>
        <v>#REF!</v>
      </c>
      <c r="S10" s="753"/>
      <c r="T10" s="753" t="e">
        <f>IF(AND('Mapa final'!#REF!="Muy Alta",'Mapa final'!#REF!="Leve"),CONCATENATE("R",'Mapa final'!#REF!),"")</f>
        <v>#REF!</v>
      </c>
      <c r="U10" s="753"/>
      <c r="V10" s="753" t="e">
        <f>IF(AND('Mapa final'!#REF!="Muy Alta",'Mapa final'!#REF!="Leve"),CONCATENATE("R",'Mapa final'!#REF!),"")</f>
        <v>#REF!</v>
      </c>
      <c r="W10" s="753"/>
      <c r="X10" s="753" t="e">
        <f>IF(AND('Mapa final'!#REF!="Muy Alta",'Mapa final'!#REF!="Leve"),CONCATENATE("R",'Mapa final'!#REF!),"")</f>
        <v>#REF!</v>
      </c>
      <c r="Y10" s="754"/>
      <c r="Z10" s="755" t="e">
        <f>IF(AND('Mapa final'!#REF!="Muy Alta",'Mapa final'!#REF!="Menor"),CONCATENATE("R",'Mapa final'!#REF!),"")</f>
        <v>#REF!</v>
      </c>
      <c r="AA10" s="753"/>
      <c r="AB10" s="753" t="e">
        <f>IF(AND('Mapa final'!#REF!="Muy Alta",'Mapa final'!#REF!="Menor"),CONCATENATE("R",'Mapa final'!#REF!),"")</f>
        <v>#REF!</v>
      </c>
      <c r="AC10" s="753"/>
      <c r="AD10" s="753" t="e">
        <f>IF(AND('Mapa final'!#REF!="Muy Alta",'Mapa final'!#REF!="Menor"),CONCATENATE("R",'Mapa final'!#REF!),"")</f>
        <v>#REF!</v>
      </c>
      <c r="AE10" s="753"/>
      <c r="AF10" s="753" t="e">
        <f>IF(AND('Mapa final'!#REF!="Muy Alta",'Mapa final'!#REF!="Menor"),CONCATENATE("R",'Mapa final'!#REF!),"")</f>
        <v>#REF!</v>
      </c>
      <c r="AG10" s="753"/>
      <c r="AH10" s="753" t="e">
        <f>IF(AND('Mapa final'!#REF!="Muy Alta",'Mapa final'!#REF!="Menor"),CONCATENATE("R",'Mapa final'!#REF!),"")</f>
        <v>#REF!</v>
      </c>
      <c r="AI10" s="753"/>
      <c r="AJ10" s="753" t="e">
        <f>IF(AND('Mapa final'!#REF!="Muy Alta",'Mapa final'!#REF!="Menor"),CONCATENATE("R",'Mapa final'!#REF!),"")</f>
        <v>#REF!</v>
      </c>
      <c r="AK10" s="753"/>
      <c r="AL10" s="753" t="e">
        <f>IF(AND('Mapa final'!#REF!="Muy Alta",'Mapa final'!#REF!="Menor"),CONCATENATE("R",'Mapa final'!#REF!),"")</f>
        <v>#REF!</v>
      </c>
      <c r="AM10" s="753"/>
      <c r="AN10" s="753" t="e">
        <f>IF(AND('Mapa final'!#REF!="Muy Alta",'Mapa final'!#REF!="Menor"),CONCATENATE("R",'Mapa final'!#REF!),"")</f>
        <v>#REF!</v>
      </c>
      <c r="AO10" s="754"/>
      <c r="AP10" s="755" t="e">
        <f>IF(AND('Mapa final'!#REF!="Muy Alta",'Mapa final'!#REF!="Moderado"),CONCATENATE("R",'Mapa final'!#REF!),"")</f>
        <v>#REF!</v>
      </c>
      <c r="AQ10" s="753"/>
      <c r="AR10" s="753" t="e">
        <f>IF(AND('Mapa final'!#REF!="Muy Alta",'Mapa final'!#REF!="Moderado"),CONCATENATE("R",'Mapa final'!#REF!),"")</f>
        <v>#REF!</v>
      </c>
      <c r="AS10" s="753"/>
      <c r="AT10" s="753" t="e">
        <f>IF(AND('Mapa final'!#REF!="Muy Alta",'Mapa final'!#REF!="Moderado"),CONCATENATE("R",'Mapa final'!#REF!),"")</f>
        <v>#REF!</v>
      </c>
      <c r="AU10" s="753"/>
      <c r="AV10" s="753" t="e">
        <f>IF(AND('Mapa final'!#REF!="Muy Alta",'Mapa final'!#REF!="Moderado"),CONCATENATE("R",'Mapa final'!#REF!),"")</f>
        <v>#REF!</v>
      </c>
      <c r="AW10" s="753"/>
      <c r="AX10" s="753" t="e">
        <f>IF(AND('Mapa final'!#REF!="Muy Alta",'Mapa final'!#REF!="Moderado"),CONCATENATE("R",'Mapa final'!#REF!),"")</f>
        <v>#REF!</v>
      </c>
      <c r="AY10" s="753"/>
      <c r="AZ10" s="753" t="e">
        <f>IF(AND('Mapa final'!#REF!="Muy Alta",'Mapa final'!#REF!="Moderado"),CONCATENATE("R",'Mapa final'!#REF!),"")</f>
        <v>#REF!</v>
      </c>
      <c r="BA10" s="753"/>
      <c r="BB10" s="753" t="e">
        <f>IF(AND('Mapa final'!#REF!="Muy Alta",'Mapa final'!#REF!="Moderado"),CONCATENATE("R",'Mapa final'!#REF!),"")</f>
        <v>#REF!</v>
      </c>
      <c r="BC10" s="753"/>
      <c r="BD10" s="753" t="e">
        <f>IF(AND('Mapa final'!#REF!="Muy Alta",'Mapa final'!#REF!="Moderado"),CONCATENATE("R",'Mapa final'!#REF!),"")</f>
        <v>#REF!</v>
      </c>
      <c r="BE10" s="754"/>
      <c r="BF10" s="755" t="e">
        <f>IF(AND('Mapa final'!#REF!="Muy Alta",'Mapa final'!#REF!="Mayor"),CONCATENATE("R",'Mapa final'!#REF!),"")</f>
        <v>#REF!</v>
      </c>
      <c r="BG10" s="753"/>
      <c r="BH10" s="753" t="e">
        <f>IF(AND('Mapa final'!#REF!="Muy Alta",'Mapa final'!#REF!="Mayor"),CONCATENATE("R",'Mapa final'!#REF!),"")</f>
        <v>#REF!</v>
      </c>
      <c r="BI10" s="753"/>
      <c r="BJ10" s="753" t="e">
        <f>IF(AND('Mapa final'!#REF!="Muy Alta",'Mapa final'!#REF!="Mayor"),CONCATENATE("R",'Mapa final'!#REF!),"")</f>
        <v>#REF!</v>
      </c>
      <c r="BK10" s="753"/>
      <c r="BL10" s="753" t="e">
        <f>IF(AND('Mapa final'!#REF!="Muy Alta",'Mapa final'!#REF!="Mayor"),CONCATENATE("R",'Mapa final'!#REF!),"")</f>
        <v>#REF!</v>
      </c>
      <c r="BM10" s="753"/>
      <c r="BN10" s="753" t="e">
        <f>IF(AND('Mapa final'!#REF!="Muy Alta",'Mapa final'!#REF!="Mayor"),CONCATENATE("R",'Mapa final'!#REF!),"")</f>
        <v>#REF!</v>
      </c>
      <c r="BO10" s="753"/>
      <c r="BP10" s="753" t="e">
        <f>IF(AND('Mapa final'!#REF!="Muy Alta",'Mapa final'!#REF!="Mayor"),CONCATENATE("R",'Mapa final'!#REF!),"")</f>
        <v>#REF!</v>
      </c>
      <c r="BQ10" s="753"/>
      <c r="BR10" s="753" t="e">
        <f>IF(AND('Mapa final'!#REF!="Muy Alta",'Mapa final'!#REF!="Mayor"),CONCATENATE("R",'Mapa final'!#REF!),"")</f>
        <v>#REF!</v>
      </c>
      <c r="BS10" s="753"/>
      <c r="BT10" s="753" t="e">
        <f>IF(AND('Mapa final'!#REF!="Muy Alta",'Mapa final'!#REF!="Mayor"),CONCATENATE("R",'Mapa final'!#REF!),"")</f>
        <v>#REF!</v>
      </c>
      <c r="BU10" s="754"/>
      <c r="BV10" s="777" t="e">
        <f>IF(AND('Mapa final'!#REF!="Muy Alta",'Mapa final'!#REF!="Catastrófico"),CONCATENATE("R",'Mapa final'!#REF!),"")</f>
        <v>#REF!</v>
      </c>
      <c r="BW10" s="759"/>
      <c r="BX10" s="759" t="e">
        <f>IF(AND('Mapa final'!#REF!="Muy Alta",'Mapa final'!#REF!="Catastrófico"),CONCATENATE("R",'Mapa final'!#REF!),"")</f>
        <v>#REF!</v>
      </c>
      <c r="BY10" s="759"/>
      <c r="BZ10" s="759" t="e">
        <f>IF(AND('Mapa final'!#REF!="Muy Alta",'Mapa final'!#REF!="Catastrófico"),CONCATENATE("R",'Mapa final'!#REF!),"")</f>
        <v>#REF!</v>
      </c>
      <c r="CA10" s="759"/>
      <c r="CB10" s="759" t="e">
        <f>IF(AND('Mapa final'!#REF!="Muy Alta",'Mapa final'!#REF!="Catastrófico"),CONCATENATE("R",'Mapa final'!#REF!),"")</f>
        <v>#REF!</v>
      </c>
      <c r="CC10" s="759"/>
      <c r="CD10" s="759" t="e">
        <f>IF(AND('Mapa final'!#REF!="Muy Alta",'Mapa final'!#REF!="Catastrófico"),CONCATENATE("R",'Mapa final'!#REF!),"")</f>
        <v>#REF!</v>
      </c>
      <c r="CE10" s="759"/>
      <c r="CF10" s="759" t="e">
        <f>IF(AND('Mapa final'!#REF!="Muy Alta",'Mapa final'!#REF!="Catastrófico"),CONCATENATE("R",'Mapa final'!#REF!),"")</f>
        <v>#REF!</v>
      </c>
      <c r="CG10" s="759"/>
      <c r="CH10" s="759" t="e">
        <f>IF(AND('Mapa final'!#REF!="Muy Alta",'Mapa final'!#REF!="Catastrófico"),CONCATENATE("R",'Mapa final'!#REF!),"")</f>
        <v>#REF!</v>
      </c>
      <c r="CI10" s="759"/>
      <c r="CJ10" s="759" t="e">
        <f>IF(AND('Mapa final'!#REF!="Muy Alta",'Mapa final'!#REF!="Catastrófico"),CONCATENATE("R",'Mapa final'!#REF!),"")</f>
        <v>#REF!</v>
      </c>
      <c r="CK10" s="760"/>
      <c r="CL10" s="22"/>
      <c r="CM10" s="816"/>
      <c r="CN10" s="817"/>
      <c r="CO10" s="817"/>
      <c r="CP10" s="817"/>
      <c r="CQ10" s="817"/>
      <c r="CR10" s="818"/>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row>
    <row r="11" spans="1:149" ht="15" customHeight="1" x14ac:dyDescent="0.3">
      <c r="A11" s="22"/>
      <c r="B11" s="824"/>
      <c r="C11" s="824"/>
      <c r="D11" s="825"/>
      <c r="E11" s="747"/>
      <c r="F11" s="748"/>
      <c r="G11" s="748"/>
      <c r="H11" s="748"/>
      <c r="I11" s="748"/>
      <c r="J11" s="755"/>
      <c r="K11" s="753"/>
      <c r="L11" s="753"/>
      <c r="M11" s="753"/>
      <c r="N11" s="753"/>
      <c r="O11" s="753"/>
      <c r="P11" s="753"/>
      <c r="Q11" s="753"/>
      <c r="R11" s="753"/>
      <c r="S11" s="753"/>
      <c r="T11" s="753"/>
      <c r="U11" s="753"/>
      <c r="V11" s="753"/>
      <c r="W11" s="753"/>
      <c r="X11" s="753"/>
      <c r="Y11" s="754"/>
      <c r="Z11" s="755"/>
      <c r="AA11" s="753"/>
      <c r="AB11" s="753"/>
      <c r="AC11" s="753"/>
      <c r="AD11" s="753"/>
      <c r="AE11" s="753"/>
      <c r="AF11" s="753"/>
      <c r="AG11" s="753"/>
      <c r="AH11" s="753"/>
      <c r="AI11" s="753"/>
      <c r="AJ11" s="753"/>
      <c r="AK11" s="753"/>
      <c r="AL11" s="753"/>
      <c r="AM11" s="753"/>
      <c r="AN11" s="753"/>
      <c r="AO11" s="754"/>
      <c r="AP11" s="755"/>
      <c r="AQ11" s="753"/>
      <c r="AR11" s="753"/>
      <c r="AS11" s="753"/>
      <c r="AT11" s="753"/>
      <c r="AU11" s="753"/>
      <c r="AV11" s="753"/>
      <c r="AW11" s="753"/>
      <c r="AX11" s="753"/>
      <c r="AY11" s="753"/>
      <c r="AZ11" s="753"/>
      <c r="BA11" s="753"/>
      <c r="BB11" s="753"/>
      <c r="BC11" s="753"/>
      <c r="BD11" s="753"/>
      <c r="BE11" s="754"/>
      <c r="BF11" s="755"/>
      <c r="BG11" s="753"/>
      <c r="BH11" s="753"/>
      <c r="BI11" s="753"/>
      <c r="BJ11" s="753"/>
      <c r="BK11" s="753"/>
      <c r="BL11" s="753"/>
      <c r="BM11" s="753"/>
      <c r="BN11" s="753"/>
      <c r="BO11" s="753"/>
      <c r="BP11" s="753"/>
      <c r="BQ11" s="753"/>
      <c r="BR11" s="753"/>
      <c r="BS11" s="753"/>
      <c r="BT11" s="753"/>
      <c r="BU11" s="754"/>
      <c r="BV11" s="777"/>
      <c r="BW11" s="759"/>
      <c r="BX11" s="759"/>
      <c r="BY11" s="759"/>
      <c r="BZ11" s="759"/>
      <c r="CA11" s="759"/>
      <c r="CB11" s="759"/>
      <c r="CC11" s="759"/>
      <c r="CD11" s="759"/>
      <c r="CE11" s="759"/>
      <c r="CF11" s="759"/>
      <c r="CG11" s="759"/>
      <c r="CH11" s="759"/>
      <c r="CI11" s="759"/>
      <c r="CJ11" s="759"/>
      <c r="CK11" s="760"/>
      <c r="CL11" s="22"/>
      <c r="CM11" s="816"/>
      <c r="CN11" s="817"/>
      <c r="CO11" s="817"/>
      <c r="CP11" s="817"/>
      <c r="CQ11" s="817"/>
      <c r="CR11" s="818"/>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row>
    <row r="12" spans="1:149" ht="15" customHeight="1" x14ac:dyDescent="0.3">
      <c r="A12" s="22"/>
      <c r="B12" s="824"/>
      <c r="C12" s="824"/>
      <c r="D12" s="825"/>
      <c r="E12" s="747"/>
      <c r="F12" s="748"/>
      <c r="G12" s="748"/>
      <c r="H12" s="748"/>
      <c r="I12" s="748"/>
      <c r="J12" s="755" t="e">
        <f>IF(AND('Mapa final'!#REF!="Muy Alta",'Mapa final'!#REF!="Leve"),CONCATENATE("R",'Mapa final'!#REF!),"")</f>
        <v>#REF!</v>
      </c>
      <c r="K12" s="753"/>
      <c r="L12" s="753" t="e">
        <f>IF(AND('Mapa final'!#REF!="Muy Alta",'Mapa final'!#REF!="Leve"),CONCATENATE("R",'Mapa final'!#REF!),"")</f>
        <v>#REF!</v>
      </c>
      <c r="M12" s="753"/>
      <c r="N12" s="753" t="e">
        <f>IF(AND('Mapa final'!#REF!="Muy Alta",'Mapa final'!#REF!="Leve"),CONCATENATE("R",'Mapa final'!#REF!),"")</f>
        <v>#REF!</v>
      </c>
      <c r="O12" s="753"/>
      <c r="P12" s="753" t="e">
        <f>IF(AND('Mapa final'!#REF!="Muy Alta",'Mapa final'!#REF!="Leve"),CONCATENATE("R",'Mapa final'!#REF!),"")</f>
        <v>#REF!</v>
      </c>
      <c r="Q12" s="753"/>
      <c r="R12" s="753" t="e">
        <f>IF(AND('Mapa final'!#REF!="Muy Alta",'Mapa final'!#REF!="Leve"),CONCATENATE("R",'Mapa final'!#REF!),"")</f>
        <v>#REF!</v>
      </c>
      <c r="S12" s="753"/>
      <c r="T12" s="753" t="e">
        <f>IF(AND('Mapa final'!#REF!="Muy Alta",'Mapa final'!#REF!="Leve"),CONCATENATE("R",'Mapa final'!#REF!),"")</f>
        <v>#REF!</v>
      </c>
      <c r="U12" s="753"/>
      <c r="V12" s="753" t="e">
        <f>IF(AND('Mapa final'!#REF!="Muy Alta",'Mapa final'!#REF!="Leve"),CONCATENATE("R",'Mapa final'!#REF!),"")</f>
        <v>#REF!</v>
      </c>
      <c r="W12" s="753"/>
      <c r="X12" s="753" t="e">
        <f>IF(AND('Mapa final'!#REF!="Muy Alta",'Mapa final'!#REF!="Leve"),CONCATENATE("R",'Mapa final'!#REF!),"")</f>
        <v>#REF!</v>
      </c>
      <c r="Y12" s="754"/>
      <c r="Z12" s="755" t="e">
        <f>IF(AND('Mapa final'!#REF!="Muy Alta",'Mapa final'!#REF!="Menor"),CONCATENATE("R",'Mapa final'!#REF!),"")</f>
        <v>#REF!</v>
      </c>
      <c r="AA12" s="753"/>
      <c r="AB12" s="753" t="e">
        <f>IF(AND('Mapa final'!#REF!="Muy Alta",'Mapa final'!#REF!="Menor"),CONCATENATE("R",'Mapa final'!#REF!),"")</f>
        <v>#REF!</v>
      </c>
      <c r="AC12" s="753"/>
      <c r="AD12" s="753" t="e">
        <f>IF(AND('Mapa final'!#REF!="Muy Alta",'Mapa final'!#REF!="Menor"),CONCATENATE("R",'Mapa final'!#REF!),"")</f>
        <v>#REF!</v>
      </c>
      <c r="AE12" s="753"/>
      <c r="AF12" s="753" t="e">
        <f>IF(AND('Mapa final'!#REF!="Muy Alta",'Mapa final'!#REF!="Menor"),CONCATENATE("R",'Mapa final'!#REF!),"")</f>
        <v>#REF!</v>
      </c>
      <c r="AG12" s="753"/>
      <c r="AH12" s="753" t="e">
        <f>IF(AND('Mapa final'!#REF!="Muy Alta",'Mapa final'!#REF!="Menor"),CONCATENATE("R",'Mapa final'!#REF!),"")</f>
        <v>#REF!</v>
      </c>
      <c r="AI12" s="753"/>
      <c r="AJ12" s="753" t="e">
        <f>IF(AND('Mapa final'!#REF!="Muy Alta",'Mapa final'!#REF!="Menor"),CONCATENATE("R",'Mapa final'!#REF!),"")</f>
        <v>#REF!</v>
      </c>
      <c r="AK12" s="753"/>
      <c r="AL12" s="753" t="e">
        <f>IF(AND('Mapa final'!#REF!="Muy Alta",'Mapa final'!#REF!="Menor"),CONCATENATE("R",'Mapa final'!#REF!),"")</f>
        <v>#REF!</v>
      </c>
      <c r="AM12" s="753"/>
      <c r="AN12" s="753" t="e">
        <f>IF(AND('Mapa final'!#REF!="Muy Alta",'Mapa final'!#REF!="Menor"),CONCATENATE("R",'Mapa final'!#REF!),"")</f>
        <v>#REF!</v>
      </c>
      <c r="AO12" s="754"/>
      <c r="AP12" s="755" t="e">
        <f>IF(AND('Mapa final'!#REF!="Muy Alta",'Mapa final'!#REF!="Moderado"),CONCATENATE("R",'Mapa final'!#REF!),"")</f>
        <v>#REF!</v>
      </c>
      <c r="AQ12" s="753"/>
      <c r="AR12" s="753" t="e">
        <f>IF(AND('Mapa final'!#REF!="Muy Alta",'Mapa final'!#REF!="Moderado"),CONCATENATE("R",'Mapa final'!#REF!),"")</f>
        <v>#REF!</v>
      </c>
      <c r="AS12" s="753"/>
      <c r="AT12" s="753" t="e">
        <f>IF(AND('Mapa final'!#REF!="Muy Alta",'Mapa final'!#REF!="Moderado"),CONCATENATE("R",'Mapa final'!#REF!),"")</f>
        <v>#REF!</v>
      </c>
      <c r="AU12" s="753"/>
      <c r="AV12" s="753" t="e">
        <f>IF(AND('Mapa final'!#REF!="Muy Alta",'Mapa final'!#REF!="Moderado"),CONCATENATE("R",'Mapa final'!#REF!),"")</f>
        <v>#REF!</v>
      </c>
      <c r="AW12" s="753"/>
      <c r="AX12" s="753" t="e">
        <f>IF(AND('Mapa final'!#REF!="Muy Alta",'Mapa final'!#REF!="Moderado"),CONCATENATE("R",'Mapa final'!#REF!),"")</f>
        <v>#REF!</v>
      </c>
      <c r="AY12" s="753"/>
      <c r="AZ12" s="753" t="e">
        <f>IF(AND('Mapa final'!#REF!="Muy Alta",'Mapa final'!#REF!="Moderado"),CONCATENATE("R",'Mapa final'!#REF!),"")</f>
        <v>#REF!</v>
      </c>
      <c r="BA12" s="753"/>
      <c r="BB12" s="753" t="e">
        <f>IF(AND('Mapa final'!#REF!="Muy Alta",'Mapa final'!#REF!="Moderado"),CONCATENATE("R",'Mapa final'!#REF!),"")</f>
        <v>#REF!</v>
      </c>
      <c r="BC12" s="753"/>
      <c r="BD12" s="753" t="e">
        <f>IF(AND('Mapa final'!#REF!="Muy Alta",'Mapa final'!#REF!="Moderado"),CONCATENATE("R",'Mapa final'!#REF!),"")</f>
        <v>#REF!</v>
      </c>
      <c r="BE12" s="754"/>
      <c r="BF12" s="755" t="e">
        <f>IF(AND('Mapa final'!#REF!="Muy Alta",'Mapa final'!#REF!="Mayor"),CONCATENATE("R",'Mapa final'!#REF!),"")</f>
        <v>#REF!</v>
      </c>
      <c r="BG12" s="753"/>
      <c r="BH12" s="753" t="e">
        <f>IF(AND('Mapa final'!#REF!="Muy Alta",'Mapa final'!#REF!="Mayor"),CONCATENATE("R",'Mapa final'!#REF!),"")</f>
        <v>#REF!</v>
      </c>
      <c r="BI12" s="753"/>
      <c r="BJ12" s="753" t="e">
        <f>IF(AND('Mapa final'!#REF!="Muy Alta",'Mapa final'!#REF!="Mayor"),CONCATENATE("R",'Mapa final'!#REF!),"")</f>
        <v>#REF!</v>
      </c>
      <c r="BK12" s="753"/>
      <c r="BL12" s="753" t="e">
        <f>IF(AND('Mapa final'!#REF!="Muy Alta",'Mapa final'!#REF!="Mayor"),CONCATENATE("R",'Mapa final'!#REF!),"")</f>
        <v>#REF!</v>
      </c>
      <c r="BM12" s="753"/>
      <c r="BN12" s="753" t="e">
        <f>IF(AND('Mapa final'!#REF!="Muy Alta",'Mapa final'!#REF!="Mayor"),CONCATENATE("R",'Mapa final'!#REF!),"")</f>
        <v>#REF!</v>
      </c>
      <c r="BO12" s="753"/>
      <c r="BP12" s="753" t="e">
        <f>IF(AND('Mapa final'!#REF!="Muy Alta",'Mapa final'!#REF!="Mayor"),CONCATENATE("R",'Mapa final'!#REF!),"")</f>
        <v>#REF!</v>
      </c>
      <c r="BQ12" s="753"/>
      <c r="BR12" s="753" t="e">
        <f>IF(AND('Mapa final'!#REF!="Muy Alta",'Mapa final'!#REF!="Mayor"),CONCATENATE("R",'Mapa final'!#REF!),"")</f>
        <v>#REF!</v>
      </c>
      <c r="BS12" s="753"/>
      <c r="BT12" s="753" t="e">
        <f>IF(AND('Mapa final'!#REF!="Muy Alta",'Mapa final'!#REF!="Mayor"),CONCATENATE("R",'Mapa final'!#REF!),"")</f>
        <v>#REF!</v>
      </c>
      <c r="BU12" s="754"/>
      <c r="BV12" s="777" t="e">
        <f>IF(AND('Mapa final'!#REF!="Muy Alta",'Mapa final'!#REF!="Catastrófico"),CONCATENATE("R",'Mapa final'!#REF!),"")</f>
        <v>#REF!</v>
      </c>
      <c r="BW12" s="759"/>
      <c r="BX12" s="759" t="e">
        <f>IF(AND('Mapa final'!#REF!="Muy Alta",'Mapa final'!#REF!="Catastrófico"),CONCATENATE("R",'Mapa final'!#REF!),"")</f>
        <v>#REF!</v>
      </c>
      <c r="BY12" s="759"/>
      <c r="BZ12" s="759" t="e">
        <f>IF(AND('Mapa final'!#REF!="Muy Alta",'Mapa final'!#REF!="Catastrófico"),CONCATENATE("R",'Mapa final'!#REF!),"")</f>
        <v>#REF!</v>
      </c>
      <c r="CA12" s="759"/>
      <c r="CB12" s="759" t="e">
        <f>IF(AND('Mapa final'!#REF!="Muy Alta",'Mapa final'!#REF!="Catastrófico"),CONCATENATE("R",'Mapa final'!#REF!),"")</f>
        <v>#REF!</v>
      </c>
      <c r="CC12" s="759"/>
      <c r="CD12" s="759" t="e">
        <f>IF(AND('Mapa final'!#REF!="Muy Alta",'Mapa final'!#REF!="Catastrófico"),CONCATENATE("R",'Mapa final'!#REF!),"")</f>
        <v>#REF!</v>
      </c>
      <c r="CE12" s="759"/>
      <c r="CF12" s="759" t="e">
        <f>IF(AND('Mapa final'!#REF!="Muy Alta",'Mapa final'!#REF!="Catastrófico"),CONCATENATE("R",'Mapa final'!#REF!),"")</f>
        <v>#REF!</v>
      </c>
      <c r="CG12" s="759"/>
      <c r="CH12" s="759" t="e">
        <f>IF(AND('Mapa final'!#REF!="Muy Alta",'Mapa final'!#REF!="Catastrófico"),CONCATENATE("R",'Mapa final'!#REF!),"")</f>
        <v>#REF!</v>
      </c>
      <c r="CI12" s="759"/>
      <c r="CJ12" s="759" t="e">
        <f>IF(AND('Mapa final'!#REF!="Muy Alta",'Mapa final'!#REF!="Catastrófico"),CONCATENATE("R",'Mapa final'!#REF!),"")</f>
        <v>#REF!</v>
      </c>
      <c r="CK12" s="760"/>
      <c r="CL12" s="22"/>
      <c r="CM12" s="816"/>
      <c r="CN12" s="817"/>
      <c r="CO12" s="817"/>
      <c r="CP12" s="817"/>
      <c r="CQ12" s="817"/>
      <c r="CR12" s="818"/>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row>
    <row r="13" spans="1:149" ht="15.75" customHeight="1" x14ac:dyDescent="0.3">
      <c r="A13" s="22"/>
      <c r="B13" s="824"/>
      <c r="C13" s="824"/>
      <c r="D13" s="825"/>
      <c r="E13" s="747"/>
      <c r="F13" s="748"/>
      <c r="G13" s="748"/>
      <c r="H13" s="748"/>
      <c r="I13" s="748"/>
      <c r="J13" s="755"/>
      <c r="K13" s="753"/>
      <c r="L13" s="753"/>
      <c r="M13" s="753"/>
      <c r="N13" s="753"/>
      <c r="O13" s="753"/>
      <c r="P13" s="753"/>
      <c r="Q13" s="753"/>
      <c r="R13" s="753"/>
      <c r="S13" s="753"/>
      <c r="T13" s="753"/>
      <c r="U13" s="753"/>
      <c r="V13" s="753"/>
      <c r="W13" s="753"/>
      <c r="X13" s="753"/>
      <c r="Y13" s="754"/>
      <c r="Z13" s="755"/>
      <c r="AA13" s="753"/>
      <c r="AB13" s="753"/>
      <c r="AC13" s="753"/>
      <c r="AD13" s="753"/>
      <c r="AE13" s="753"/>
      <c r="AF13" s="753"/>
      <c r="AG13" s="753"/>
      <c r="AH13" s="753"/>
      <c r="AI13" s="753"/>
      <c r="AJ13" s="753"/>
      <c r="AK13" s="753"/>
      <c r="AL13" s="753"/>
      <c r="AM13" s="753"/>
      <c r="AN13" s="753"/>
      <c r="AO13" s="754"/>
      <c r="AP13" s="755"/>
      <c r="AQ13" s="753"/>
      <c r="AR13" s="753"/>
      <c r="AS13" s="753"/>
      <c r="AT13" s="753"/>
      <c r="AU13" s="753"/>
      <c r="AV13" s="753"/>
      <c r="AW13" s="753"/>
      <c r="AX13" s="753"/>
      <c r="AY13" s="753"/>
      <c r="AZ13" s="753"/>
      <c r="BA13" s="753"/>
      <c r="BB13" s="753"/>
      <c r="BC13" s="753"/>
      <c r="BD13" s="753"/>
      <c r="BE13" s="754"/>
      <c r="BF13" s="755"/>
      <c r="BG13" s="753"/>
      <c r="BH13" s="753"/>
      <c r="BI13" s="753"/>
      <c r="BJ13" s="753"/>
      <c r="BK13" s="753"/>
      <c r="BL13" s="753"/>
      <c r="BM13" s="753"/>
      <c r="BN13" s="753"/>
      <c r="BO13" s="753"/>
      <c r="BP13" s="753"/>
      <c r="BQ13" s="753"/>
      <c r="BR13" s="753"/>
      <c r="BS13" s="753"/>
      <c r="BT13" s="753"/>
      <c r="BU13" s="754"/>
      <c r="BV13" s="777"/>
      <c r="BW13" s="759"/>
      <c r="BX13" s="759"/>
      <c r="BY13" s="759"/>
      <c r="BZ13" s="759"/>
      <c r="CA13" s="759"/>
      <c r="CB13" s="759"/>
      <c r="CC13" s="759"/>
      <c r="CD13" s="759"/>
      <c r="CE13" s="759"/>
      <c r="CF13" s="759"/>
      <c r="CG13" s="759"/>
      <c r="CH13" s="759"/>
      <c r="CI13" s="759"/>
      <c r="CJ13" s="759"/>
      <c r="CK13" s="760"/>
      <c r="CL13" s="22"/>
      <c r="CM13" s="816"/>
      <c r="CN13" s="817"/>
      <c r="CO13" s="817"/>
      <c r="CP13" s="817"/>
      <c r="CQ13" s="817"/>
      <c r="CR13" s="818"/>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row>
    <row r="14" spans="1:149" ht="15" customHeight="1" x14ac:dyDescent="0.3">
      <c r="A14" s="22"/>
      <c r="B14" s="824"/>
      <c r="C14" s="824"/>
      <c r="D14" s="825"/>
      <c r="E14" s="747"/>
      <c r="F14" s="748"/>
      <c r="G14" s="748"/>
      <c r="H14" s="748"/>
      <c r="I14" s="748"/>
      <c r="J14" s="755" t="e">
        <f>IF(AND('Mapa final'!#REF!="Muy Alta",'Mapa final'!#REF!="Leve"),CONCATENATE("R",'Mapa final'!#REF!),"")</f>
        <v>#REF!</v>
      </c>
      <c r="K14" s="753"/>
      <c r="L14" s="753" t="e">
        <f>IF(AND('Mapa final'!#REF!="Muy Alta",'Mapa final'!#REF!="Leve"),CONCATENATE("R",'Mapa final'!#REF!),"")</f>
        <v>#REF!</v>
      </c>
      <c r="M14" s="753"/>
      <c r="N14" s="753" t="e">
        <f>IF(AND('Mapa final'!#REF!="Muy Alta",'Mapa final'!#REF!="Leve"),CONCATENATE("R",'Mapa final'!#REF!),"")</f>
        <v>#REF!</v>
      </c>
      <c r="O14" s="753"/>
      <c r="P14" s="753" t="e">
        <f>IF(AND('Mapa final'!#REF!="Muy Alta",'Mapa final'!#REF!="Leve"),CONCATENATE("R",'Mapa final'!#REF!),"")</f>
        <v>#REF!</v>
      </c>
      <c r="Q14" s="753"/>
      <c r="R14" s="753" t="e">
        <f>IF(AND('Mapa final'!#REF!="Muy Alta",'Mapa final'!#REF!="Leve"),CONCATENATE("R",'Mapa final'!#REF!),"")</f>
        <v>#REF!</v>
      </c>
      <c r="S14" s="753"/>
      <c r="T14" s="753" t="e">
        <f>IF(AND('Mapa final'!#REF!="Muy Alta",'Mapa final'!#REF!="Leve"),CONCATENATE("R",'Mapa final'!#REF!),"")</f>
        <v>#REF!</v>
      </c>
      <c r="U14" s="753"/>
      <c r="V14" s="753" t="e">
        <f>IF(AND('Mapa final'!#REF!="Muy Alta",'Mapa final'!#REF!="Leve"),CONCATENATE("R",'Mapa final'!#REF!),"")</f>
        <v>#REF!</v>
      </c>
      <c r="W14" s="753"/>
      <c r="X14" s="753" t="e">
        <f>IF(AND('Mapa final'!#REF!="Muy Alta",'Mapa final'!#REF!="Leve"),CONCATENATE("R",'Mapa final'!#REF!),"")</f>
        <v>#REF!</v>
      </c>
      <c r="Y14" s="754"/>
      <c r="Z14" s="755" t="e">
        <f>IF(AND('Mapa final'!#REF!="Muy Alta",'Mapa final'!#REF!="Menor"),CONCATENATE("R",'Mapa final'!#REF!),"")</f>
        <v>#REF!</v>
      </c>
      <c r="AA14" s="753"/>
      <c r="AB14" s="753" t="e">
        <f>IF(AND('Mapa final'!#REF!="Muy Alta",'Mapa final'!#REF!="Menor"),CONCATENATE("R",'Mapa final'!#REF!),"")</f>
        <v>#REF!</v>
      </c>
      <c r="AC14" s="753"/>
      <c r="AD14" s="753" t="e">
        <f>IF(AND('Mapa final'!#REF!="Muy Alta",'Mapa final'!#REF!="Menor"),CONCATENATE("R",'Mapa final'!#REF!),"")</f>
        <v>#REF!</v>
      </c>
      <c r="AE14" s="753"/>
      <c r="AF14" s="753" t="e">
        <f>IF(AND('Mapa final'!#REF!="Muy Alta",'Mapa final'!#REF!="Menor"),CONCATENATE("R",'Mapa final'!#REF!),"")</f>
        <v>#REF!</v>
      </c>
      <c r="AG14" s="753"/>
      <c r="AH14" s="753" t="e">
        <f>IF(AND('Mapa final'!#REF!="Muy Alta",'Mapa final'!#REF!="Menor"),CONCATENATE("R",'Mapa final'!#REF!),"")</f>
        <v>#REF!</v>
      </c>
      <c r="AI14" s="753"/>
      <c r="AJ14" s="753" t="e">
        <f>IF(AND('Mapa final'!#REF!="Muy Alta",'Mapa final'!#REF!="Menor"),CONCATENATE("R",'Mapa final'!#REF!),"")</f>
        <v>#REF!</v>
      </c>
      <c r="AK14" s="753"/>
      <c r="AL14" s="753" t="e">
        <f>IF(AND('Mapa final'!#REF!="Muy Alta",'Mapa final'!#REF!="Menor"),CONCATENATE("R",'Mapa final'!#REF!),"")</f>
        <v>#REF!</v>
      </c>
      <c r="AM14" s="753"/>
      <c r="AN14" s="753" t="e">
        <f>IF(AND('Mapa final'!#REF!="Muy Alta",'Mapa final'!#REF!="Menor"),CONCATENATE("R",'Mapa final'!#REF!),"")</f>
        <v>#REF!</v>
      </c>
      <c r="AO14" s="754"/>
      <c r="AP14" s="755" t="e">
        <f>IF(AND('Mapa final'!#REF!="Muy Alta",'Mapa final'!#REF!="Moderado"),CONCATENATE("R",'Mapa final'!#REF!),"")</f>
        <v>#REF!</v>
      </c>
      <c r="AQ14" s="753"/>
      <c r="AR14" s="753" t="e">
        <f>IF(AND('Mapa final'!#REF!="Muy Alta",'Mapa final'!#REF!="Moderado"),CONCATENATE("R",'Mapa final'!#REF!),"")</f>
        <v>#REF!</v>
      </c>
      <c r="AS14" s="753"/>
      <c r="AT14" s="753" t="e">
        <f>IF(AND('Mapa final'!#REF!="Muy Alta",'Mapa final'!#REF!="Moderado"),CONCATENATE("R",'Mapa final'!#REF!),"")</f>
        <v>#REF!</v>
      </c>
      <c r="AU14" s="753"/>
      <c r="AV14" s="753" t="e">
        <f>IF(AND('Mapa final'!#REF!="Muy Alta",'Mapa final'!#REF!="Moderado"),CONCATENATE("R",'Mapa final'!#REF!),"")</f>
        <v>#REF!</v>
      </c>
      <c r="AW14" s="753"/>
      <c r="AX14" s="753" t="e">
        <f>IF(AND('Mapa final'!#REF!="Muy Alta",'Mapa final'!#REF!="Moderado"),CONCATENATE("R",'Mapa final'!#REF!),"")</f>
        <v>#REF!</v>
      </c>
      <c r="AY14" s="753"/>
      <c r="AZ14" s="753" t="e">
        <f>IF(AND('Mapa final'!#REF!="Muy Alta",'Mapa final'!#REF!="Moderado"),CONCATENATE("R",'Mapa final'!#REF!),"")</f>
        <v>#REF!</v>
      </c>
      <c r="BA14" s="753"/>
      <c r="BB14" s="753" t="e">
        <f>IF(AND('Mapa final'!#REF!="Muy Alta",'Mapa final'!#REF!="Moderado"),CONCATENATE("R",'Mapa final'!#REF!),"")</f>
        <v>#REF!</v>
      </c>
      <c r="BC14" s="753"/>
      <c r="BD14" s="753" t="e">
        <f>IF(AND('Mapa final'!#REF!="Muy Alta",'Mapa final'!#REF!="Moderado"),CONCATENATE("R",'Mapa final'!#REF!),"")</f>
        <v>#REF!</v>
      </c>
      <c r="BE14" s="754"/>
      <c r="BF14" s="755" t="e">
        <f>IF(AND('Mapa final'!#REF!="Muy Alta",'Mapa final'!#REF!="Mayor"),CONCATENATE("R",'Mapa final'!#REF!),"")</f>
        <v>#REF!</v>
      </c>
      <c r="BG14" s="753"/>
      <c r="BH14" s="753" t="e">
        <f>IF(AND('Mapa final'!#REF!="Muy Alta",'Mapa final'!#REF!="Mayor"),CONCATENATE("R",'Mapa final'!#REF!),"")</f>
        <v>#REF!</v>
      </c>
      <c r="BI14" s="753"/>
      <c r="BJ14" s="753" t="e">
        <f>IF(AND('Mapa final'!#REF!="Muy Alta",'Mapa final'!#REF!="Mayor"),CONCATENATE("R",'Mapa final'!#REF!),"")</f>
        <v>#REF!</v>
      </c>
      <c r="BK14" s="753"/>
      <c r="BL14" s="753" t="e">
        <f>IF(AND('Mapa final'!#REF!="Muy Alta",'Mapa final'!#REF!="Mayor"),CONCATENATE("R",'Mapa final'!#REF!),"")</f>
        <v>#REF!</v>
      </c>
      <c r="BM14" s="753"/>
      <c r="BN14" s="753" t="e">
        <f>IF(AND('Mapa final'!#REF!="Muy Alta",'Mapa final'!#REF!="Mayor"),CONCATENATE("R",'Mapa final'!#REF!),"")</f>
        <v>#REF!</v>
      </c>
      <c r="BO14" s="753"/>
      <c r="BP14" s="753" t="e">
        <f>IF(AND('Mapa final'!#REF!="Muy Alta",'Mapa final'!#REF!="Mayor"),CONCATENATE("R",'Mapa final'!#REF!),"")</f>
        <v>#REF!</v>
      </c>
      <c r="BQ14" s="753"/>
      <c r="BR14" s="753" t="e">
        <f>IF(AND('Mapa final'!#REF!="Muy Alta",'Mapa final'!#REF!="Mayor"),CONCATENATE("R",'Mapa final'!#REF!),"")</f>
        <v>#REF!</v>
      </c>
      <c r="BS14" s="753"/>
      <c r="BT14" s="753" t="e">
        <f>IF(AND('Mapa final'!#REF!="Muy Alta",'Mapa final'!#REF!="Mayor"),CONCATENATE("R",'Mapa final'!#REF!),"")</f>
        <v>#REF!</v>
      </c>
      <c r="BU14" s="754"/>
      <c r="BV14" s="777" t="e">
        <f>IF(AND('Mapa final'!#REF!="Muy Alta",'Mapa final'!#REF!="Catastrófico"),CONCATENATE("R",'Mapa final'!#REF!),"")</f>
        <v>#REF!</v>
      </c>
      <c r="BW14" s="759"/>
      <c r="BX14" s="759" t="e">
        <f>IF(AND('Mapa final'!#REF!="Muy Alta",'Mapa final'!#REF!="Catastrófico"),CONCATENATE("R",'Mapa final'!#REF!),"")</f>
        <v>#REF!</v>
      </c>
      <c r="BY14" s="759"/>
      <c r="BZ14" s="759" t="e">
        <f>IF(AND('Mapa final'!#REF!="Muy Alta",'Mapa final'!#REF!="Catastrófico"),CONCATENATE("R",'Mapa final'!#REF!),"")</f>
        <v>#REF!</v>
      </c>
      <c r="CA14" s="759"/>
      <c r="CB14" s="759" t="e">
        <f>IF(AND('Mapa final'!#REF!="Muy Alta",'Mapa final'!#REF!="Catastrófico"),CONCATENATE("R",'Mapa final'!#REF!),"")</f>
        <v>#REF!</v>
      </c>
      <c r="CC14" s="759"/>
      <c r="CD14" s="759" t="e">
        <f>IF(AND('Mapa final'!#REF!="Muy Alta",'Mapa final'!#REF!="Catastrófico"),CONCATENATE("R",'Mapa final'!#REF!),"")</f>
        <v>#REF!</v>
      </c>
      <c r="CE14" s="759"/>
      <c r="CF14" s="759" t="e">
        <f>IF(AND('Mapa final'!#REF!="Muy Alta",'Mapa final'!#REF!="Catastrófico"),CONCATENATE("R",'Mapa final'!#REF!),"")</f>
        <v>#REF!</v>
      </c>
      <c r="CG14" s="759"/>
      <c r="CH14" s="759" t="e">
        <f>IF(AND('Mapa final'!#REF!="Muy Alta",'Mapa final'!#REF!="Catastrófico"),CONCATENATE("R",'Mapa final'!#REF!),"")</f>
        <v>#REF!</v>
      </c>
      <c r="CI14" s="759"/>
      <c r="CJ14" s="759" t="e">
        <f>IF(AND('Mapa final'!#REF!="Muy Alta",'Mapa final'!#REF!="Catastrófico"),CONCATENATE("R",'Mapa final'!#REF!),"")</f>
        <v>#REF!</v>
      </c>
      <c r="CK14" s="760"/>
      <c r="CM14" s="816"/>
      <c r="CN14" s="817"/>
      <c r="CO14" s="817"/>
      <c r="CP14" s="817"/>
      <c r="CQ14" s="817"/>
      <c r="CR14" s="818"/>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row>
    <row r="15" spans="1:149" ht="15" customHeight="1" x14ac:dyDescent="0.3">
      <c r="A15" s="22"/>
      <c r="B15" s="824"/>
      <c r="C15" s="824"/>
      <c r="D15" s="825"/>
      <c r="E15" s="747"/>
      <c r="F15" s="748"/>
      <c r="G15" s="748"/>
      <c r="H15" s="748"/>
      <c r="I15" s="748"/>
      <c r="J15" s="755"/>
      <c r="K15" s="753"/>
      <c r="L15" s="753"/>
      <c r="M15" s="753"/>
      <c r="N15" s="753"/>
      <c r="O15" s="753"/>
      <c r="P15" s="753"/>
      <c r="Q15" s="753"/>
      <c r="R15" s="753"/>
      <c r="S15" s="753"/>
      <c r="T15" s="753"/>
      <c r="U15" s="753"/>
      <c r="V15" s="753"/>
      <c r="W15" s="753"/>
      <c r="X15" s="753"/>
      <c r="Y15" s="754"/>
      <c r="Z15" s="755"/>
      <c r="AA15" s="753"/>
      <c r="AB15" s="753"/>
      <c r="AC15" s="753"/>
      <c r="AD15" s="753"/>
      <c r="AE15" s="753"/>
      <c r="AF15" s="753"/>
      <c r="AG15" s="753"/>
      <c r="AH15" s="753"/>
      <c r="AI15" s="753"/>
      <c r="AJ15" s="753"/>
      <c r="AK15" s="753"/>
      <c r="AL15" s="753"/>
      <c r="AM15" s="753"/>
      <c r="AN15" s="753"/>
      <c r="AO15" s="754"/>
      <c r="AP15" s="755"/>
      <c r="AQ15" s="753"/>
      <c r="AR15" s="753"/>
      <c r="AS15" s="753"/>
      <c r="AT15" s="753"/>
      <c r="AU15" s="753"/>
      <c r="AV15" s="753"/>
      <c r="AW15" s="753"/>
      <c r="AX15" s="753"/>
      <c r="AY15" s="753"/>
      <c r="AZ15" s="753"/>
      <c r="BA15" s="753"/>
      <c r="BB15" s="753"/>
      <c r="BC15" s="753"/>
      <c r="BD15" s="753"/>
      <c r="BE15" s="754"/>
      <c r="BF15" s="755"/>
      <c r="BG15" s="753"/>
      <c r="BH15" s="753"/>
      <c r="BI15" s="753"/>
      <c r="BJ15" s="753"/>
      <c r="BK15" s="753"/>
      <c r="BL15" s="753"/>
      <c r="BM15" s="753"/>
      <c r="BN15" s="753"/>
      <c r="BO15" s="753"/>
      <c r="BP15" s="753"/>
      <c r="BQ15" s="753"/>
      <c r="BR15" s="753"/>
      <c r="BS15" s="753"/>
      <c r="BT15" s="753"/>
      <c r="BU15" s="754"/>
      <c r="BV15" s="777"/>
      <c r="BW15" s="759"/>
      <c r="BX15" s="759"/>
      <c r="BY15" s="759"/>
      <c r="BZ15" s="759"/>
      <c r="CA15" s="759"/>
      <c r="CB15" s="759"/>
      <c r="CC15" s="759"/>
      <c r="CD15" s="759"/>
      <c r="CE15" s="759"/>
      <c r="CF15" s="759"/>
      <c r="CG15" s="759"/>
      <c r="CH15" s="759"/>
      <c r="CI15" s="759"/>
      <c r="CJ15" s="759"/>
      <c r="CK15" s="760"/>
      <c r="CL15" s="22"/>
      <c r="CM15" s="816"/>
      <c r="CN15" s="817"/>
      <c r="CO15" s="817"/>
      <c r="CP15" s="817"/>
      <c r="CQ15" s="817"/>
      <c r="CR15" s="818"/>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row>
    <row r="16" spans="1:149" ht="15" customHeight="1" x14ac:dyDescent="0.3">
      <c r="A16" s="22"/>
      <c r="B16" s="824"/>
      <c r="C16" s="824"/>
      <c r="D16" s="825"/>
      <c r="E16" s="747"/>
      <c r="F16" s="748"/>
      <c r="G16" s="748"/>
      <c r="H16" s="748"/>
      <c r="I16" s="748"/>
      <c r="J16" s="755" t="e">
        <f>IF(AND('Mapa final'!#REF!="Muy Alta",'Mapa final'!#REF!="Leve"),CONCATENATE("R",'Mapa final'!#REF!),"")</f>
        <v>#REF!</v>
      </c>
      <c r="K16" s="753"/>
      <c r="L16" s="753" t="e">
        <f>IF(AND('Mapa final'!#REF!="Muy Alta",'Mapa final'!#REF!="Leve"),CONCATENATE("R",'Mapa final'!#REF!),"")</f>
        <v>#REF!</v>
      </c>
      <c r="M16" s="753"/>
      <c r="N16" s="753" t="e">
        <f>IF(AND('Mapa final'!#REF!="Muy Alta",'Mapa final'!#REF!="Leve"),CONCATENATE("R",'Mapa final'!#REF!),"")</f>
        <v>#REF!</v>
      </c>
      <c r="O16" s="753"/>
      <c r="P16" s="753" t="e">
        <f>IF(AND('Mapa final'!#REF!="Muy Alta",'Mapa final'!#REF!="Leve"),CONCATENATE("R",'Mapa final'!#REF!),"")</f>
        <v>#REF!</v>
      </c>
      <c r="Q16" s="753"/>
      <c r="R16" s="753" t="e">
        <f>IF(AND('Mapa final'!#REF!="Muy Alta",'Mapa final'!#REF!="Leve"),CONCATENATE("R",'Mapa final'!#REF!),"")</f>
        <v>#REF!</v>
      </c>
      <c r="S16" s="753"/>
      <c r="T16" s="753" t="e">
        <f>IF(AND('Mapa final'!#REF!="Muy Alta",'Mapa final'!#REF!="Leve"),CONCATENATE("R",'Mapa final'!#REF!),"")</f>
        <v>#REF!</v>
      </c>
      <c r="U16" s="753"/>
      <c r="V16" s="753" t="e">
        <f>IF(AND('Mapa final'!#REF!="Muy Alta",'Mapa final'!#REF!="Leve"),CONCATENATE("R",'Mapa final'!#REF!),"")</f>
        <v>#REF!</v>
      </c>
      <c r="W16" s="753"/>
      <c r="X16" s="753" t="e">
        <f>IF(AND('Mapa final'!#REF!="Muy Alta",'Mapa final'!#REF!="Leve"),CONCATENATE("R",'Mapa final'!#REF!),"")</f>
        <v>#REF!</v>
      </c>
      <c r="Y16" s="754"/>
      <c r="Z16" s="755" t="e">
        <f>IF(AND('Mapa final'!#REF!="Muy Alta",'Mapa final'!#REF!="Menor"),CONCATENATE("R",'Mapa final'!#REF!),"")</f>
        <v>#REF!</v>
      </c>
      <c r="AA16" s="753"/>
      <c r="AB16" s="753" t="e">
        <f>IF(AND('Mapa final'!#REF!="Muy Alta",'Mapa final'!#REF!="Menor"),CONCATENATE("R",'Mapa final'!#REF!),"")</f>
        <v>#REF!</v>
      </c>
      <c r="AC16" s="753"/>
      <c r="AD16" s="753" t="e">
        <f>IF(AND('Mapa final'!#REF!="Muy Alta",'Mapa final'!#REF!="Menor"),CONCATENATE("R",'Mapa final'!#REF!),"")</f>
        <v>#REF!</v>
      </c>
      <c r="AE16" s="753"/>
      <c r="AF16" s="753" t="e">
        <f>IF(AND('Mapa final'!#REF!="Muy Alta",'Mapa final'!#REF!="Menor"),CONCATENATE("R",'Mapa final'!#REF!),"")</f>
        <v>#REF!</v>
      </c>
      <c r="AG16" s="753"/>
      <c r="AH16" s="753" t="e">
        <f>IF(AND('Mapa final'!#REF!="Muy Alta",'Mapa final'!#REF!="Menor"),CONCATENATE("R",'Mapa final'!#REF!),"")</f>
        <v>#REF!</v>
      </c>
      <c r="AI16" s="753"/>
      <c r="AJ16" s="753" t="e">
        <f>IF(AND('Mapa final'!#REF!="Muy Alta",'Mapa final'!#REF!="Menor"),CONCATENATE("R",'Mapa final'!#REF!),"")</f>
        <v>#REF!</v>
      </c>
      <c r="AK16" s="753"/>
      <c r="AL16" s="753" t="e">
        <f>IF(AND('Mapa final'!#REF!="Muy Alta",'Mapa final'!#REF!="Menor"),CONCATENATE("R",'Mapa final'!#REF!),"")</f>
        <v>#REF!</v>
      </c>
      <c r="AM16" s="753"/>
      <c r="AN16" s="753" t="e">
        <f>IF(AND('Mapa final'!#REF!="Muy Alta",'Mapa final'!#REF!="Menor"),CONCATENATE("R",'Mapa final'!#REF!),"")</f>
        <v>#REF!</v>
      </c>
      <c r="AO16" s="754"/>
      <c r="AP16" s="755" t="e">
        <f>IF(AND('Mapa final'!#REF!="Muy Alta",'Mapa final'!#REF!="Moderado"),CONCATENATE("R",'Mapa final'!#REF!),"")</f>
        <v>#REF!</v>
      </c>
      <c r="AQ16" s="753"/>
      <c r="AR16" s="753" t="e">
        <f>IF(AND('Mapa final'!#REF!="Muy Alta",'Mapa final'!#REF!="Moderado"),CONCATENATE("R",'Mapa final'!#REF!),"")</f>
        <v>#REF!</v>
      </c>
      <c r="AS16" s="753"/>
      <c r="AT16" s="753" t="e">
        <f>IF(AND('Mapa final'!#REF!="Muy Alta",'Mapa final'!#REF!="Moderado"),CONCATENATE("R",'Mapa final'!#REF!),"")</f>
        <v>#REF!</v>
      </c>
      <c r="AU16" s="753"/>
      <c r="AV16" s="753" t="e">
        <f>IF(AND('Mapa final'!#REF!="Muy Alta",'Mapa final'!#REF!="Moderado"),CONCATENATE("R",'Mapa final'!#REF!),"")</f>
        <v>#REF!</v>
      </c>
      <c r="AW16" s="753"/>
      <c r="AX16" s="753" t="e">
        <f>IF(AND('Mapa final'!#REF!="Muy Alta",'Mapa final'!#REF!="Moderado"),CONCATENATE("R",'Mapa final'!#REF!),"")</f>
        <v>#REF!</v>
      </c>
      <c r="AY16" s="753"/>
      <c r="AZ16" s="753" t="e">
        <f>IF(AND('Mapa final'!#REF!="Muy Alta",'Mapa final'!#REF!="Moderado"),CONCATENATE("R",'Mapa final'!#REF!),"")</f>
        <v>#REF!</v>
      </c>
      <c r="BA16" s="753"/>
      <c r="BB16" s="753" t="e">
        <f>IF(AND('Mapa final'!#REF!="Muy Alta",'Mapa final'!#REF!="Moderado"),CONCATENATE("R",'Mapa final'!#REF!),"")</f>
        <v>#REF!</v>
      </c>
      <c r="BC16" s="753"/>
      <c r="BD16" s="753" t="e">
        <f>IF(AND('Mapa final'!#REF!="Muy Alta",'Mapa final'!#REF!="Moderado"),CONCATENATE("R",'Mapa final'!#REF!),"")</f>
        <v>#REF!</v>
      </c>
      <c r="BE16" s="754"/>
      <c r="BF16" s="755" t="e">
        <f>IF(AND('Mapa final'!#REF!="Muy Alta",'Mapa final'!#REF!="Mayor"),CONCATENATE("R",'Mapa final'!#REF!),"")</f>
        <v>#REF!</v>
      </c>
      <c r="BG16" s="753"/>
      <c r="BH16" s="753" t="e">
        <f>IF(AND('Mapa final'!#REF!="Muy Alta",'Mapa final'!#REF!="Mayor"),CONCATENATE("R",'Mapa final'!#REF!),"")</f>
        <v>#REF!</v>
      </c>
      <c r="BI16" s="753"/>
      <c r="BJ16" s="753" t="e">
        <f>IF(AND('Mapa final'!#REF!="Muy Alta",'Mapa final'!#REF!="Mayor"),CONCATENATE("R",'Mapa final'!#REF!),"")</f>
        <v>#REF!</v>
      </c>
      <c r="BK16" s="753"/>
      <c r="BL16" s="753" t="e">
        <f>IF(AND('Mapa final'!#REF!="Muy Alta",'Mapa final'!#REF!="Mayor"),CONCATENATE("R",'Mapa final'!#REF!),"")</f>
        <v>#REF!</v>
      </c>
      <c r="BM16" s="753"/>
      <c r="BN16" s="753" t="e">
        <f>IF(AND('Mapa final'!#REF!="Muy Alta",'Mapa final'!#REF!="Mayor"),CONCATENATE("R",'Mapa final'!#REF!),"")</f>
        <v>#REF!</v>
      </c>
      <c r="BO16" s="753"/>
      <c r="BP16" s="753" t="e">
        <f>IF(AND('Mapa final'!#REF!="Muy Alta",'Mapa final'!#REF!="Mayor"),CONCATENATE("R",'Mapa final'!#REF!),"")</f>
        <v>#REF!</v>
      </c>
      <c r="BQ16" s="753"/>
      <c r="BR16" s="753" t="e">
        <f>IF(AND('Mapa final'!#REF!="Muy Alta",'Mapa final'!#REF!="Mayor"),CONCATENATE("R",'Mapa final'!#REF!),"")</f>
        <v>#REF!</v>
      </c>
      <c r="BS16" s="753"/>
      <c r="BT16" s="753" t="e">
        <f>IF(AND('Mapa final'!#REF!="Muy Alta",'Mapa final'!#REF!="Mayor"),CONCATENATE("R",'Mapa final'!#REF!),"")</f>
        <v>#REF!</v>
      </c>
      <c r="BU16" s="754"/>
      <c r="BV16" s="777" t="e">
        <f>IF(AND('Mapa final'!#REF!="Muy Alta",'Mapa final'!#REF!="Catastrófico"),CONCATENATE("R",'Mapa final'!#REF!),"")</f>
        <v>#REF!</v>
      </c>
      <c r="BW16" s="759"/>
      <c r="BX16" s="759" t="e">
        <f>IF(AND('Mapa final'!#REF!="Muy Alta",'Mapa final'!#REF!="Catastrófico"),CONCATENATE("R",'Mapa final'!#REF!),"")</f>
        <v>#REF!</v>
      </c>
      <c r="BY16" s="759"/>
      <c r="BZ16" s="759" t="e">
        <f>IF(AND('Mapa final'!#REF!="Muy Alta",'Mapa final'!#REF!="Catastrófico"),CONCATENATE("R",'Mapa final'!#REF!),"")</f>
        <v>#REF!</v>
      </c>
      <c r="CA16" s="759"/>
      <c r="CB16" s="759" t="e">
        <f>IF(AND('Mapa final'!#REF!="Muy Alta",'Mapa final'!#REF!="Catastrófico"),CONCATENATE("R",'Mapa final'!#REF!),"")</f>
        <v>#REF!</v>
      </c>
      <c r="CC16" s="759"/>
      <c r="CD16" s="759" t="e">
        <f>IF(AND('Mapa final'!#REF!="Muy Alta",'Mapa final'!#REF!="Catastrófico"),CONCATENATE("R",'Mapa final'!#REF!),"")</f>
        <v>#REF!</v>
      </c>
      <c r="CE16" s="759"/>
      <c r="CF16" s="759" t="e">
        <f>IF(AND('Mapa final'!#REF!="Muy Alta",'Mapa final'!#REF!="Catastrófico"),CONCATENATE("R",'Mapa final'!#REF!),"")</f>
        <v>#REF!</v>
      </c>
      <c r="CG16" s="759"/>
      <c r="CH16" s="759" t="e">
        <f>IF(AND('Mapa final'!#REF!="Muy Alta",'Mapa final'!#REF!="Catastrófico"),CONCATENATE("R",'Mapa final'!#REF!),"")</f>
        <v>#REF!</v>
      </c>
      <c r="CI16" s="759"/>
      <c r="CJ16" s="759" t="e">
        <f>IF(AND('Mapa final'!#REF!="Muy Alta",'Mapa final'!#REF!="Catastrófico"),CONCATENATE("R",'Mapa final'!#REF!),"")</f>
        <v>#REF!</v>
      </c>
      <c r="CK16" s="760"/>
      <c r="CL16" s="22"/>
      <c r="CM16" s="816"/>
      <c r="CN16" s="817"/>
      <c r="CO16" s="817"/>
      <c r="CP16" s="817"/>
      <c r="CQ16" s="817"/>
      <c r="CR16" s="818"/>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row>
    <row r="17" spans="1:130" ht="15" customHeight="1" x14ac:dyDescent="0.3">
      <c r="A17" s="22"/>
      <c r="B17" s="824"/>
      <c r="C17" s="824"/>
      <c r="D17" s="825"/>
      <c r="E17" s="747"/>
      <c r="F17" s="748"/>
      <c r="G17" s="748"/>
      <c r="H17" s="748"/>
      <c r="I17" s="748"/>
      <c r="J17" s="755"/>
      <c r="K17" s="753"/>
      <c r="L17" s="753"/>
      <c r="M17" s="753"/>
      <c r="N17" s="753"/>
      <c r="O17" s="753"/>
      <c r="P17" s="753"/>
      <c r="Q17" s="753"/>
      <c r="R17" s="753"/>
      <c r="S17" s="753"/>
      <c r="T17" s="753"/>
      <c r="U17" s="753"/>
      <c r="V17" s="753"/>
      <c r="W17" s="753"/>
      <c r="X17" s="753"/>
      <c r="Y17" s="754"/>
      <c r="Z17" s="755"/>
      <c r="AA17" s="753"/>
      <c r="AB17" s="753"/>
      <c r="AC17" s="753"/>
      <c r="AD17" s="753"/>
      <c r="AE17" s="753"/>
      <c r="AF17" s="753"/>
      <c r="AG17" s="753"/>
      <c r="AH17" s="753"/>
      <c r="AI17" s="753"/>
      <c r="AJ17" s="753"/>
      <c r="AK17" s="753"/>
      <c r="AL17" s="753"/>
      <c r="AM17" s="753"/>
      <c r="AN17" s="753"/>
      <c r="AO17" s="754"/>
      <c r="AP17" s="755"/>
      <c r="AQ17" s="753"/>
      <c r="AR17" s="753"/>
      <c r="AS17" s="753"/>
      <c r="AT17" s="753"/>
      <c r="AU17" s="753"/>
      <c r="AV17" s="753"/>
      <c r="AW17" s="753"/>
      <c r="AX17" s="753"/>
      <c r="AY17" s="753"/>
      <c r="AZ17" s="753"/>
      <c r="BA17" s="753"/>
      <c r="BB17" s="753"/>
      <c r="BC17" s="753"/>
      <c r="BD17" s="753"/>
      <c r="BE17" s="754"/>
      <c r="BF17" s="755"/>
      <c r="BG17" s="753"/>
      <c r="BH17" s="753"/>
      <c r="BI17" s="753"/>
      <c r="BJ17" s="753"/>
      <c r="BK17" s="753"/>
      <c r="BL17" s="753"/>
      <c r="BM17" s="753"/>
      <c r="BN17" s="753"/>
      <c r="BO17" s="753"/>
      <c r="BP17" s="753"/>
      <c r="BQ17" s="753"/>
      <c r="BR17" s="753"/>
      <c r="BS17" s="753"/>
      <c r="BT17" s="753"/>
      <c r="BU17" s="754"/>
      <c r="BV17" s="777"/>
      <c r="BW17" s="759"/>
      <c r="BX17" s="759"/>
      <c r="BY17" s="759"/>
      <c r="BZ17" s="759"/>
      <c r="CA17" s="759"/>
      <c r="CB17" s="759"/>
      <c r="CC17" s="759"/>
      <c r="CD17" s="759"/>
      <c r="CE17" s="759"/>
      <c r="CF17" s="759"/>
      <c r="CG17" s="759"/>
      <c r="CH17" s="759"/>
      <c r="CI17" s="759"/>
      <c r="CJ17" s="759"/>
      <c r="CK17" s="760"/>
      <c r="CL17" s="22"/>
      <c r="CM17" s="816"/>
      <c r="CN17" s="817"/>
      <c r="CO17" s="817"/>
      <c r="CP17" s="817"/>
      <c r="CQ17" s="817"/>
      <c r="CR17" s="818"/>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row>
    <row r="18" spans="1:130" ht="15" customHeight="1" x14ac:dyDescent="0.3">
      <c r="A18" s="22"/>
      <c r="B18" s="824"/>
      <c r="C18" s="824"/>
      <c r="D18" s="825"/>
      <c r="E18" s="747"/>
      <c r="F18" s="748"/>
      <c r="G18" s="748"/>
      <c r="H18" s="748"/>
      <c r="I18" s="748"/>
      <c r="J18" s="755" t="e">
        <f>IF(AND('Mapa final'!#REF!="Muy Alta",'Mapa final'!#REF!="Leve"),CONCATENATE("R",'Mapa final'!#REF!),"")</f>
        <v>#REF!</v>
      </c>
      <c r="K18" s="753"/>
      <c r="L18" s="753" t="e">
        <f>IF(AND('Mapa final'!#REF!="Muy Alta",'Mapa final'!#REF!="Leve"),CONCATENATE("R",'Mapa final'!#REF!),"")</f>
        <v>#REF!</v>
      </c>
      <c r="M18" s="753"/>
      <c r="N18" s="753" t="e">
        <f>IF(AND('Mapa final'!#REF!="Muy Alta",'Mapa final'!#REF!="Leve"),CONCATENATE("R",'Mapa final'!#REF!),"")</f>
        <v>#REF!</v>
      </c>
      <c r="O18" s="753"/>
      <c r="P18" s="753" t="e">
        <f>IF(AND('Mapa final'!#REF!="Muy Alta",'Mapa final'!#REF!="Leve"),CONCATENATE("R",'Mapa final'!#REF!),"")</f>
        <v>#REF!</v>
      </c>
      <c r="Q18" s="753"/>
      <c r="R18" s="753" t="e">
        <f>IF(AND('Mapa final'!#REF!="Muy Alta",'Mapa final'!#REF!="Leve"),CONCATENATE("R",'Mapa final'!#REF!),"")</f>
        <v>#REF!</v>
      </c>
      <c r="S18" s="753"/>
      <c r="T18" s="753" t="e">
        <f>IF(AND('Mapa final'!#REF!="Muy Alta",'Mapa final'!#REF!="Leve"),CONCATENATE("R",'Mapa final'!#REF!),"")</f>
        <v>#REF!</v>
      </c>
      <c r="U18" s="753"/>
      <c r="V18" s="753" t="e">
        <f>IF(AND('Mapa final'!#REF!="Muy Alta",'Mapa final'!#REF!="Leve"),CONCATENATE("R",'Mapa final'!#REF!),"")</f>
        <v>#REF!</v>
      </c>
      <c r="W18" s="753"/>
      <c r="X18" s="753" t="e">
        <f>IF(AND('Mapa final'!#REF!="Muy Alta",'Mapa final'!#REF!="Leve"),CONCATENATE("R",'Mapa final'!#REF!),"")</f>
        <v>#REF!</v>
      </c>
      <c r="Y18" s="754"/>
      <c r="Z18" s="755" t="e">
        <f>IF(AND('Mapa final'!#REF!="Muy Alta",'Mapa final'!#REF!="Menor"),CONCATENATE("R",'Mapa final'!#REF!),"")</f>
        <v>#REF!</v>
      </c>
      <c r="AA18" s="753"/>
      <c r="AB18" s="753" t="e">
        <f>IF(AND('Mapa final'!#REF!="Muy Alta",'Mapa final'!#REF!="Menor"),CONCATENATE("R",'Mapa final'!#REF!),"")</f>
        <v>#REF!</v>
      </c>
      <c r="AC18" s="753"/>
      <c r="AD18" s="753" t="e">
        <f>IF(AND('Mapa final'!#REF!="Muy Alta",'Mapa final'!#REF!="Menor"),CONCATENATE("R",'Mapa final'!#REF!),"")</f>
        <v>#REF!</v>
      </c>
      <c r="AE18" s="753"/>
      <c r="AF18" s="753" t="e">
        <f>IF(AND('Mapa final'!#REF!="Muy Alta",'Mapa final'!#REF!="Menor"),CONCATENATE("R",'Mapa final'!#REF!),"")</f>
        <v>#REF!</v>
      </c>
      <c r="AG18" s="753"/>
      <c r="AH18" s="753" t="e">
        <f>IF(AND('Mapa final'!#REF!="Muy Alta",'Mapa final'!#REF!="Menor"),CONCATENATE("R",'Mapa final'!#REF!),"")</f>
        <v>#REF!</v>
      </c>
      <c r="AI18" s="753"/>
      <c r="AJ18" s="753" t="e">
        <f>IF(AND('Mapa final'!#REF!="Muy Alta",'Mapa final'!#REF!="Menor"),CONCATENATE("R",'Mapa final'!#REF!),"")</f>
        <v>#REF!</v>
      </c>
      <c r="AK18" s="753"/>
      <c r="AL18" s="753" t="e">
        <f>IF(AND('Mapa final'!#REF!="Muy Alta",'Mapa final'!#REF!="Menor"),CONCATENATE("R",'Mapa final'!#REF!),"")</f>
        <v>#REF!</v>
      </c>
      <c r="AM18" s="753"/>
      <c r="AN18" s="753" t="e">
        <f>IF(AND('Mapa final'!#REF!="Muy Alta",'Mapa final'!#REF!="Menor"),CONCATENATE("R",'Mapa final'!#REF!),"")</f>
        <v>#REF!</v>
      </c>
      <c r="AO18" s="754"/>
      <c r="AP18" s="755" t="e">
        <f>IF(AND('Mapa final'!#REF!="Muy Alta",'Mapa final'!#REF!="Moderado"),CONCATENATE("R",'Mapa final'!#REF!),"")</f>
        <v>#REF!</v>
      </c>
      <c r="AQ18" s="753"/>
      <c r="AR18" s="753" t="e">
        <f>IF(AND('Mapa final'!#REF!="Muy Alta",'Mapa final'!#REF!="Moderado"),CONCATENATE("R",'Mapa final'!#REF!),"")</f>
        <v>#REF!</v>
      </c>
      <c r="AS18" s="753"/>
      <c r="AT18" s="753" t="e">
        <f>IF(AND('Mapa final'!#REF!="Muy Alta",'Mapa final'!#REF!="Moderado"),CONCATENATE("R",'Mapa final'!#REF!),"")</f>
        <v>#REF!</v>
      </c>
      <c r="AU18" s="753"/>
      <c r="AV18" s="753" t="e">
        <f>IF(AND('Mapa final'!#REF!="Muy Alta",'Mapa final'!#REF!="Moderado"),CONCATENATE("R",'Mapa final'!#REF!),"")</f>
        <v>#REF!</v>
      </c>
      <c r="AW18" s="753"/>
      <c r="AX18" s="753" t="e">
        <f>IF(AND('Mapa final'!#REF!="Muy Alta",'Mapa final'!#REF!="Moderado"),CONCATENATE("R",'Mapa final'!#REF!),"")</f>
        <v>#REF!</v>
      </c>
      <c r="AY18" s="753"/>
      <c r="AZ18" s="753" t="e">
        <f>IF(AND('Mapa final'!#REF!="Muy Alta",'Mapa final'!#REF!="Moderado"),CONCATENATE("R",'Mapa final'!#REF!),"")</f>
        <v>#REF!</v>
      </c>
      <c r="BA18" s="753"/>
      <c r="BB18" s="753" t="e">
        <f>IF(AND('Mapa final'!#REF!="Muy Alta",'Mapa final'!#REF!="Moderado"),CONCATENATE("R",'Mapa final'!#REF!),"")</f>
        <v>#REF!</v>
      </c>
      <c r="BC18" s="753"/>
      <c r="BD18" s="753" t="e">
        <f>IF(AND('Mapa final'!#REF!="Muy Alta",'Mapa final'!#REF!="Moderado"),CONCATENATE("R",'Mapa final'!#REF!),"")</f>
        <v>#REF!</v>
      </c>
      <c r="BE18" s="754"/>
      <c r="BF18" s="755" t="e">
        <f>IF(AND('Mapa final'!#REF!="Muy Alta",'Mapa final'!#REF!="Mayor"),CONCATENATE("R",'Mapa final'!#REF!),"")</f>
        <v>#REF!</v>
      </c>
      <c r="BG18" s="753"/>
      <c r="BH18" s="753" t="e">
        <f>IF(AND('Mapa final'!#REF!="Muy Alta",'Mapa final'!#REF!="Mayor"),CONCATENATE("R",'Mapa final'!#REF!),"")</f>
        <v>#REF!</v>
      </c>
      <c r="BI18" s="753"/>
      <c r="BJ18" s="753" t="e">
        <f>IF(AND('Mapa final'!#REF!="Muy Alta",'Mapa final'!#REF!="Mayor"),CONCATENATE("R",'Mapa final'!#REF!),"")</f>
        <v>#REF!</v>
      </c>
      <c r="BK18" s="753"/>
      <c r="BL18" s="753" t="e">
        <f>IF(AND('Mapa final'!#REF!="Muy Alta",'Mapa final'!#REF!="Mayor"),CONCATENATE("R",'Mapa final'!#REF!),"")</f>
        <v>#REF!</v>
      </c>
      <c r="BM18" s="753"/>
      <c r="BN18" s="753" t="e">
        <f>IF(AND('Mapa final'!#REF!="Muy Alta",'Mapa final'!#REF!="Mayor"),CONCATENATE("R",'Mapa final'!#REF!),"")</f>
        <v>#REF!</v>
      </c>
      <c r="BO18" s="753"/>
      <c r="BP18" s="753" t="e">
        <f>IF(AND('Mapa final'!#REF!="Muy Alta",'Mapa final'!#REF!="Mayor"),CONCATENATE("R",'Mapa final'!#REF!),"")</f>
        <v>#REF!</v>
      </c>
      <c r="BQ18" s="753"/>
      <c r="BR18" s="753" t="e">
        <f>IF(AND('Mapa final'!#REF!="Muy Alta",'Mapa final'!#REF!="Mayor"),CONCATENATE("R",'Mapa final'!#REF!),"")</f>
        <v>#REF!</v>
      </c>
      <c r="BS18" s="753"/>
      <c r="BT18" s="753" t="e">
        <f>IF(AND('Mapa final'!#REF!="Muy Alta",'Mapa final'!#REF!="Mayor"),CONCATENATE("R",'Mapa final'!#REF!),"")</f>
        <v>#REF!</v>
      </c>
      <c r="BU18" s="754"/>
      <c r="BV18" s="777" t="e">
        <f>IF(AND('Mapa final'!#REF!="Muy Alta",'Mapa final'!#REF!="Catastrófico"),CONCATENATE("R",'Mapa final'!#REF!),"")</f>
        <v>#REF!</v>
      </c>
      <c r="BW18" s="759"/>
      <c r="BX18" s="759" t="e">
        <f>IF(AND('Mapa final'!#REF!="Muy Alta",'Mapa final'!#REF!="Catastrófico"),CONCATENATE("R",'Mapa final'!#REF!),"")</f>
        <v>#REF!</v>
      </c>
      <c r="BY18" s="759"/>
      <c r="BZ18" s="759" t="e">
        <f>IF(AND('Mapa final'!#REF!="Muy Alta",'Mapa final'!#REF!="Catastrófico"),CONCATENATE("R",'Mapa final'!#REF!),"")</f>
        <v>#REF!</v>
      </c>
      <c r="CA18" s="759"/>
      <c r="CB18" s="759" t="e">
        <f>IF(AND('Mapa final'!#REF!="Muy Alta",'Mapa final'!#REF!="Catastrófico"),CONCATENATE("R",'Mapa final'!#REF!),"")</f>
        <v>#REF!</v>
      </c>
      <c r="CC18" s="759"/>
      <c r="CD18" s="759" t="e">
        <f>IF(AND('Mapa final'!#REF!="Muy Alta",'Mapa final'!#REF!="Catastrófico"),CONCATENATE("R",'Mapa final'!#REF!),"")</f>
        <v>#REF!</v>
      </c>
      <c r="CE18" s="759"/>
      <c r="CF18" s="759" t="e">
        <f>IF(AND('Mapa final'!#REF!="Muy Alta",'Mapa final'!#REF!="Catastrófico"),CONCATENATE("R",'Mapa final'!#REF!),"")</f>
        <v>#REF!</v>
      </c>
      <c r="CG18" s="759"/>
      <c r="CH18" s="759" t="e">
        <f>IF(AND('Mapa final'!#REF!="Muy Alta",'Mapa final'!#REF!="Catastrófico"),CONCATENATE("R",'Mapa final'!#REF!),"")</f>
        <v>#REF!</v>
      </c>
      <c r="CI18" s="759"/>
      <c r="CJ18" s="759" t="e">
        <f>IF(AND('Mapa final'!#REF!="Muy Alta",'Mapa final'!#REF!="Catastrófico"),CONCATENATE("R",'Mapa final'!#REF!),"")</f>
        <v>#REF!</v>
      </c>
      <c r="CK18" s="760"/>
      <c r="CL18" s="22"/>
      <c r="CM18" s="816"/>
      <c r="CN18" s="817"/>
      <c r="CO18" s="817"/>
      <c r="CP18" s="817"/>
      <c r="CQ18" s="817"/>
      <c r="CR18" s="818"/>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row>
    <row r="19" spans="1:130" ht="15" customHeight="1" x14ac:dyDescent="0.3">
      <c r="A19" s="22"/>
      <c r="B19" s="824"/>
      <c r="C19" s="824"/>
      <c r="D19" s="825"/>
      <c r="E19" s="747"/>
      <c r="F19" s="748"/>
      <c r="G19" s="748"/>
      <c r="H19" s="748"/>
      <c r="I19" s="748"/>
      <c r="J19" s="755"/>
      <c r="K19" s="753"/>
      <c r="L19" s="753"/>
      <c r="M19" s="753"/>
      <c r="N19" s="753"/>
      <c r="O19" s="753"/>
      <c r="P19" s="753"/>
      <c r="Q19" s="753"/>
      <c r="R19" s="753"/>
      <c r="S19" s="753"/>
      <c r="T19" s="753"/>
      <c r="U19" s="753"/>
      <c r="V19" s="753"/>
      <c r="W19" s="753"/>
      <c r="X19" s="753"/>
      <c r="Y19" s="754"/>
      <c r="Z19" s="755"/>
      <c r="AA19" s="753"/>
      <c r="AB19" s="753"/>
      <c r="AC19" s="753"/>
      <c r="AD19" s="753"/>
      <c r="AE19" s="753"/>
      <c r="AF19" s="753"/>
      <c r="AG19" s="753"/>
      <c r="AH19" s="753"/>
      <c r="AI19" s="753"/>
      <c r="AJ19" s="753"/>
      <c r="AK19" s="753"/>
      <c r="AL19" s="753"/>
      <c r="AM19" s="753"/>
      <c r="AN19" s="753"/>
      <c r="AO19" s="754"/>
      <c r="AP19" s="755"/>
      <c r="AQ19" s="753"/>
      <c r="AR19" s="753"/>
      <c r="AS19" s="753"/>
      <c r="AT19" s="753"/>
      <c r="AU19" s="753"/>
      <c r="AV19" s="753"/>
      <c r="AW19" s="753"/>
      <c r="AX19" s="753"/>
      <c r="AY19" s="753"/>
      <c r="AZ19" s="753"/>
      <c r="BA19" s="753"/>
      <c r="BB19" s="753"/>
      <c r="BC19" s="753"/>
      <c r="BD19" s="753"/>
      <c r="BE19" s="754"/>
      <c r="BF19" s="755"/>
      <c r="BG19" s="753"/>
      <c r="BH19" s="753"/>
      <c r="BI19" s="753"/>
      <c r="BJ19" s="753"/>
      <c r="BK19" s="753"/>
      <c r="BL19" s="753"/>
      <c r="BM19" s="753"/>
      <c r="BN19" s="753"/>
      <c r="BO19" s="753"/>
      <c r="BP19" s="753"/>
      <c r="BQ19" s="753"/>
      <c r="BR19" s="753"/>
      <c r="BS19" s="753"/>
      <c r="BT19" s="753"/>
      <c r="BU19" s="754"/>
      <c r="BV19" s="777"/>
      <c r="BW19" s="759"/>
      <c r="BX19" s="759"/>
      <c r="BY19" s="759"/>
      <c r="BZ19" s="759"/>
      <c r="CA19" s="759"/>
      <c r="CB19" s="759"/>
      <c r="CC19" s="759"/>
      <c r="CD19" s="759"/>
      <c r="CE19" s="759"/>
      <c r="CF19" s="759"/>
      <c r="CG19" s="759"/>
      <c r="CH19" s="759"/>
      <c r="CI19" s="759"/>
      <c r="CJ19" s="759"/>
      <c r="CK19" s="760"/>
      <c r="CL19" s="22"/>
      <c r="CM19" s="816"/>
      <c r="CN19" s="817"/>
      <c r="CO19" s="817"/>
      <c r="CP19" s="817"/>
      <c r="CQ19" s="817"/>
      <c r="CR19" s="818"/>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row>
    <row r="20" spans="1:130" ht="15" customHeight="1" x14ac:dyDescent="0.3">
      <c r="A20" s="22"/>
      <c r="B20" s="824"/>
      <c r="C20" s="824"/>
      <c r="D20" s="825"/>
      <c r="E20" s="747"/>
      <c r="F20" s="748"/>
      <c r="G20" s="748"/>
      <c r="H20" s="748"/>
      <c r="I20" s="748"/>
      <c r="J20" s="755" t="e">
        <f>IF(AND('Mapa final'!#REF!="Muy Alta",'Mapa final'!#REF!="Leve"),CONCATENATE("R",'Mapa final'!#REF!),"")</f>
        <v>#REF!</v>
      </c>
      <c r="K20" s="753"/>
      <c r="L20" s="753" t="e">
        <f>IF(AND('Mapa final'!#REF!="Muy Alta",'Mapa final'!#REF!="Leve"),CONCATENATE("R",'Mapa final'!#REF!),"")</f>
        <v>#REF!</v>
      </c>
      <c r="M20" s="753"/>
      <c r="N20" s="753" t="e">
        <f>IF(AND('Mapa final'!#REF!="Muy Alta",'Mapa final'!#REF!="Leve"),CONCATENATE("R",'Mapa final'!#REF!),"")</f>
        <v>#REF!</v>
      </c>
      <c r="O20" s="753"/>
      <c r="P20" s="753" t="e">
        <f>IF(AND('Mapa final'!#REF!="Muy Alta",'Mapa final'!#REF!="Leve"),CONCATENATE("R",'Mapa final'!#REF!),"")</f>
        <v>#REF!</v>
      </c>
      <c r="Q20" s="753"/>
      <c r="R20" s="753" t="e">
        <f>IF(AND('Mapa final'!#REF!="Muy Alta",'Mapa final'!#REF!="Leve"),CONCATENATE("R",'Mapa final'!#REF!),"")</f>
        <v>#REF!</v>
      </c>
      <c r="S20" s="753"/>
      <c r="T20" s="753" t="e">
        <f>IF(AND('Mapa final'!#REF!="Muy Alta",'Mapa final'!#REF!="Leve"),CONCATENATE("R",'Mapa final'!#REF!),"")</f>
        <v>#REF!</v>
      </c>
      <c r="U20" s="753"/>
      <c r="V20" s="753" t="e">
        <f>IF(AND('Mapa final'!#REF!="Muy Alta",'Mapa final'!#REF!="Leve"),CONCATENATE("R",'Mapa final'!#REF!),"")</f>
        <v>#REF!</v>
      </c>
      <c r="W20" s="753"/>
      <c r="X20" s="753" t="e">
        <f>IF(AND('Mapa final'!#REF!="Muy Alta",'Mapa final'!#REF!="Leve"),CONCATENATE("R",'Mapa final'!#REF!),"")</f>
        <v>#REF!</v>
      </c>
      <c r="Y20" s="754"/>
      <c r="Z20" s="755" t="e">
        <f>IF(AND('Mapa final'!#REF!="Muy Alta",'Mapa final'!#REF!="Menor"),CONCATENATE("R",'Mapa final'!#REF!),"")</f>
        <v>#REF!</v>
      </c>
      <c r="AA20" s="753"/>
      <c r="AB20" s="753" t="e">
        <f>IF(AND('Mapa final'!#REF!="Muy Alta",'Mapa final'!#REF!="Menor"),CONCATENATE("R",'Mapa final'!#REF!),"")</f>
        <v>#REF!</v>
      </c>
      <c r="AC20" s="753"/>
      <c r="AD20" s="753" t="e">
        <f>IF(AND('Mapa final'!#REF!="Muy Alta",'Mapa final'!#REF!="Menor"),CONCATENATE("R",'Mapa final'!#REF!),"")</f>
        <v>#REF!</v>
      </c>
      <c r="AE20" s="753"/>
      <c r="AF20" s="753" t="e">
        <f>IF(AND('Mapa final'!#REF!="Muy Alta",'Mapa final'!#REF!="Menor"),CONCATENATE("R",'Mapa final'!#REF!),"")</f>
        <v>#REF!</v>
      </c>
      <c r="AG20" s="753"/>
      <c r="AH20" s="753" t="e">
        <f>IF(AND('Mapa final'!#REF!="Muy Alta",'Mapa final'!#REF!="Menor"),CONCATENATE("R",'Mapa final'!#REF!),"")</f>
        <v>#REF!</v>
      </c>
      <c r="AI20" s="753"/>
      <c r="AJ20" s="753" t="e">
        <f>IF(AND('Mapa final'!#REF!="Muy Alta",'Mapa final'!#REF!="Menor"),CONCATENATE("R",'Mapa final'!#REF!),"")</f>
        <v>#REF!</v>
      </c>
      <c r="AK20" s="753"/>
      <c r="AL20" s="753" t="e">
        <f>IF(AND('Mapa final'!#REF!="Muy Alta",'Mapa final'!#REF!="Menor"),CONCATENATE("R",'Mapa final'!#REF!),"")</f>
        <v>#REF!</v>
      </c>
      <c r="AM20" s="753"/>
      <c r="AN20" s="753" t="e">
        <f>IF(AND('Mapa final'!#REF!="Muy Alta",'Mapa final'!#REF!="Menor"),CONCATENATE("R",'Mapa final'!#REF!),"")</f>
        <v>#REF!</v>
      </c>
      <c r="AO20" s="754"/>
      <c r="AP20" s="755" t="e">
        <f>IF(AND('Mapa final'!#REF!="Muy Alta",'Mapa final'!#REF!="Moderado"),CONCATENATE("R",'Mapa final'!#REF!),"")</f>
        <v>#REF!</v>
      </c>
      <c r="AQ20" s="753"/>
      <c r="AR20" s="753" t="e">
        <f>IF(AND('Mapa final'!#REF!="Muy Alta",'Mapa final'!#REF!="Moderado"),CONCATENATE("R",'Mapa final'!#REF!),"")</f>
        <v>#REF!</v>
      </c>
      <c r="AS20" s="753"/>
      <c r="AT20" s="753" t="e">
        <f>IF(AND('Mapa final'!#REF!="Muy Alta",'Mapa final'!#REF!="Moderado"),CONCATENATE("R",'Mapa final'!#REF!),"")</f>
        <v>#REF!</v>
      </c>
      <c r="AU20" s="753"/>
      <c r="AV20" s="753" t="e">
        <f>IF(AND('Mapa final'!#REF!="Muy Alta",'Mapa final'!#REF!="Moderado"),CONCATENATE("R",'Mapa final'!#REF!),"")</f>
        <v>#REF!</v>
      </c>
      <c r="AW20" s="753"/>
      <c r="AX20" s="753" t="e">
        <f>IF(AND('Mapa final'!#REF!="Muy Alta",'Mapa final'!#REF!="Moderado"),CONCATENATE("R",'Mapa final'!#REF!),"")</f>
        <v>#REF!</v>
      </c>
      <c r="AY20" s="753"/>
      <c r="AZ20" s="753" t="e">
        <f>IF(AND('Mapa final'!#REF!="Muy Alta",'Mapa final'!#REF!="Moderado"),CONCATENATE("R",'Mapa final'!#REF!),"")</f>
        <v>#REF!</v>
      </c>
      <c r="BA20" s="753"/>
      <c r="BB20" s="753" t="e">
        <f>IF(AND('Mapa final'!#REF!="Muy Alta",'Mapa final'!#REF!="Moderado"),CONCATENATE("R",'Mapa final'!#REF!),"")</f>
        <v>#REF!</v>
      </c>
      <c r="BC20" s="753"/>
      <c r="BD20" s="753" t="e">
        <f>IF(AND('Mapa final'!#REF!="Muy Alta",'Mapa final'!#REF!="Moderado"),CONCATENATE("R",'Mapa final'!#REF!),"")</f>
        <v>#REF!</v>
      </c>
      <c r="BE20" s="754"/>
      <c r="BF20" s="755" t="e">
        <f>IF(AND('Mapa final'!#REF!="Muy Alta",'Mapa final'!#REF!="Mayor"),CONCATENATE("R",'Mapa final'!#REF!),"")</f>
        <v>#REF!</v>
      </c>
      <c r="BG20" s="753"/>
      <c r="BH20" s="753" t="e">
        <f>IF(AND('Mapa final'!#REF!="Muy Alta",'Mapa final'!#REF!="Mayor"),CONCATENATE("R",'Mapa final'!#REF!),"")</f>
        <v>#REF!</v>
      </c>
      <c r="BI20" s="753"/>
      <c r="BJ20" s="753" t="e">
        <f>IF(AND('Mapa final'!#REF!="Muy Alta",'Mapa final'!#REF!="Mayor"),CONCATENATE("R",'Mapa final'!#REF!),"")</f>
        <v>#REF!</v>
      </c>
      <c r="BK20" s="753"/>
      <c r="BL20" s="753" t="e">
        <f>IF(AND('Mapa final'!#REF!="Muy Alta",'Mapa final'!#REF!="Mayor"),CONCATENATE("R",'Mapa final'!#REF!),"")</f>
        <v>#REF!</v>
      </c>
      <c r="BM20" s="753"/>
      <c r="BN20" s="753" t="e">
        <f>IF(AND('Mapa final'!#REF!="Muy Alta",'Mapa final'!#REF!="Mayor"),CONCATENATE("R",'Mapa final'!#REF!),"")</f>
        <v>#REF!</v>
      </c>
      <c r="BO20" s="753"/>
      <c r="BP20" s="753" t="e">
        <f>IF(AND('Mapa final'!#REF!="Muy Alta",'Mapa final'!#REF!="Mayor"),CONCATENATE("R",'Mapa final'!#REF!),"")</f>
        <v>#REF!</v>
      </c>
      <c r="BQ20" s="753"/>
      <c r="BR20" s="753" t="e">
        <f>IF(AND('Mapa final'!#REF!="Muy Alta",'Mapa final'!#REF!="Mayor"),CONCATENATE("R",'Mapa final'!#REF!),"")</f>
        <v>#REF!</v>
      </c>
      <c r="BS20" s="753"/>
      <c r="BT20" s="753" t="e">
        <f>IF(AND('Mapa final'!#REF!="Muy Alta",'Mapa final'!#REF!="Mayor"),CONCATENATE("R",'Mapa final'!#REF!),"")</f>
        <v>#REF!</v>
      </c>
      <c r="BU20" s="754"/>
      <c r="BV20" s="777" t="e">
        <f>IF(AND('Mapa final'!#REF!="Muy Alta",'Mapa final'!#REF!="Catastrófico"),CONCATENATE("R",'Mapa final'!#REF!),"")</f>
        <v>#REF!</v>
      </c>
      <c r="BW20" s="759"/>
      <c r="BX20" s="759" t="e">
        <f>IF(AND('Mapa final'!#REF!="Muy Alta",'Mapa final'!#REF!="Catastrófico"),CONCATENATE("R",'Mapa final'!#REF!),"")</f>
        <v>#REF!</v>
      </c>
      <c r="BY20" s="759"/>
      <c r="BZ20" s="759" t="e">
        <f>IF(AND('Mapa final'!#REF!="Muy Alta",'Mapa final'!#REF!="Catastrófico"),CONCATENATE("R",'Mapa final'!#REF!),"")</f>
        <v>#REF!</v>
      </c>
      <c r="CA20" s="759"/>
      <c r="CB20" s="759" t="e">
        <f>IF(AND('Mapa final'!#REF!="Muy Alta",'Mapa final'!#REF!="Catastrófico"),CONCATENATE("R",'Mapa final'!#REF!),"")</f>
        <v>#REF!</v>
      </c>
      <c r="CC20" s="759"/>
      <c r="CD20" s="759" t="e">
        <f>IF(AND('Mapa final'!#REF!="Muy Alta",'Mapa final'!#REF!="Catastrófico"),CONCATENATE("R",'Mapa final'!#REF!),"")</f>
        <v>#REF!</v>
      </c>
      <c r="CE20" s="759"/>
      <c r="CF20" s="759" t="e">
        <f>IF(AND('Mapa final'!#REF!="Muy Alta",'Mapa final'!#REF!="Catastrófico"),CONCATENATE("R",'Mapa final'!#REF!),"")</f>
        <v>#REF!</v>
      </c>
      <c r="CG20" s="759"/>
      <c r="CH20" s="759" t="e">
        <f>IF(AND('Mapa final'!#REF!="Muy Alta",'Mapa final'!#REF!="Catastrófico"),CONCATENATE("R",'Mapa final'!#REF!),"")</f>
        <v>#REF!</v>
      </c>
      <c r="CI20" s="759"/>
      <c r="CJ20" s="759" t="e">
        <f>IF(AND('Mapa final'!#REF!="Muy Alta",'Mapa final'!#REF!="Catastrófico"),CONCATENATE("R",'Mapa final'!#REF!),"")</f>
        <v>#REF!</v>
      </c>
      <c r="CK20" s="760"/>
      <c r="CL20" s="22"/>
      <c r="CM20" s="816"/>
      <c r="CN20" s="817"/>
      <c r="CO20" s="817"/>
      <c r="CP20" s="817"/>
      <c r="CQ20" s="817"/>
      <c r="CR20" s="818"/>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row>
    <row r="21" spans="1:130" ht="15.75" customHeight="1" thickBot="1" x14ac:dyDescent="0.35">
      <c r="A21" s="22"/>
      <c r="B21" s="824"/>
      <c r="C21" s="824"/>
      <c r="D21" s="825"/>
      <c r="E21" s="750"/>
      <c r="F21" s="751"/>
      <c r="G21" s="751"/>
      <c r="H21" s="751"/>
      <c r="I21" s="751"/>
      <c r="J21" s="756"/>
      <c r="K21" s="757"/>
      <c r="L21" s="757"/>
      <c r="M21" s="757"/>
      <c r="N21" s="757"/>
      <c r="O21" s="757"/>
      <c r="P21" s="757"/>
      <c r="Q21" s="757"/>
      <c r="R21" s="757"/>
      <c r="S21" s="757"/>
      <c r="T21" s="757"/>
      <c r="U21" s="757"/>
      <c r="V21" s="757"/>
      <c r="W21" s="757"/>
      <c r="X21" s="757"/>
      <c r="Y21" s="758"/>
      <c r="Z21" s="756"/>
      <c r="AA21" s="757"/>
      <c r="AB21" s="757"/>
      <c r="AC21" s="757"/>
      <c r="AD21" s="757"/>
      <c r="AE21" s="757"/>
      <c r="AF21" s="757"/>
      <c r="AG21" s="757"/>
      <c r="AH21" s="757"/>
      <c r="AI21" s="757"/>
      <c r="AJ21" s="757"/>
      <c r="AK21" s="757"/>
      <c r="AL21" s="757"/>
      <c r="AM21" s="757"/>
      <c r="AN21" s="757"/>
      <c r="AO21" s="758"/>
      <c r="AP21" s="756"/>
      <c r="AQ21" s="757"/>
      <c r="AR21" s="757"/>
      <c r="AS21" s="757"/>
      <c r="AT21" s="757"/>
      <c r="AU21" s="757"/>
      <c r="AV21" s="757"/>
      <c r="AW21" s="757"/>
      <c r="AX21" s="757"/>
      <c r="AY21" s="757"/>
      <c r="AZ21" s="757"/>
      <c r="BA21" s="757"/>
      <c r="BB21" s="757"/>
      <c r="BC21" s="757"/>
      <c r="BD21" s="757"/>
      <c r="BE21" s="758"/>
      <c r="BF21" s="756"/>
      <c r="BG21" s="757"/>
      <c r="BH21" s="757"/>
      <c r="BI21" s="757"/>
      <c r="BJ21" s="757"/>
      <c r="BK21" s="757"/>
      <c r="BL21" s="757"/>
      <c r="BM21" s="757"/>
      <c r="BN21" s="757"/>
      <c r="BO21" s="757"/>
      <c r="BP21" s="757"/>
      <c r="BQ21" s="757"/>
      <c r="BR21" s="757"/>
      <c r="BS21" s="757"/>
      <c r="BT21" s="757"/>
      <c r="BU21" s="758"/>
      <c r="BV21" s="822"/>
      <c r="BW21" s="811"/>
      <c r="BX21" s="811"/>
      <c r="BY21" s="811"/>
      <c r="BZ21" s="811"/>
      <c r="CA21" s="811"/>
      <c r="CB21" s="811"/>
      <c r="CC21" s="811"/>
      <c r="CD21" s="811"/>
      <c r="CE21" s="811"/>
      <c r="CF21" s="811"/>
      <c r="CG21" s="811"/>
      <c r="CH21" s="811"/>
      <c r="CI21" s="811"/>
      <c r="CJ21" s="811"/>
      <c r="CK21" s="812"/>
      <c r="CL21" s="22"/>
      <c r="CM21" s="819"/>
      <c r="CN21" s="820"/>
      <c r="CO21" s="820"/>
      <c r="CP21" s="820"/>
      <c r="CQ21" s="820"/>
      <c r="CR21" s="821"/>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row>
    <row r="22" spans="1:130" ht="15" customHeight="1" x14ac:dyDescent="0.3">
      <c r="A22" s="22"/>
      <c r="B22" s="824"/>
      <c r="C22" s="824"/>
      <c r="D22" s="825"/>
      <c r="E22" s="744" t="s">
        <v>107</v>
      </c>
      <c r="F22" s="745"/>
      <c r="G22" s="745"/>
      <c r="H22" s="745"/>
      <c r="I22" s="745"/>
      <c r="J22" s="767" t="e">
        <f>IF(AND('Mapa final'!#REF!="Alta",'Mapa final'!#REF!="Leve"),CONCATENATE("R",'Mapa final'!#REF!),"")</f>
        <v>#REF!</v>
      </c>
      <c r="K22" s="765"/>
      <c r="L22" s="765" t="e">
        <f>IF(AND('Mapa final'!#REF!="Alta",'Mapa final'!#REF!="Leve"),CONCATENATE("R",'Mapa final'!#REF!),"")</f>
        <v>#REF!</v>
      </c>
      <c r="M22" s="765"/>
      <c r="N22" s="765" t="e">
        <f>IF(AND('Mapa final'!#REF!="Alta",'Mapa final'!#REF!="Leve"),CONCATENATE("R",'Mapa final'!#REF!),"")</f>
        <v>#REF!</v>
      </c>
      <c r="O22" s="765"/>
      <c r="P22" s="764" t="e">
        <f>IF(AND('Mapa final'!#REF!="Alta",'Mapa final'!#REF!="Leve"),CONCATENATE("R",'Mapa final'!#REF!),"")</f>
        <v>#REF!</v>
      </c>
      <c r="Q22" s="764"/>
      <c r="R22" s="764" t="e">
        <f>IF(AND('Mapa final'!#REF!="Alta",'Mapa final'!#REF!="Leve"),CONCATENATE("R",'Mapa final'!#REF!),"")</f>
        <v>#REF!</v>
      </c>
      <c r="S22" s="764"/>
      <c r="T22" s="765" t="e">
        <f>IF(AND('Mapa final'!#REF!="Alta",'Mapa final'!#REF!="Leve"),CONCATENATE("R",'Mapa final'!#REF!),"")</f>
        <v>#REF!</v>
      </c>
      <c r="U22" s="765"/>
      <c r="V22" s="765" t="e">
        <f>IF(AND('Mapa final'!#REF!="Alta",'Mapa final'!#REF!="Leve"),CONCATENATE("R",'Mapa final'!#REF!),"")</f>
        <v>#REF!</v>
      </c>
      <c r="W22" s="765"/>
      <c r="X22" s="765" t="e">
        <f>IF(AND('Mapa final'!#REF!="Alta",'Mapa final'!#REF!="Leve"),CONCATENATE("R",'Mapa final'!#REF!),"")</f>
        <v>#REF!</v>
      </c>
      <c r="Y22" s="765"/>
      <c r="Z22" s="767" t="e">
        <f>IF(AND('Mapa final'!#REF!="Alta",'Mapa final'!#REF!="Menor"),CONCATENATE("R",'Mapa final'!#REF!),"")</f>
        <v>#REF!</v>
      </c>
      <c r="AA22" s="765"/>
      <c r="AB22" s="765" t="e">
        <f>IF(AND('Mapa final'!#REF!="Alta",'Mapa final'!#REF!="Menor"),CONCATENATE("R",'Mapa final'!#REF!),"")</f>
        <v>#REF!</v>
      </c>
      <c r="AC22" s="765"/>
      <c r="AD22" s="765" t="e">
        <f>IF(AND('Mapa final'!#REF!="Alta",'Mapa final'!#REF!="Menor"),CONCATENATE("R",'Mapa final'!#REF!),"")</f>
        <v>#REF!</v>
      </c>
      <c r="AE22" s="765"/>
      <c r="AF22" s="764" t="e">
        <f>IF(AND('Mapa final'!#REF!="Alta",'Mapa final'!#REF!="Menor"),CONCATENATE("R",'Mapa final'!#REF!),"")</f>
        <v>#REF!</v>
      </c>
      <c r="AG22" s="764"/>
      <c r="AH22" s="764" t="e">
        <f>IF(AND('Mapa final'!#REF!="Alta",'Mapa final'!#REF!="Menor"),CONCATENATE("R",'Mapa final'!#REF!),"")</f>
        <v>#REF!</v>
      </c>
      <c r="AI22" s="764"/>
      <c r="AJ22" s="765" t="e">
        <f>IF(AND('Mapa final'!#REF!="Alta",'Mapa final'!#REF!="Menor"),CONCATENATE("R",'Mapa final'!#REF!),"")</f>
        <v>#REF!</v>
      </c>
      <c r="AK22" s="765"/>
      <c r="AL22" s="765" t="e">
        <f>IF(AND('Mapa final'!#REF!="Alta",'Mapa final'!#REF!="Menor"),CONCATENATE("R",'Mapa final'!#REF!),"")</f>
        <v>#REF!</v>
      </c>
      <c r="AM22" s="765"/>
      <c r="AN22" s="765" t="e">
        <f>IF(AND('Mapa final'!#REF!="Alta",'Mapa final'!#REF!="Menor"),CONCATENATE("R",'Mapa final'!#REF!),"")</f>
        <v>#REF!</v>
      </c>
      <c r="AO22" s="765"/>
      <c r="AP22" s="761" t="e">
        <f>IF(AND('Mapa final'!#REF!="Alta",'Mapa final'!#REF!="Moderado"),CONCATENATE("R",'Mapa final'!#REF!),"")</f>
        <v>#REF!</v>
      </c>
      <c r="AQ22" s="762"/>
      <c r="AR22" s="762" t="e">
        <f>IF(AND('Mapa final'!#REF!="Alta",'Mapa final'!#REF!="Moderado"),CONCATENATE("R",'Mapa final'!#REF!),"")</f>
        <v>#REF!</v>
      </c>
      <c r="AS22" s="762"/>
      <c r="AT22" s="762" t="e">
        <f>IF(AND('Mapa final'!#REF!="Alta",'Mapa final'!#REF!="Moderado"),CONCATENATE("R",'Mapa final'!#REF!),"")</f>
        <v>#REF!</v>
      </c>
      <c r="AU22" s="762"/>
      <c r="AV22" s="762" t="e">
        <f>IF(AND('Mapa final'!#REF!="Alta",'Mapa final'!#REF!="Moderado"),CONCATENATE("R",'Mapa final'!#REF!),"")</f>
        <v>#REF!</v>
      </c>
      <c r="AW22" s="762"/>
      <c r="AX22" s="762" t="e">
        <f>IF(AND('Mapa final'!#REF!="Alta",'Mapa final'!#REF!="Moderado"),CONCATENATE("R",'Mapa final'!#REF!),"")</f>
        <v>#REF!</v>
      </c>
      <c r="AY22" s="762"/>
      <c r="AZ22" s="762" t="e">
        <f>IF(AND('Mapa final'!#REF!="Alta",'Mapa final'!#REF!="Moderado"),CONCATENATE("R",'Mapa final'!#REF!),"")</f>
        <v>#REF!</v>
      </c>
      <c r="BA22" s="762"/>
      <c r="BB22" s="762" t="e">
        <f>IF(AND('Mapa final'!#REF!="Alta",'Mapa final'!#REF!="Moderado"),CONCATENATE("R",'Mapa final'!#REF!),"")</f>
        <v>#REF!</v>
      </c>
      <c r="BC22" s="762"/>
      <c r="BD22" s="762" t="e">
        <f>IF(AND('Mapa final'!#REF!="Alta",'Mapa final'!#REF!="Moderado"),CONCATENATE("R",'Mapa final'!#REF!),"")</f>
        <v>#REF!</v>
      </c>
      <c r="BE22" s="763"/>
      <c r="BF22" s="761" t="e">
        <f>IF(AND('Mapa final'!#REF!="Alta",'Mapa final'!#REF!="Mayor"),CONCATENATE("R",'Mapa final'!#REF!),"")</f>
        <v>#REF!</v>
      </c>
      <c r="BG22" s="762"/>
      <c r="BH22" s="762" t="e">
        <f>IF(AND('Mapa final'!#REF!="Alta",'Mapa final'!#REF!="Mayor"),CONCATENATE("R",'Mapa final'!#REF!),"")</f>
        <v>#REF!</v>
      </c>
      <c r="BI22" s="762"/>
      <c r="BJ22" s="762" t="e">
        <f>IF(AND('Mapa final'!#REF!="Alta",'Mapa final'!#REF!="Mayor"),CONCATENATE("R",'Mapa final'!#REF!),"")</f>
        <v>#REF!</v>
      </c>
      <c r="BK22" s="762"/>
      <c r="BL22" s="762" t="e">
        <f>IF(AND('Mapa final'!#REF!="Alta",'Mapa final'!#REF!="Mayor"),CONCATENATE("R",'Mapa final'!#REF!),"")</f>
        <v>#REF!</v>
      </c>
      <c r="BM22" s="762"/>
      <c r="BN22" s="762" t="e">
        <f>IF(AND('Mapa final'!#REF!="Alta",'Mapa final'!#REF!="Mayor"),CONCATENATE("R",'Mapa final'!#REF!),"")</f>
        <v>#REF!</v>
      </c>
      <c r="BO22" s="762"/>
      <c r="BP22" s="762" t="e">
        <f>IF(AND('Mapa final'!#REF!="Alta",'Mapa final'!#REF!="Mayor"),CONCATENATE("R",'Mapa final'!#REF!),"")</f>
        <v>#REF!</v>
      </c>
      <c r="BQ22" s="762"/>
      <c r="BR22" s="762" t="e">
        <f>IF(AND('Mapa final'!#REF!="Alta",'Mapa final'!#REF!="Mayor"),CONCATENATE("R",'Mapa final'!#REF!),"")</f>
        <v>#REF!</v>
      </c>
      <c r="BS22" s="762"/>
      <c r="BT22" s="762" t="e">
        <f>IF(AND('Mapa final'!#REF!="Alta",'Mapa final'!#REF!="Mayor"),CONCATENATE("R",'Mapa final'!#REF!),"")</f>
        <v>#REF!</v>
      </c>
      <c r="BU22" s="763"/>
      <c r="BV22" s="783" t="e">
        <f>IF(AND('Mapa final'!#REF!="Alta",'Mapa final'!#REF!="Catastrófico"),CONCATENATE("R",'Mapa final'!#REF!),"")</f>
        <v>#REF!</v>
      </c>
      <c r="BW22" s="778"/>
      <c r="BX22" s="778" t="e">
        <f>IF(AND('Mapa final'!#REF!="Alta",'Mapa final'!#REF!="Catastrófico"),CONCATENATE("R",'Mapa final'!#REF!),"")</f>
        <v>#REF!</v>
      </c>
      <c r="BY22" s="778"/>
      <c r="BZ22" s="778" t="e">
        <f>IF(AND('Mapa final'!#REF!="Alta",'Mapa final'!#REF!="Catastrófico"),CONCATENATE("R",'Mapa final'!#REF!),"")</f>
        <v>#REF!</v>
      </c>
      <c r="CA22" s="778"/>
      <c r="CB22" s="778" t="e">
        <f>IF(AND('Mapa final'!#REF!="Alta",'Mapa final'!#REF!="Catastrófico"),CONCATENATE("R",'Mapa final'!#REF!),"")</f>
        <v>#REF!</v>
      </c>
      <c r="CC22" s="778"/>
      <c r="CD22" s="778" t="e">
        <f>IF(AND('Mapa final'!#REF!="Alta",'Mapa final'!#REF!="Catastrófico"),CONCATENATE("R",'Mapa final'!#REF!),"")</f>
        <v>#REF!</v>
      </c>
      <c r="CE22" s="778"/>
      <c r="CF22" s="778" t="e">
        <f>IF(AND('Mapa final'!#REF!="Alta",'Mapa final'!#REF!="Catastrófico"),CONCATENATE("R",'Mapa final'!#REF!),"")</f>
        <v>#REF!</v>
      </c>
      <c r="CG22" s="778"/>
      <c r="CH22" s="778" t="e">
        <f>IF(AND('Mapa final'!#REF!="Alta",'Mapa final'!#REF!="Catastrófico"),CONCATENATE("R",'Mapa final'!#REF!),"")</f>
        <v>#REF!</v>
      </c>
      <c r="CI22" s="778"/>
      <c r="CJ22" s="778" t="e">
        <f>IF(AND('Mapa final'!#REF!="Alta",'Mapa final'!#REF!="Catastrófico"),CONCATENATE("R",'Mapa final'!#REF!),"")</f>
        <v>#REF!</v>
      </c>
      <c r="CK22" s="779"/>
      <c r="CL22" s="22"/>
      <c r="CM22" s="784" t="s">
        <v>75</v>
      </c>
      <c r="CN22" s="785"/>
      <c r="CO22" s="785"/>
      <c r="CP22" s="785"/>
      <c r="CQ22" s="785"/>
      <c r="CR22" s="786"/>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row>
    <row r="23" spans="1:130" ht="15" customHeight="1" x14ac:dyDescent="0.3">
      <c r="A23" s="22"/>
      <c r="B23" s="824"/>
      <c r="C23" s="824"/>
      <c r="D23" s="825"/>
      <c r="E23" s="747"/>
      <c r="F23" s="748"/>
      <c r="G23" s="748"/>
      <c r="H23" s="748"/>
      <c r="I23" s="748"/>
      <c r="J23" s="767"/>
      <c r="K23" s="765"/>
      <c r="L23" s="765"/>
      <c r="M23" s="765"/>
      <c r="N23" s="765"/>
      <c r="O23" s="765"/>
      <c r="P23" s="764"/>
      <c r="Q23" s="764"/>
      <c r="R23" s="764"/>
      <c r="S23" s="764"/>
      <c r="T23" s="765"/>
      <c r="U23" s="765"/>
      <c r="V23" s="765"/>
      <c r="W23" s="765"/>
      <c r="X23" s="765"/>
      <c r="Y23" s="765"/>
      <c r="Z23" s="767"/>
      <c r="AA23" s="765"/>
      <c r="AB23" s="765"/>
      <c r="AC23" s="765"/>
      <c r="AD23" s="765"/>
      <c r="AE23" s="765"/>
      <c r="AF23" s="764"/>
      <c r="AG23" s="764"/>
      <c r="AH23" s="764"/>
      <c r="AI23" s="764"/>
      <c r="AJ23" s="765"/>
      <c r="AK23" s="765"/>
      <c r="AL23" s="765"/>
      <c r="AM23" s="765"/>
      <c r="AN23" s="765"/>
      <c r="AO23" s="765"/>
      <c r="AP23" s="755"/>
      <c r="AQ23" s="753"/>
      <c r="AR23" s="753"/>
      <c r="AS23" s="753"/>
      <c r="AT23" s="753"/>
      <c r="AU23" s="753"/>
      <c r="AV23" s="753"/>
      <c r="AW23" s="753"/>
      <c r="AX23" s="753"/>
      <c r="AY23" s="753"/>
      <c r="AZ23" s="753"/>
      <c r="BA23" s="753"/>
      <c r="BB23" s="753"/>
      <c r="BC23" s="753"/>
      <c r="BD23" s="753"/>
      <c r="BE23" s="754"/>
      <c r="BF23" s="755"/>
      <c r="BG23" s="753"/>
      <c r="BH23" s="753"/>
      <c r="BI23" s="753"/>
      <c r="BJ23" s="753"/>
      <c r="BK23" s="753"/>
      <c r="BL23" s="753"/>
      <c r="BM23" s="753"/>
      <c r="BN23" s="753"/>
      <c r="BO23" s="753"/>
      <c r="BP23" s="753"/>
      <c r="BQ23" s="753"/>
      <c r="BR23" s="753"/>
      <c r="BS23" s="753"/>
      <c r="BT23" s="753"/>
      <c r="BU23" s="754"/>
      <c r="BV23" s="777"/>
      <c r="BW23" s="759"/>
      <c r="BX23" s="759"/>
      <c r="BY23" s="759"/>
      <c r="BZ23" s="759"/>
      <c r="CA23" s="759"/>
      <c r="CB23" s="759"/>
      <c r="CC23" s="759"/>
      <c r="CD23" s="759"/>
      <c r="CE23" s="759"/>
      <c r="CF23" s="759"/>
      <c r="CG23" s="759"/>
      <c r="CH23" s="759"/>
      <c r="CI23" s="759"/>
      <c r="CJ23" s="759"/>
      <c r="CK23" s="760"/>
      <c r="CL23" s="22"/>
      <c r="CM23" s="787"/>
      <c r="CN23" s="788"/>
      <c r="CO23" s="788"/>
      <c r="CP23" s="788"/>
      <c r="CQ23" s="788"/>
      <c r="CR23" s="789"/>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row>
    <row r="24" spans="1:130" ht="15" customHeight="1" x14ac:dyDescent="0.3">
      <c r="A24" s="22"/>
      <c r="B24" s="824"/>
      <c r="C24" s="824"/>
      <c r="D24" s="825"/>
      <c r="E24" s="747"/>
      <c r="F24" s="748"/>
      <c r="G24" s="748"/>
      <c r="H24" s="748"/>
      <c r="I24" s="748"/>
      <c r="J24" s="767" t="e">
        <f>IF(AND('Mapa final'!#REF!="Alta",'Mapa final'!#REF!="Leve"),CONCATENATE("R",'Mapa final'!#REF!),"")</f>
        <v>#REF!</v>
      </c>
      <c r="K24" s="765"/>
      <c r="L24" s="765" t="e">
        <f>IF(AND('Mapa final'!#REF!="Alta",'Mapa final'!#REF!="Leve"),CONCATENATE("R",'Mapa final'!#REF!),"")</f>
        <v>#REF!</v>
      </c>
      <c r="M24" s="765"/>
      <c r="N24" s="765" t="e">
        <f>IF(AND('Mapa final'!#REF!="Alta",'Mapa final'!#REF!="Leve"),CONCATENATE("R",'Mapa final'!#REF!),"")</f>
        <v>#REF!</v>
      </c>
      <c r="O24" s="765"/>
      <c r="P24" s="764" t="e">
        <f>IF(AND('Mapa final'!#REF!="Alta",'Mapa final'!#REF!="Leve"),CONCATENATE("R",'Mapa final'!#REF!),"")</f>
        <v>#REF!</v>
      </c>
      <c r="Q24" s="764"/>
      <c r="R24" s="764" t="e">
        <f>IF(AND('Mapa final'!#REF!="Alta",'Mapa final'!#REF!="Leve"),CONCATENATE("R",'Mapa final'!#REF!),"")</f>
        <v>#REF!</v>
      </c>
      <c r="S24" s="764"/>
      <c r="T24" s="765" t="e">
        <f>IF(AND('Mapa final'!#REF!="Alta",'Mapa final'!#REF!="Leve"),CONCATENATE("R",'Mapa final'!#REF!),"")</f>
        <v>#REF!</v>
      </c>
      <c r="U24" s="765"/>
      <c r="V24" s="765" t="e">
        <f>IF(AND('Mapa final'!#REF!="Alta",'Mapa final'!#REF!="Leve"),CONCATENATE("R",'Mapa final'!#REF!),"")</f>
        <v>#REF!</v>
      </c>
      <c r="W24" s="765"/>
      <c r="X24" s="765" t="e">
        <f>IF(AND('Mapa final'!#REF!="Alta",'Mapa final'!#REF!="Leve"),CONCATENATE("R",'Mapa final'!#REF!),"")</f>
        <v>#REF!</v>
      </c>
      <c r="Y24" s="776"/>
      <c r="Z24" s="767" t="e">
        <f>IF(AND('Mapa final'!#REF!="Alta",'Mapa final'!#REF!="Menor"),CONCATENATE("R",'Mapa final'!#REF!),"")</f>
        <v>#REF!</v>
      </c>
      <c r="AA24" s="765"/>
      <c r="AB24" s="765" t="e">
        <f>IF(AND('Mapa final'!#REF!="Alta",'Mapa final'!#REF!="Menor"),CONCATENATE("R",'Mapa final'!#REF!),"")</f>
        <v>#REF!</v>
      </c>
      <c r="AC24" s="765"/>
      <c r="AD24" s="765" t="e">
        <f>IF(AND('Mapa final'!#REF!="Alta",'Mapa final'!#REF!="Menor"),CONCATENATE("R",'Mapa final'!#REF!),"")</f>
        <v>#REF!</v>
      </c>
      <c r="AE24" s="765"/>
      <c r="AF24" s="764" t="e">
        <f>IF(AND('Mapa final'!#REF!="Alta",'Mapa final'!#REF!="Menor"),CONCATENATE("R",'Mapa final'!#REF!),"")</f>
        <v>#REF!</v>
      </c>
      <c r="AG24" s="764"/>
      <c r="AH24" s="764" t="e">
        <f>IF(AND('Mapa final'!#REF!="Alta",'Mapa final'!#REF!="Menor"),CONCATENATE("R",'Mapa final'!#REF!),"")</f>
        <v>#REF!</v>
      </c>
      <c r="AI24" s="764"/>
      <c r="AJ24" s="765" t="e">
        <f>IF(AND('Mapa final'!#REF!="Alta",'Mapa final'!#REF!="Menor"),CONCATENATE("R",'Mapa final'!#REF!),"")</f>
        <v>#REF!</v>
      </c>
      <c r="AK24" s="765"/>
      <c r="AL24" s="765" t="e">
        <f>IF(AND('Mapa final'!#REF!="Alta",'Mapa final'!#REF!="Menor"),CONCATENATE("R",'Mapa final'!#REF!),"")</f>
        <v>#REF!</v>
      </c>
      <c r="AM24" s="765"/>
      <c r="AN24" s="765" t="e">
        <f>IF(AND('Mapa final'!#REF!="Alta",'Mapa final'!#REF!="Menor"),CONCATENATE("R",'Mapa final'!#REF!),"")</f>
        <v>#REF!</v>
      </c>
      <c r="AO24" s="776"/>
      <c r="AP24" s="755" t="e">
        <f>IF(AND('Mapa final'!#REF!="Alta",'Mapa final'!#REF!="Moderado"),CONCATENATE("R",'Mapa final'!#REF!),"")</f>
        <v>#REF!</v>
      </c>
      <c r="AQ24" s="753"/>
      <c r="AR24" s="753" t="e">
        <f>IF(AND('Mapa final'!#REF!="Alta",'Mapa final'!#REF!="Moderado"),CONCATENATE("R",'Mapa final'!#REF!),"")</f>
        <v>#REF!</v>
      </c>
      <c r="AS24" s="753"/>
      <c r="AT24" s="753" t="e">
        <f>IF(AND('Mapa final'!#REF!="Alta",'Mapa final'!#REF!="Moderado"),CONCATENATE("R",'Mapa final'!#REF!),"")</f>
        <v>#REF!</v>
      </c>
      <c r="AU24" s="753"/>
      <c r="AV24" s="753" t="e">
        <f>IF(AND('Mapa final'!#REF!="Alta",'Mapa final'!#REF!="Moderado"),CONCATENATE("R",'Mapa final'!#REF!),"")</f>
        <v>#REF!</v>
      </c>
      <c r="AW24" s="753"/>
      <c r="AX24" s="753" t="e">
        <f>IF(AND('Mapa final'!#REF!="Alta",'Mapa final'!#REF!="Moderado"),CONCATENATE("R",'Mapa final'!#REF!),"")</f>
        <v>#REF!</v>
      </c>
      <c r="AY24" s="753"/>
      <c r="AZ24" s="753" t="e">
        <f>IF(AND('Mapa final'!#REF!="Alta",'Mapa final'!#REF!="Moderado"),CONCATENATE("R",'Mapa final'!#REF!),"")</f>
        <v>#REF!</v>
      </c>
      <c r="BA24" s="753"/>
      <c r="BB24" s="753" t="e">
        <f>IF(AND('Mapa final'!#REF!="Alta",'Mapa final'!#REF!="Moderado"),CONCATENATE("R",'Mapa final'!#REF!),"")</f>
        <v>#REF!</v>
      </c>
      <c r="BC24" s="753"/>
      <c r="BD24" s="753" t="e">
        <f>IF(AND('Mapa final'!#REF!="Alta",'Mapa final'!#REF!="Moderado"),CONCATENATE("R",'Mapa final'!#REF!),"")</f>
        <v>#REF!</v>
      </c>
      <c r="BE24" s="754"/>
      <c r="BF24" s="755" t="e">
        <f>IF(AND('Mapa final'!#REF!="Alta",'Mapa final'!#REF!="Mayor"),CONCATENATE("R",'Mapa final'!#REF!),"")</f>
        <v>#REF!</v>
      </c>
      <c r="BG24" s="753"/>
      <c r="BH24" s="753" t="e">
        <f>IF(AND('Mapa final'!#REF!="Alta",'Mapa final'!#REF!="Mayor"),CONCATENATE("R",'Mapa final'!#REF!),"")</f>
        <v>#REF!</v>
      </c>
      <c r="BI24" s="753"/>
      <c r="BJ24" s="753" t="e">
        <f>IF(AND('Mapa final'!#REF!="Alta",'Mapa final'!#REF!="Mayor"),CONCATENATE("R",'Mapa final'!#REF!),"")</f>
        <v>#REF!</v>
      </c>
      <c r="BK24" s="753"/>
      <c r="BL24" s="753" t="e">
        <f>IF(AND('Mapa final'!#REF!="Alta",'Mapa final'!#REF!="Mayor"),CONCATENATE("R",'Mapa final'!#REF!),"")</f>
        <v>#REF!</v>
      </c>
      <c r="BM24" s="753"/>
      <c r="BN24" s="753" t="e">
        <f>IF(AND('Mapa final'!#REF!="Alta",'Mapa final'!#REF!="Mayor"),CONCATENATE("R",'Mapa final'!#REF!),"")</f>
        <v>#REF!</v>
      </c>
      <c r="BO24" s="753"/>
      <c r="BP24" s="753" t="e">
        <f>IF(AND('Mapa final'!#REF!="Alta",'Mapa final'!#REF!="Mayor"),CONCATENATE("R",'Mapa final'!#REF!),"")</f>
        <v>#REF!</v>
      </c>
      <c r="BQ24" s="753"/>
      <c r="BR24" s="753" t="e">
        <f>IF(AND('Mapa final'!#REF!="Alta",'Mapa final'!#REF!="Mayor"),CONCATENATE("R",'Mapa final'!#REF!),"")</f>
        <v>#REF!</v>
      </c>
      <c r="BS24" s="753"/>
      <c r="BT24" s="753" t="e">
        <f>IF(AND('Mapa final'!#REF!="Alta",'Mapa final'!#REF!="Mayor"),CONCATENATE("R",'Mapa final'!#REF!),"")</f>
        <v>#REF!</v>
      </c>
      <c r="BU24" s="754"/>
      <c r="BV24" s="777" t="e">
        <f>IF(AND('Mapa final'!#REF!="Alta",'Mapa final'!#REF!="Catastrófico"),CONCATENATE("R",'Mapa final'!#REF!),"")</f>
        <v>#REF!</v>
      </c>
      <c r="BW24" s="759"/>
      <c r="BX24" s="759" t="e">
        <f>IF(AND('Mapa final'!#REF!="Alta",'Mapa final'!#REF!="Catastrófico"),CONCATENATE("R",'Mapa final'!#REF!),"")</f>
        <v>#REF!</v>
      </c>
      <c r="BY24" s="759"/>
      <c r="BZ24" s="759" t="e">
        <f>IF(AND('Mapa final'!#REF!="Alta",'Mapa final'!#REF!="Catastrófico"),CONCATENATE("R",'Mapa final'!#REF!),"")</f>
        <v>#REF!</v>
      </c>
      <c r="CA24" s="759"/>
      <c r="CB24" s="759" t="e">
        <f>IF(AND('Mapa final'!#REF!="Alta",'Mapa final'!#REF!="Catastrófico"),CONCATENATE("R",'Mapa final'!#REF!),"")</f>
        <v>#REF!</v>
      </c>
      <c r="CC24" s="759"/>
      <c r="CD24" s="759" t="e">
        <f>IF(AND('Mapa final'!#REF!="Alta",'Mapa final'!#REF!="Catastrófico"),CONCATENATE("R",'Mapa final'!#REF!),"")</f>
        <v>#REF!</v>
      </c>
      <c r="CE24" s="759"/>
      <c r="CF24" s="759" t="e">
        <f>IF(AND('Mapa final'!#REF!="Alta",'Mapa final'!#REF!="Catastrófico"),CONCATENATE("R",'Mapa final'!#REF!),"")</f>
        <v>#REF!</v>
      </c>
      <c r="CG24" s="759"/>
      <c r="CH24" s="759" t="e">
        <f>IF(AND('Mapa final'!#REF!="Alta",'Mapa final'!#REF!="Catastrófico"),CONCATENATE("R",'Mapa final'!#REF!),"")</f>
        <v>#REF!</v>
      </c>
      <c r="CI24" s="759"/>
      <c r="CJ24" s="759" t="e">
        <f>IF(AND('Mapa final'!#REF!="Alta",'Mapa final'!#REF!="Catastrófico"),CONCATENATE("R",'Mapa final'!#REF!),"")</f>
        <v>#REF!</v>
      </c>
      <c r="CK24" s="760"/>
      <c r="CL24" s="22"/>
      <c r="CM24" s="787"/>
      <c r="CN24" s="788"/>
      <c r="CO24" s="788"/>
      <c r="CP24" s="788"/>
      <c r="CQ24" s="788"/>
      <c r="CR24" s="789"/>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row>
    <row r="25" spans="1:130" ht="15" customHeight="1" x14ac:dyDescent="0.3">
      <c r="A25" s="22"/>
      <c r="B25" s="824"/>
      <c r="C25" s="824"/>
      <c r="D25" s="825"/>
      <c r="E25" s="747"/>
      <c r="F25" s="748"/>
      <c r="G25" s="748"/>
      <c r="H25" s="748"/>
      <c r="I25" s="748"/>
      <c r="J25" s="767"/>
      <c r="K25" s="765"/>
      <c r="L25" s="765"/>
      <c r="M25" s="765"/>
      <c r="N25" s="765"/>
      <c r="O25" s="765"/>
      <c r="P25" s="764"/>
      <c r="Q25" s="764"/>
      <c r="R25" s="764"/>
      <c r="S25" s="764"/>
      <c r="T25" s="765"/>
      <c r="U25" s="765"/>
      <c r="V25" s="765"/>
      <c r="W25" s="765"/>
      <c r="X25" s="765"/>
      <c r="Y25" s="776"/>
      <c r="Z25" s="767"/>
      <c r="AA25" s="765"/>
      <c r="AB25" s="765"/>
      <c r="AC25" s="765"/>
      <c r="AD25" s="765"/>
      <c r="AE25" s="765"/>
      <c r="AF25" s="764"/>
      <c r="AG25" s="764"/>
      <c r="AH25" s="764"/>
      <c r="AI25" s="764"/>
      <c r="AJ25" s="765"/>
      <c r="AK25" s="765"/>
      <c r="AL25" s="765"/>
      <c r="AM25" s="765"/>
      <c r="AN25" s="765"/>
      <c r="AO25" s="776"/>
      <c r="AP25" s="755"/>
      <c r="AQ25" s="753"/>
      <c r="AR25" s="753"/>
      <c r="AS25" s="753"/>
      <c r="AT25" s="753"/>
      <c r="AU25" s="753"/>
      <c r="AV25" s="753"/>
      <c r="AW25" s="753"/>
      <c r="AX25" s="753"/>
      <c r="AY25" s="753"/>
      <c r="AZ25" s="753"/>
      <c r="BA25" s="753"/>
      <c r="BB25" s="753"/>
      <c r="BC25" s="753"/>
      <c r="BD25" s="753"/>
      <c r="BE25" s="754"/>
      <c r="BF25" s="755"/>
      <c r="BG25" s="753"/>
      <c r="BH25" s="753"/>
      <c r="BI25" s="753"/>
      <c r="BJ25" s="753"/>
      <c r="BK25" s="753"/>
      <c r="BL25" s="753"/>
      <c r="BM25" s="753"/>
      <c r="BN25" s="753"/>
      <c r="BO25" s="753"/>
      <c r="BP25" s="753"/>
      <c r="BQ25" s="753"/>
      <c r="BR25" s="753"/>
      <c r="BS25" s="753"/>
      <c r="BT25" s="753"/>
      <c r="BU25" s="754"/>
      <c r="BV25" s="777"/>
      <c r="BW25" s="759"/>
      <c r="BX25" s="759"/>
      <c r="BY25" s="759"/>
      <c r="BZ25" s="759"/>
      <c r="CA25" s="759"/>
      <c r="CB25" s="759"/>
      <c r="CC25" s="759"/>
      <c r="CD25" s="759"/>
      <c r="CE25" s="759"/>
      <c r="CF25" s="759"/>
      <c r="CG25" s="759"/>
      <c r="CH25" s="759"/>
      <c r="CI25" s="759"/>
      <c r="CJ25" s="759"/>
      <c r="CK25" s="760"/>
      <c r="CL25" s="22"/>
      <c r="CM25" s="787"/>
      <c r="CN25" s="788"/>
      <c r="CO25" s="788"/>
      <c r="CP25" s="788"/>
      <c r="CQ25" s="788"/>
      <c r="CR25" s="789"/>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row>
    <row r="26" spans="1:130" ht="15" customHeight="1" x14ac:dyDescent="0.3">
      <c r="A26" s="22"/>
      <c r="B26" s="824"/>
      <c r="C26" s="824"/>
      <c r="D26" s="825"/>
      <c r="E26" s="747"/>
      <c r="F26" s="748"/>
      <c r="G26" s="748"/>
      <c r="H26" s="748"/>
      <c r="I26" s="748"/>
      <c r="J26" s="767" t="e">
        <f>IF(AND('Mapa final'!#REF!="Alta",'Mapa final'!#REF!="Leve"),CONCATENATE("R",'Mapa final'!#REF!),"")</f>
        <v>#REF!</v>
      </c>
      <c r="K26" s="765"/>
      <c r="L26" s="765" t="e">
        <f>IF(AND('Mapa final'!#REF!="Alta",'Mapa final'!#REF!="Leve"),CONCATENATE("R",'Mapa final'!#REF!),"")</f>
        <v>#REF!</v>
      </c>
      <c r="M26" s="765"/>
      <c r="N26" s="765" t="e">
        <f>IF(AND('Mapa final'!#REF!="Alta",'Mapa final'!#REF!="Leve"),CONCATENATE("R",'Mapa final'!#REF!),"")</f>
        <v>#REF!</v>
      </c>
      <c r="O26" s="765"/>
      <c r="P26" s="764" t="e">
        <f>IF(AND('Mapa final'!#REF!="Alta",'Mapa final'!#REF!="Leve"),CONCATENATE("R",'Mapa final'!#REF!),"")</f>
        <v>#REF!</v>
      </c>
      <c r="Q26" s="764"/>
      <c r="R26" s="764" t="e">
        <f>IF(AND('Mapa final'!#REF!="Alta",'Mapa final'!#REF!="Leve"),CONCATENATE("R",'Mapa final'!#REF!),"")</f>
        <v>#REF!</v>
      </c>
      <c r="S26" s="764"/>
      <c r="T26" s="765" t="e">
        <f>IF(AND('Mapa final'!#REF!="Alta",'Mapa final'!#REF!="Leve"),CONCATENATE("R",'Mapa final'!#REF!),"")</f>
        <v>#REF!</v>
      </c>
      <c r="U26" s="765"/>
      <c r="V26" s="765" t="e">
        <f>IF(AND('Mapa final'!#REF!="Alta",'Mapa final'!#REF!="Leve"),CONCATENATE("R",'Mapa final'!#REF!),"")</f>
        <v>#REF!</v>
      </c>
      <c r="W26" s="765"/>
      <c r="X26" s="765" t="e">
        <f>IF(AND('Mapa final'!#REF!="Alta",'Mapa final'!#REF!="Leve"),CONCATENATE("R",'Mapa final'!#REF!),"")</f>
        <v>#REF!</v>
      </c>
      <c r="Y26" s="776"/>
      <c r="Z26" s="767" t="e">
        <f>IF(AND('Mapa final'!#REF!="Alta",'Mapa final'!#REF!="Menor"),CONCATENATE("R",'Mapa final'!#REF!),"")</f>
        <v>#REF!</v>
      </c>
      <c r="AA26" s="765"/>
      <c r="AB26" s="765" t="e">
        <f>IF(AND('Mapa final'!#REF!="Alta",'Mapa final'!#REF!="Menor"),CONCATENATE("R",'Mapa final'!#REF!),"")</f>
        <v>#REF!</v>
      </c>
      <c r="AC26" s="765"/>
      <c r="AD26" s="765" t="e">
        <f>IF(AND('Mapa final'!#REF!="Alta",'Mapa final'!#REF!="Menor"),CONCATENATE("R",'Mapa final'!#REF!),"")</f>
        <v>#REF!</v>
      </c>
      <c r="AE26" s="765"/>
      <c r="AF26" s="764" t="e">
        <f>IF(AND('Mapa final'!#REF!="Alta",'Mapa final'!#REF!="Menor"),CONCATENATE("R",'Mapa final'!#REF!),"")</f>
        <v>#REF!</v>
      </c>
      <c r="AG26" s="764"/>
      <c r="AH26" s="764" t="e">
        <f>IF(AND('Mapa final'!#REF!="Alta",'Mapa final'!#REF!="Menor"),CONCATENATE("R",'Mapa final'!#REF!),"")</f>
        <v>#REF!</v>
      </c>
      <c r="AI26" s="764"/>
      <c r="AJ26" s="765" t="e">
        <f>IF(AND('Mapa final'!#REF!="Alta",'Mapa final'!#REF!="Menor"),CONCATENATE("R",'Mapa final'!#REF!),"")</f>
        <v>#REF!</v>
      </c>
      <c r="AK26" s="765"/>
      <c r="AL26" s="765" t="e">
        <f>IF(AND('Mapa final'!#REF!="Alta",'Mapa final'!#REF!="Menor"),CONCATENATE("R",'Mapa final'!#REF!),"")</f>
        <v>#REF!</v>
      </c>
      <c r="AM26" s="765"/>
      <c r="AN26" s="765" t="e">
        <f>IF(AND('Mapa final'!#REF!="Alta",'Mapa final'!#REF!="Menor"),CONCATENATE("R",'Mapa final'!#REF!),"")</f>
        <v>#REF!</v>
      </c>
      <c r="AO26" s="776"/>
      <c r="AP26" s="755" t="e">
        <f>IF(AND('Mapa final'!#REF!="Alta",'Mapa final'!#REF!="Moderado"),CONCATENATE("R",'Mapa final'!#REF!),"")</f>
        <v>#REF!</v>
      </c>
      <c r="AQ26" s="753"/>
      <c r="AR26" s="753" t="e">
        <f>IF(AND('Mapa final'!#REF!="Alta",'Mapa final'!#REF!="Moderado"),CONCATENATE("R",'Mapa final'!#REF!),"")</f>
        <v>#REF!</v>
      </c>
      <c r="AS26" s="753"/>
      <c r="AT26" s="753" t="e">
        <f>IF(AND('Mapa final'!#REF!="Alta",'Mapa final'!#REF!="Moderado"),CONCATENATE("R",'Mapa final'!#REF!),"")</f>
        <v>#REF!</v>
      </c>
      <c r="AU26" s="753"/>
      <c r="AV26" s="753" t="e">
        <f>IF(AND('Mapa final'!#REF!="Alta",'Mapa final'!#REF!="Moderado"),CONCATENATE("R",'Mapa final'!#REF!),"")</f>
        <v>#REF!</v>
      </c>
      <c r="AW26" s="753"/>
      <c r="AX26" s="753" t="e">
        <f>IF(AND('Mapa final'!#REF!="Alta",'Mapa final'!#REF!="Moderado"),CONCATENATE("R",'Mapa final'!#REF!),"")</f>
        <v>#REF!</v>
      </c>
      <c r="AY26" s="753"/>
      <c r="AZ26" s="753" t="e">
        <f>IF(AND('Mapa final'!#REF!="Alta",'Mapa final'!#REF!="Moderado"),CONCATENATE("R",'Mapa final'!#REF!),"")</f>
        <v>#REF!</v>
      </c>
      <c r="BA26" s="753"/>
      <c r="BB26" s="753" t="e">
        <f>IF(AND('Mapa final'!#REF!="Alta",'Mapa final'!#REF!="Moderado"),CONCATENATE("R",'Mapa final'!#REF!),"")</f>
        <v>#REF!</v>
      </c>
      <c r="BC26" s="753"/>
      <c r="BD26" s="753" t="e">
        <f>IF(AND('Mapa final'!#REF!="Alta",'Mapa final'!#REF!="Moderado"),CONCATENATE("R",'Mapa final'!#REF!),"")</f>
        <v>#REF!</v>
      </c>
      <c r="BE26" s="754"/>
      <c r="BF26" s="755" t="e">
        <f>IF(AND('Mapa final'!#REF!="Alta",'Mapa final'!#REF!="Mayor"),CONCATENATE("R",'Mapa final'!#REF!),"")</f>
        <v>#REF!</v>
      </c>
      <c r="BG26" s="753"/>
      <c r="BH26" s="753" t="e">
        <f>IF(AND('Mapa final'!#REF!="Alta",'Mapa final'!#REF!="Mayor"),CONCATENATE("R",'Mapa final'!#REF!),"")</f>
        <v>#REF!</v>
      </c>
      <c r="BI26" s="753"/>
      <c r="BJ26" s="753" t="e">
        <f>IF(AND('Mapa final'!#REF!="Alta",'Mapa final'!#REF!="Mayor"),CONCATENATE("R",'Mapa final'!#REF!),"")</f>
        <v>#REF!</v>
      </c>
      <c r="BK26" s="753"/>
      <c r="BL26" s="753" t="e">
        <f>IF(AND('Mapa final'!#REF!="Alta",'Mapa final'!#REF!="Mayor"),CONCATENATE("R",'Mapa final'!#REF!),"")</f>
        <v>#REF!</v>
      </c>
      <c r="BM26" s="753"/>
      <c r="BN26" s="753" t="e">
        <f>IF(AND('Mapa final'!#REF!="Alta",'Mapa final'!#REF!="Mayor"),CONCATENATE("R",'Mapa final'!#REF!),"")</f>
        <v>#REF!</v>
      </c>
      <c r="BO26" s="753"/>
      <c r="BP26" s="753" t="e">
        <f>IF(AND('Mapa final'!#REF!="Alta",'Mapa final'!#REF!="Mayor"),CONCATENATE("R",'Mapa final'!#REF!),"")</f>
        <v>#REF!</v>
      </c>
      <c r="BQ26" s="753"/>
      <c r="BR26" s="753" t="e">
        <f>IF(AND('Mapa final'!#REF!="Alta",'Mapa final'!#REF!="Mayor"),CONCATENATE("R",'Mapa final'!#REF!),"")</f>
        <v>#REF!</v>
      </c>
      <c r="BS26" s="753"/>
      <c r="BT26" s="753" t="e">
        <f>IF(AND('Mapa final'!#REF!="Alta",'Mapa final'!#REF!="Mayor"),CONCATENATE("R",'Mapa final'!#REF!),"")</f>
        <v>#REF!</v>
      </c>
      <c r="BU26" s="754"/>
      <c r="BV26" s="777" t="e">
        <f>IF(AND('Mapa final'!#REF!="Alta",'Mapa final'!#REF!="Catastrófico"),CONCATENATE("R",'Mapa final'!#REF!),"")</f>
        <v>#REF!</v>
      </c>
      <c r="BW26" s="759"/>
      <c r="BX26" s="759" t="e">
        <f>IF(AND('Mapa final'!#REF!="Alta",'Mapa final'!#REF!="Catastrófico"),CONCATENATE("R",'Mapa final'!#REF!),"")</f>
        <v>#REF!</v>
      </c>
      <c r="BY26" s="759"/>
      <c r="BZ26" s="759" t="e">
        <f>IF(AND('Mapa final'!#REF!="Alta",'Mapa final'!#REF!="Catastrófico"),CONCATENATE("R",'Mapa final'!#REF!),"")</f>
        <v>#REF!</v>
      </c>
      <c r="CA26" s="759"/>
      <c r="CB26" s="759" t="e">
        <f>IF(AND('Mapa final'!#REF!="Alta",'Mapa final'!#REF!="Catastrófico"),CONCATENATE("R",'Mapa final'!#REF!),"")</f>
        <v>#REF!</v>
      </c>
      <c r="CC26" s="759"/>
      <c r="CD26" s="759" t="e">
        <f>IF(AND('Mapa final'!#REF!="Alta",'Mapa final'!#REF!="Catastrófico"),CONCATENATE("R",'Mapa final'!#REF!),"")</f>
        <v>#REF!</v>
      </c>
      <c r="CE26" s="759"/>
      <c r="CF26" s="759" t="e">
        <f>IF(AND('Mapa final'!#REF!="Alta",'Mapa final'!#REF!="Catastrófico"),CONCATENATE("R",'Mapa final'!#REF!),"")</f>
        <v>#REF!</v>
      </c>
      <c r="CG26" s="759"/>
      <c r="CH26" s="759" t="e">
        <f>IF(AND('Mapa final'!#REF!="Alta",'Mapa final'!#REF!="Catastrófico"),CONCATENATE("R",'Mapa final'!#REF!),"")</f>
        <v>#REF!</v>
      </c>
      <c r="CI26" s="759"/>
      <c r="CJ26" s="759" t="e">
        <f>IF(AND('Mapa final'!#REF!="Alta",'Mapa final'!#REF!="Catastrófico"),CONCATENATE("R",'Mapa final'!#REF!),"")</f>
        <v>#REF!</v>
      </c>
      <c r="CK26" s="760"/>
      <c r="CL26" s="22"/>
      <c r="CM26" s="787"/>
      <c r="CN26" s="788"/>
      <c r="CO26" s="788"/>
      <c r="CP26" s="788"/>
      <c r="CQ26" s="788"/>
      <c r="CR26" s="789"/>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row>
    <row r="27" spans="1:130" ht="15" customHeight="1" x14ac:dyDescent="0.3">
      <c r="A27" s="22"/>
      <c r="B27" s="824"/>
      <c r="C27" s="824"/>
      <c r="D27" s="825"/>
      <c r="E27" s="747"/>
      <c r="F27" s="748"/>
      <c r="G27" s="748"/>
      <c r="H27" s="748"/>
      <c r="I27" s="748"/>
      <c r="J27" s="767"/>
      <c r="K27" s="765"/>
      <c r="L27" s="765"/>
      <c r="M27" s="765"/>
      <c r="N27" s="765"/>
      <c r="O27" s="765"/>
      <c r="P27" s="764"/>
      <c r="Q27" s="764"/>
      <c r="R27" s="764"/>
      <c r="S27" s="764"/>
      <c r="T27" s="765"/>
      <c r="U27" s="765"/>
      <c r="V27" s="765"/>
      <c r="W27" s="765"/>
      <c r="X27" s="765"/>
      <c r="Y27" s="776"/>
      <c r="Z27" s="767"/>
      <c r="AA27" s="765"/>
      <c r="AB27" s="765"/>
      <c r="AC27" s="765"/>
      <c r="AD27" s="765"/>
      <c r="AE27" s="765"/>
      <c r="AF27" s="764"/>
      <c r="AG27" s="764"/>
      <c r="AH27" s="764"/>
      <c r="AI27" s="764"/>
      <c r="AJ27" s="765"/>
      <c r="AK27" s="765"/>
      <c r="AL27" s="765"/>
      <c r="AM27" s="765"/>
      <c r="AN27" s="765"/>
      <c r="AO27" s="776"/>
      <c r="AP27" s="755"/>
      <c r="AQ27" s="753"/>
      <c r="AR27" s="753"/>
      <c r="AS27" s="753"/>
      <c r="AT27" s="753"/>
      <c r="AU27" s="753"/>
      <c r="AV27" s="753"/>
      <c r="AW27" s="753"/>
      <c r="AX27" s="753"/>
      <c r="AY27" s="753"/>
      <c r="AZ27" s="753"/>
      <c r="BA27" s="753"/>
      <c r="BB27" s="753"/>
      <c r="BC27" s="753"/>
      <c r="BD27" s="753"/>
      <c r="BE27" s="754"/>
      <c r="BF27" s="755"/>
      <c r="BG27" s="753"/>
      <c r="BH27" s="753"/>
      <c r="BI27" s="753"/>
      <c r="BJ27" s="753"/>
      <c r="BK27" s="753"/>
      <c r="BL27" s="753"/>
      <c r="BM27" s="753"/>
      <c r="BN27" s="753"/>
      <c r="BO27" s="753"/>
      <c r="BP27" s="753"/>
      <c r="BQ27" s="753"/>
      <c r="BR27" s="753"/>
      <c r="BS27" s="753"/>
      <c r="BT27" s="753"/>
      <c r="BU27" s="754"/>
      <c r="BV27" s="777"/>
      <c r="BW27" s="759"/>
      <c r="BX27" s="759"/>
      <c r="BY27" s="759"/>
      <c r="BZ27" s="759"/>
      <c r="CA27" s="759"/>
      <c r="CB27" s="759"/>
      <c r="CC27" s="759"/>
      <c r="CD27" s="759"/>
      <c r="CE27" s="759"/>
      <c r="CF27" s="759"/>
      <c r="CG27" s="759"/>
      <c r="CH27" s="759"/>
      <c r="CI27" s="759"/>
      <c r="CJ27" s="759"/>
      <c r="CK27" s="760"/>
      <c r="CL27" s="22"/>
      <c r="CM27" s="787"/>
      <c r="CN27" s="788"/>
      <c r="CO27" s="788"/>
      <c r="CP27" s="788"/>
      <c r="CQ27" s="788"/>
      <c r="CR27" s="789"/>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row>
    <row r="28" spans="1:130" ht="15" customHeight="1" x14ac:dyDescent="0.3">
      <c r="A28" s="22"/>
      <c r="B28" s="824"/>
      <c r="C28" s="824"/>
      <c r="D28" s="825"/>
      <c r="E28" s="747"/>
      <c r="F28" s="748"/>
      <c r="G28" s="748"/>
      <c r="H28" s="748"/>
      <c r="I28" s="748"/>
      <c r="J28" s="767" t="e">
        <f>IF(AND('Mapa final'!#REF!="Alta",'Mapa final'!#REF!="Leve"),CONCATENATE("R",'Mapa final'!#REF!),"")</f>
        <v>#REF!</v>
      </c>
      <c r="K28" s="765"/>
      <c r="L28" s="765" t="e">
        <f>IF(AND('Mapa final'!#REF!="Alta",'Mapa final'!#REF!="Leve"),CONCATENATE("R",'Mapa final'!#REF!),"")</f>
        <v>#REF!</v>
      </c>
      <c r="M28" s="765"/>
      <c r="N28" s="765" t="e">
        <f>IF(AND('Mapa final'!#REF!="Alta",'Mapa final'!#REF!="Leve"),CONCATENATE("R",'Mapa final'!#REF!),"")</f>
        <v>#REF!</v>
      </c>
      <c r="O28" s="765"/>
      <c r="P28" s="764" t="e">
        <f>IF(AND('Mapa final'!#REF!="Alta",'Mapa final'!#REF!="Leve"),CONCATENATE("R",'Mapa final'!#REF!),"")</f>
        <v>#REF!</v>
      </c>
      <c r="Q28" s="764"/>
      <c r="R28" s="764" t="e">
        <f>IF(AND('Mapa final'!#REF!="Alta",'Mapa final'!#REF!="Leve"),CONCATENATE("R",'Mapa final'!#REF!),"")</f>
        <v>#REF!</v>
      </c>
      <c r="S28" s="764"/>
      <c r="T28" s="765" t="e">
        <f>IF(AND('Mapa final'!#REF!="Alta",'Mapa final'!#REF!="Leve"),CONCATENATE("R",'Mapa final'!#REF!),"")</f>
        <v>#REF!</v>
      </c>
      <c r="U28" s="765"/>
      <c r="V28" s="765" t="e">
        <f>IF(AND('Mapa final'!#REF!="Alta",'Mapa final'!#REF!="Leve"),CONCATENATE("R",'Mapa final'!#REF!),"")</f>
        <v>#REF!</v>
      </c>
      <c r="W28" s="765"/>
      <c r="X28" s="765" t="e">
        <f>IF(AND('Mapa final'!#REF!="Alta",'Mapa final'!#REF!="Leve"),CONCATENATE("R",'Mapa final'!#REF!),"")</f>
        <v>#REF!</v>
      </c>
      <c r="Y28" s="776"/>
      <c r="Z28" s="767" t="e">
        <f>IF(AND('Mapa final'!#REF!="Alta",'Mapa final'!#REF!="Menor"),CONCATENATE("R",'Mapa final'!#REF!),"")</f>
        <v>#REF!</v>
      </c>
      <c r="AA28" s="765"/>
      <c r="AB28" s="765" t="e">
        <f>IF(AND('Mapa final'!#REF!="Alta",'Mapa final'!#REF!="Menor"),CONCATENATE("R",'Mapa final'!#REF!),"")</f>
        <v>#REF!</v>
      </c>
      <c r="AC28" s="765"/>
      <c r="AD28" s="765" t="e">
        <f>IF(AND('Mapa final'!#REF!="Alta",'Mapa final'!#REF!="Menor"),CONCATENATE("R",'Mapa final'!#REF!),"")</f>
        <v>#REF!</v>
      </c>
      <c r="AE28" s="765"/>
      <c r="AF28" s="764" t="e">
        <f>IF(AND('Mapa final'!#REF!="Alta",'Mapa final'!#REF!="Menor"),CONCATENATE("R",'Mapa final'!#REF!),"")</f>
        <v>#REF!</v>
      </c>
      <c r="AG28" s="764"/>
      <c r="AH28" s="764" t="e">
        <f>IF(AND('Mapa final'!#REF!="Alta",'Mapa final'!#REF!="Menor"),CONCATENATE("R",'Mapa final'!#REF!),"")</f>
        <v>#REF!</v>
      </c>
      <c r="AI28" s="764"/>
      <c r="AJ28" s="765" t="e">
        <f>IF(AND('Mapa final'!#REF!="Alta",'Mapa final'!#REF!="Menor"),CONCATENATE("R",'Mapa final'!#REF!),"")</f>
        <v>#REF!</v>
      </c>
      <c r="AK28" s="765"/>
      <c r="AL28" s="765" t="e">
        <f>IF(AND('Mapa final'!#REF!="Alta",'Mapa final'!#REF!="Menor"),CONCATENATE("R",'Mapa final'!#REF!),"")</f>
        <v>#REF!</v>
      </c>
      <c r="AM28" s="765"/>
      <c r="AN28" s="765" t="e">
        <f>IF(AND('Mapa final'!#REF!="Alta",'Mapa final'!#REF!="Menor"),CONCATENATE("R",'Mapa final'!#REF!),"")</f>
        <v>#REF!</v>
      </c>
      <c r="AO28" s="776"/>
      <c r="AP28" s="755" t="e">
        <f>IF(AND('Mapa final'!#REF!="Alta",'Mapa final'!#REF!="Moderado"),CONCATENATE("R",'Mapa final'!#REF!),"")</f>
        <v>#REF!</v>
      </c>
      <c r="AQ28" s="753"/>
      <c r="AR28" s="753" t="e">
        <f>IF(AND('Mapa final'!#REF!="Alta",'Mapa final'!#REF!="Moderado"),CONCATENATE("R",'Mapa final'!#REF!),"")</f>
        <v>#REF!</v>
      </c>
      <c r="AS28" s="753"/>
      <c r="AT28" s="753" t="e">
        <f>IF(AND('Mapa final'!#REF!="Alta",'Mapa final'!#REF!="Moderado"),CONCATENATE("R",'Mapa final'!#REF!),"")</f>
        <v>#REF!</v>
      </c>
      <c r="AU28" s="753"/>
      <c r="AV28" s="753" t="e">
        <f>IF(AND('Mapa final'!#REF!="Alta",'Mapa final'!#REF!="Moderado"),CONCATENATE("R",'Mapa final'!#REF!),"")</f>
        <v>#REF!</v>
      </c>
      <c r="AW28" s="753"/>
      <c r="AX28" s="753" t="e">
        <f>IF(AND('Mapa final'!#REF!="Alta",'Mapa final'!#REF!="Moderado"),CONCATENATE("R",'Mapa final'!#REF!),"")</f>
        <v>#REF!</v>
      </c>
      <c r="AY28" s="753"/>
      <c r="AZ28" s="753" t="e">
        <f>IF(AND('Mapa final'!#REF!="Alta",'Mapa final'!#REF!="Moderado"),CONCATENATE("R",'Mapa final'!#REF!),"")</f>
        <v>#REF!</v>
      </c>
      <c r="BA28" s="753"/>
      <c r="BB28" s="753" t="e">
        <f>IF(AND('Mapa final'!#REF!="Alta",'Mapa final'!#REF!="Moderado"),CONCATENATE("R",'Mapa final'!#REF!),"")</f>
        <v>#REF!</v>
      </c>
      <c r="BC28" s="753"/>
      <c r="BD28" s="753" t="e">
        <f>IF(AND('Mapa final'!#REF!="Alta",'Mapa final'!#REF!="Moderado"),CONCATENATE("R",'Mapa final'!#REF!),"")</f>
        <v>#REF!</v>
      </c>
      <c r="BE28" s="754"/>
      <c r="BF28" s="755" t="e">
        <f>IF(AND('Mapa final'!#REF!="Alta",'Mapa final'!#REF!="Mayor"),CONCATENATE("R",'Mapa final'!#REF!),"")</f>
        <v>#REF!</v>
      </c>
      <c r="BG28" s="753"/>
      <c r="BH28" s="753" t="e">
        <f>IF(AND('Mapa final'!#REF!="Alta",'Mapa final'!#REF!="Mayor"),CONCATENATE("R",'Mapa final'!#REF!),"")</f>
        <v>#REF!</v>
      </c>
      <c r="BI28" s="753"/>
      <c r="BJ28" s="753" t="e">
        <f>IF(AND('Mapa final'!#REF!="Alta",'Mapa final'!#REF!="Mayor"),CONCATENATE("R",'Mapa final'!#REF!),"")</f>
        <v>#REF!</v>
      </c>
      <c r="BK28" s="753"/>
      <c r="BL28" s="753" t="e">
        <f>IF(AND('Mapa final'!#REF!="Alta",'Mapa final'!#REF!="Mayor"),CONCATENATE("R",'Mapa final'!#REF!),"")</f>
        <v>#REF!</v>
      </c>
      <c r="BM28" s="753"/>
      <c r="BN28" s="753" t="e">
        <f>IF(AND('Mapa final'!#REF!="Alta",'Mapa final'!#REF!="Mayor"),CONCATENATE("R",'Mapa final'!#REF!),"")</f>
        <v>#REF!</v>
      </c>
      <c r="BO28" s="753"/>
      <c r="BP28" s="753" t="e">
        <f>IF(AND('Mapa final'!#REF!="Alta",'Mapa final'!#REF!="Mayor"),CONCATENATE("R",'Mapa final'!#REF!),"")</f>
        <v>#REF!</v>
      </c>
      <c r="BQ28" s="753"/>
      <c r="BR28" s="753" t="e">
        <f>IF(AND('Mapa final'!#REF!="Alta",'Mapa final'!#REF!="Mayor"),CONCATENATE("R",'Mapa final'!#REF!),"")</f>
        <v>#REF!</v>
      </c>
      <c r="BS28" s="753"/>
      <c r="BT28" s="753" t="e">
        <f>IF(AND('Mapa final'!#REF!="Alta",'Mapa final'!#REF!="Mayor"),CONCATENATE("R",'Mapa final'!#REF!),"")</f>
        <v>#REF!</v>
      </c>
      <c r="BU28" s="754"/>
      <c r="BV28" s="777" t="e">
        <f>IF(AND('Mapa final'!#REF!="Alta",'Mapa final'!#REF!="Catastrófico"),CONCATENATE("R",'Mapa final'!#REF!),"")</f>
        <v>#REF!</v>
      </c>
      <c r="BW28" s="759"/>
      <c r="BX28" s="759" t="e">
        <f>IF(AND('Mapa final'!#REF!="Alta",'Mapa final'!#REF!="Catastrófico"),CONCATENATE("R",'Mapa final'!#REF!),"")</f>
        <v>#REF!</v>
      </c>
      <c r="BY28" s="759"/>
      <c r="BZ28" s="759" t="e">
        <f>IF(AND('Mapa final'!#REF!="Alta",'Mapa final'!#REF!="Catastrófico"),CONCATENATE("R",'Mapa final'!#REF!),"")</f>
        <v>#REF!</v>
      </c>
      <c r="CA28" s="759"/>
      <c r="CB28" s="759" t="e">
        <f>IF(AND('Mapa final'!#REF!="Alta",'Mapa final'!#REF!="Catastrófico"),CONCATENATE("R",'Mapa final'!#REF!),"")</f>
        <v>#REF!</v>
      </c>
      <c r="CC28" s="759"/>
      <c r="CD28" s="759" t="e">
        <f>IF(AND('Mapa final'!#REF!="Alta",'Mapa final'!#REF!="Catastrófico"),CONCATENATE("R",'Mapa final'!#REF!),"")</f>
        <v>#REF!</v>
      </c>
      <c r="CE28" s="759"/>
      <c r="CF28" s="759" t="e">
        <f>IF(AND('Mapa final'!#REF!="Alta",'Mapa final'!#REF!="Catastrófico"),CONCATENATE("R",'Mapa final'!#REF!),"")</f>
        <v>#REF!</v>
      </c>
      <c r="CG28" s="759"/>
      <c r="CH28" s="759" t="e">
        <f>IF(AND('Mapa final'!#REF!="Alta",'Mapa final'!#REF!="Catastrófico"),CONCATENATE("R",'Mapa final'!#REF!),"")</f>
        <v>#REF!</v>
      </c>
      <c r="CI28" s="759"/>
      <c r="CJ28" s="759" t="e">
        <f>IF(AND('Mapa final'!#REF!="Alta",'Mapa final'!#REF!="Catastrófico"),CONCATENATE("R",'Mapa final'!#REF!),"")</f>
        <v>#REF!</v>
      </c>
      <c r="CK28" s="760"/>
      <c r="CL28" s="22"/>
      <c r="CM28" s="787"/>
      <c r="CN28" s="788"/>
      <c r="CO28" s="788"/>
      <c r="CP28" s="788"/>
      <c r="CQ28" s="788"/>
      <c r="CR28" s="789"/>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row>
    <row r="29" spans="1:130" ht="15.75" customHeight="1" x14ac:dyDescent="0.3">
      <c r="A29" s="22"/>
      <c r="B29" s="824"/>
      <c r="C29" s="824"/>
      <c r="D29" s="825"/>
      <c r="E29" s="747"/>
      <c r="F29" s="748"/>
      <c r="G29" s="748"/>
      <c r="H29" s="748"/>
      <c r="I29" s="748"/>
      <c r="J29" s="767"/>
      <c r="K29" s="765"/>
      <c r="L29" s="765"/>
      <c r="M29" s="765"/>
      <c r="N29" s="765"/>
      <c r="O29" s="765"/>
      <c r="P29" s="764"/>
      <c r="Q29" s="764"/>
      <c r="R29" s="764"/>
      <c r="S29" s="764"/>
      <c r="T29" s="765"/>
      <c r="U29" s="765"/>
      <c r="V29" s="765"/>
      <c r="W29" s="765"/>
      <c r="X29" s="765"/>
      <c r="Y29" s="776"/>
      <c r="Z29" s="767"/>
      <c r="AA29" s="765"/>
      <c r="AB29" s="765"/>
      <c r="AC29" s="765"/>
      <c r="AD29" s="765"/>
      <c r="AE29" s="765"/>
      <c r="AF29" s="764"/>
      <c r="AG29" s="764"/>
      <c r="AH29" s="764"/>
      <c r="AI29" s="764"/>
      <c r="AJ29" s="765"/>
      <c r="AK29" s="765"/>
      <c r="AL29" s="765"/>
      <c r="AM29" s="765"/>
      <c r="AN29" s="765"/>
      <c r="AO29" s="776"/>
      <c r="AP29" s="755"/>
      <c r="AQ29" s="753"/>
      <c r="AR29" s="753"/>
      <c r="AS29" s="753"/>
      <c r="AT29" s="753"/>
      <c r="AU29" s="753"/>
      <c r="AV29" s="753"/>
      <c r="AW29" s="753"/>
      <c r="AX29" s="753"/>
      <c r="AY29" s="753"/>
      <c r="AZ29" s="753"/>
      <c r="BA29" s="753"/>
      <c r="BB29" s="753"/>
      <c r="BC29" s="753"/>
      <c r="BD29" s="753"/>
      <c r="BE29" s="754"/>
      <c r="BF29" s="755"/>
      <c r="BG29" s="753"/>
      <c r="BH29" s="753"/>
      <c r="BI29" s="753"/>
      <c r="BJ29" s="753"/>
      <c r="BK29" s="753"/>
      <c r="BL29" s="753"/>
      <c r="BM29" s="753"/>
      <c r="BN29" s="753"/>
      <c r="BO29" s="753"/>
      <c r="BP29" s="753"/>
      <c r="BQ29" s="753"/>
      <c r="BR29" s="753"/>
      <c r="BS29" s="753"/>
      <c r="BT29" s="753"/>
      <c r="BU29" s="754"/>
      <c r="BV29" s="777"/>
      <c r="BW29" s="759"/>
      <c r="BX29" s="759"/>
      <c r="BY29" s="759"/>
      <c r="BZ29" s="759"/>
      <c r="CA29" s="759"/>
      <c r="CB29" s="759"/>
      <c r="CC29" s="759"/>
      <c r="CD29" s="759"/>
      <c r="CE29" s="759"/>
      <c r="CF29" s="759"/>
      <c r="CG29" s="759"/>
      <c r="CH29" s="759"/>
      <c r="CI29" s="759"/>
      <c r="CJ29" s="759"/>
      <c r="CK29" s="760"/>
      <c r="CL29" s="22"/>
      <c r="CM29" s="787"/>
      <c r="CN29" s="788"/>
      <c r="CO29" s="788"/>
      <c r="CP29" s="788"/>
      <c r="CQ29" s="788"/>
      <c r="CR29" s="789"/>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row>
    <row r="30" spans="1:130" ht="14.4" customHeight="1" x14ac:dyDescent="0.3">
      <c r="A30" s="22"/>
      <c r="B30" s="824"/>
      <c r="C30" s="824"/>
      <c r="D30" s="825"/>
      <c r="E30" s="747"/>
      <c r="F30" s="748"/>
      <c r="G30" s="748"/>
      <c r="H30" s="748"/>
      <c r="I30" s="748"/>
      <c r="J30" s="767" t="e">
        <f>IF(AND('Mapa final'!#REF!="Alta",'Mapa final'!#REF!="Leve"),CONCATENATE("R",'Mapa final'!#REF!),"")</f>
        <v>#REF!</v>
      </c>
      <c r="K30" s="765"/>
      <c r="L30" s="765" t="e">
        <f>IF(AND('Mapa final'!#REF!="Alta",'Mapa final'!#REF!="Leve"),CONCATENATE("R",'Mapa final'!#REF!),"")</f>
        <v>#REF!</v>
      </c>
      <c r="M30" s="765"/>
      <c r="N30" s="765" t="e">
        <f>IF(AND('Mapa final'!#REF!="Alta",'Mapa final'!#REF!="Leve"),CONCATENATE("R",'Mapa final'!#REF!),"")</f>
        <v>#REF!</v>
      </c>
      <c r="O30" s="765"/>
      <c r="P30" s="765" t="e">
        <f>IF(AND('Mapa final'!#REF!="Alta",'Mapa final'!#REF!="Leve"),CONCATENATE("R",'Mapa final'!#REF!),"")</f>
        <v>#REF!</v>
      </c>
      <c r="Q30" s="765"/>
      <c r="R30" s="765" t="e">
        <f>IF(AND('Mapa final'!#REF!="Alta",'Mapa final'!#REF!="Leve"),CONCATENATE("R",'Mapa final'!#REF!),"")</f>
        <v>#REF!</v>
      </c>
      <c r="S30" s="765"/>
      <c r="T30" s="765" t="e">
        <f>IF(AND('Mapa final'!#REF!="Alta",'Mapa final'!#REF!="Leve"),CONCATENATE("R",'Mapa final'!#REF!),"")</f>
        <v>#REF!</v>
      </c>
      <c r="U30" s="765"/>
      <c r="V30" s="765" t="e">
        <f>IF(AND('Mapa final'!#REF!="Alta",'Mapa final'!#REF!="Leve"),CONCATENATE("R",'Mapa final'!#REF!),"")</f>
        <v>#REF!</v>
      </c>
      <c r="W30" s="765"/>
      <c r="X30" s="765" t="e">
        <f>IF(AND('Mapa final'!#REF!="Alta",'Mapa final'!#REF!="Leve"),CONCATENATE("R",'Mapa final'!#REF!),"")</f>
        <v>#REF!</v>
      </c>
      <c r="Y30" s="776"/>
      <c r="Z30" s="767" t="e">
        <f>IF(AND('Mapa final'!#REF!="Alta",'Mapa final'!#REF!="Menor"),CONCATENATE("R",'Mapa final'!#REF!),"")</f>
        <v>#REF!</v>
      </c>
      <c r="AA30" s="765"/>
      <c r="AB30" s="765" t="e">
        <f>IF(AND('Mapa final'!#REF!="Alta",'Mapa final'!#REF!="Menor"),CONCATENATE("R",'Mapa final'!#REF!),"")</f>
        <v>#REF!</v>
      </c>
      <c r="AC30" s="765"/>
      <c r="AD30" s="765" t="e">
        <f>IF(AND('Mapa final'!#REF!="Alta",'Mapa final'!#REF!="Menor"),CONCATENATE("R",'Mapa final'!#REF!),"")</f>
        <v>#REF!</v>
      </c>
      <c r="AE30" s="765"/>
      <c r="AF30" s="765" t="e">
        <f>IF(AND('Mapa final'!#REF!="Alta",'Mapa final'!#REF!="Menor"),CONCATENATE("R",'Mapa final'!#REF!),"")</f>
        <v>#REF!</v>
      </c>
      <c r="AG30" s="765"/>
      <c r="AH30" s="765" t="e">
        <f>IF(AND('Mapa final'!#REF!="Alta",'Mapa final'!#REF!="Menor"),CONCATENATE("R",'Mapa final'!#REF!),"")</f>
        <v>#REF!</v>
      </c>
      <c r="AI30" s="765"/>
      <c r="AJ30" s="765" t="e">
        <f>IF(AND('Mapa final'!#REF!="Alta",'Mapa final'!#REF!="Menor"),CONCATENATE("R",'Mapa final'!#REF!),"")</f>
        <v>#REF!</v>
      </c>
      <c r="AK30" s="765"/>
      <c r="AL30" s="765" t="e">
        <f>IF(AND('Mapa final'!#REF!="Alta",'Mapa final'!#REF!="Menor"),CONCATENATE("R",'Mapa final'!#REF!),"")</f>
        <v>#REF!</v>
      </c>
      <c r="AM30" s="765"/>
      <c r="AN30" s="765" t="e">
        <f>IF(AND('Mapa final'!#REF!="Alta",'Mapa final'!#REF!="Menor"),CONCATENATE("R",'Mapa final'!#REF!),"")</f>
        <v>#REF!</v>
      </c>
      <c r="AO30" s="776"/>
      <c r="AP30" s="755" t="e">
        <f>IF(AND('Mapa final'!#REF!="Alta",'Mapa final'!#REF!="Moderado"),CONCATENATE("R",'Mapa final'!#REF!),"")</f>
        <v>#REF!</v>
      </c>
      <c r="AQ30" s="753"/>
      <c r="AR30" s="753" t="e">
        <f>IF(AND('Mapa final'!#REF!="Alta",'Mapa final'!#REF!="Moderado"),CONCATENATE("R",'Mapa final'!#REF!),"")</f>
        <v>#REF!</v>
      </c>
      <c r="AS30" s="753"/>
      <c r="AT30" s="753" t="e">
        <f>IF(AND('Mapa final'!#REF!="Alta",'Mapa final'!#REF!="Moderado"),CONCATENATE("R",'Mapa final'!#REF!),"")</f>
        <v>#REF!</v>
      </c>
      <c r="AU30" s="753"/>
      <c r="AV30" s="753" t="e">
        <f>IF(AND('Mapa final'!#REF!="Alta",'Mapa final'!#REF!="Moderado"),CONCATENATE("R",'Mapa final'!#REF!),"")</f>
        <v>#REF!</v>
      </c>
      <c r="AW30" s="753"/>
      <c r="AX30" s="753" t="e">
        <f>IF(AND('Mapa final'!#REF!="Alta",'Mapa final'!#REF!="Moderado"),CONCATENATE("R",'Mapa final'!#REF!),"")</f>
        <v>#REF!</v>
      </c>
      <c r="AY30" s="753"/>
      <c r="AZ30" s="753" t="e">
        <f>IF(AND('Mapa final'!#REF!="Alta",'Mapa final'!#REF!="Moderado"),CONCATENATE("R",'Mapa final'!#REF!),"")</f>
        <v>#REF!</v>
      </c>
      <c r="BA30" s="753"/>
      <c r="BB30" s="753" t="e">
        <f>IF(AND('Mapa final'!#REF!="Alta",'Mapa final'!#REF!="Moderado"),CONCATENATE("R",'Mapa final'!#REF!),"")</f>
        <v>#REF!</v>
      </c>
      <c r="BC30" s="753"/>
      <c r="BD30" s="753" t="e">
        <f>IF(AND('Mapa final'!#REF!="Alta",'Mapa final'!#REF!="Moderado"),CONCATENATE("R",'Mapa final'!#REF!),"")</f>
        <v>#REF!</v>
      </c>
      <c r="BE30" s="754"/>
      <c r="BF30" s="755" t="e">
        <f>IF(AND('Mapa final'!#REF!="Alta",'Mapa final'!#REF!="Mayor"),CONCATENATE("R",'Mapa final'!#REF!),"")</f>
        <v>#REF!</v>
      </c>
      <c r="BG30" s="753"/>
      <c r="BH30" s="753" t="e">
        <f>IF(AND('Mapa final'!#REF!="Alta",'Mapa final'!#REF!="Mayor"),CONCATENATE("R",'Mapa final'!#REF!),"")</f>
        <v>#REF!</v>
      </c>
      <c r="BI30" s="753"/>
      <c r="BJ30" s="753" t="e">
        <f>IF(AND('Mapa final'!#REF!="Alta",'Mapa final'!#REF!="Mayor"),CONCATENATE("R",'Mapa final'!#REF!),"")</f>
        <v>#REF!</v>
      </c>
      <c r="BK30" s="753"/>
      <c r="BL30" s="753" t="e">
        <f>IF(AND('Mapa final'!#REF!="Alta",'Mapa final'!#REF!="Mayor"),CONCATENATE("R",'Mapa final'!#REF!),"")</f>
        <v>#REF!</v>
      </c>
      <c r="BM30" s="753"/>
      <c r="BN30" s="753" t="e">
        <f>IF(AND('Mapa final'!#REF!="Alta",'Mapa final'!#REF!="Mayor"),CONCATENATE("R",'Mapa final'!#REF!),"")</f>
        <v>#REF!</v>
      </c>
      <c r="BO30" s="753"/>
      <c r="BP30" s="753" t="e">
        <f>IF(AND('Mapa final'!#REF!="Alta",'Mapa final'!#REF!="Mayor"),CONCATENATE("R",'Mapa final'!#REF!),"")</f>
        <v>#REF!</v>
      </c>
      <c r="BQ30" s="753"/>
      <c r="BR30" s="753" t="e">
        <f>IF(AND('Mapa final'!#REF!="Alta",'Mapa final'!#REF!="Mayor"),CONCATENATE("R",'Mapa final'!#REF!),"")</f>
        <v>#REF!</v>
      </c>
      <c r="BS30" s="753"/>
      <c r="BT30" s="753" t="e">
        <f>IF(AND('Mapa final'!#REF!="Alta",'Mapa final'!#REF!="Mayor"),CONCATENATE("R",'Mapa final'!#REF!),"")</f>
        <v>#REF!</v>
      </c>
      <c r="BU30" s="754"/>
      <c r="BV30" s="777" t="e">
        <f>IF(AND('Mapa final'!#REF!="Alta",'Mapa final'!#REF!="Catastrófico"),CONCATENATE("R",'Mapa final'!#REF!),"")</f>
        <v>#REF!</v>
      </c>
      <c r="BW30" s="759"/>
      <c r="BX30" s="759" t="e">
        <f>IF(AND('Mapa final'!#REF!="Alta",'Mapa final'!#REF!="Catastrófico"),CONCATENATE("R",'Mapa final'!#REF!),"")</f>
        <v>#REF!</v>
      </c>
      <c r="BY30" s="759"/>
      <c r="BZ30" s="759" t="e">
        <f>IF(AND('Mapa final'!#REF!="Alta",'Mapa final'!#REF!="Catastrófico"),CONCATENATE("R",'Mapa final'!#REF!),"")</f>
        <v>#REF!</v>
      </c>
      <c r="CA30" s="759"/>
      <c r="CB30" s="759" t="e">
        <f>IF(AND('Mapa final'!#REF!="Alta",'Mapa final'!#REF!="Catastrófico"),CONCATENATE("R",'Mapa final'!#REF!),"")</f>
        <v>#REF!</v>
      </c>
      <c r="CC30" s="759"/>
      <c r="CD30" s="759" t="e">
        <f>IF(AND('Mapa final'!#REF!="Alta",'Mapa final'!#REF!="Catastrófico"),CONCATENATE("R",'Mapa final'!#REF!),"")</f>
        <v>#REF!</v>
      </c>
      <c r="CE30" s="759"/>
      <c r="CF30" s="759" t="e">
        <f>IF(AND('Mapa final'!#REF!="Alta",'Mapa final'!#REF!="Catastrófico"),CONCATENATE("R",'Mapa final'!#REF!),"")</f>
        <v>#REF!</v>
      </c>
      <c r="CG30" s="759"/>
      <c r="CH30" s="759" t="e">
        <f>IF(AND('Mapa final'!#REF!="Alta",'Mapa final'!#REF!="Catastrófico"),CONCATENATE("R",'Mapa final'!#REF!),"")</f>
        <v>#REF!</v>
      </c>
      <c r="CI30" s="759"/>
      <c r="CJ30" s="759" t="e">
        <f>IF(AND('Mapa final'!#REF!="Alta",'Mapa final'!#REF!="Catastrófico"),CONCATENATE("R",'Mapa final'!#REF!),"")</f>
        <v>#REF!</v>
      </c>
      <c r="CK30" s="760"/>
      <c r="CL30" s="22"/>
      <c r="CM30" s="787"/>
      <c r="CN30" s="788"/>
      <c r="CO30" s="788"/>
      <c r="CP30" s="788"/>
      <c r="CQ30" s="788"/>
      <c r="CR30" s="789"/>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row>
    <row r="31" spans="1:130" ht="14.4" customHeight="1" x14ac:dyDescent="0.3">
      <c r="A31" s="22"/>
      <c r="B31" s="824"/>
      <c r="C31" s="824"/>
      <c r="D31" s="825"/>
      <c r="E31" s="747"/>
      <c r="F31" s="748"/>
      <c r="G31" s="748"/>
      <c r="H31" s="748"/>
      <c r="I31" s="748"/>
      <c r="J31" s="767"/>
      <c r="K31" s="765"/>
      <c r="L31" s="765"/>
      <c r="M31" s="765"/>
      <c r="N31" s="765"/>
      <c r="O31" s="765"/>
      <c r="P31" s="765"/>
      <c r="Q31" s="765"/>
      <c r="R31" s="765"/>
      <c r="S31" s="765"/>
      <c r="T31" s="765"/>
      <c r="U31" s="765"/>
      <c r="V31" s="765"/>
      <c r="W31" s="765"/>
      <c r="X31" s="765"/>
      <c r="Y31" s="776"/>
      <c r="Z31" s="767"/>
      <c r="AA31" s="765"/>
      <c r="AB31" s="765"/>
      <c r="AC31" s="765"/>
      <c r="AD31" s="765"/>
      <c r="AE31" s="765"/>
      <c r="AF31" s="765"/>
      <c r="AG31" s="765"/>
      <c r="AH31" s="765"/>
      <c r="AI31" s="765"/>
      <c r="AJ31" s="765"/>
      <c r="AK31" s="765"/>
      <c r="AL31" s="765"/>
      <c r="AM31" s="765"/>
      <c r="AN31" s="765"/>
      <c r="AO31" s="776"/>
      <c r="AP31" s="755"/>
      <c r="AQ31" s="753"/>
      <c r="AR31" s="753"/>
      <c r="AS31" s="753"/>
      <c r="AT31" s="753"/>
      <c r="AU31" s="753"/>
      <c r="AV31" s="753"/>
      <c r="AW31" s="753"/>
      <c r="AX31" s="753"/>
      <c r="AY31" s="753"/>
      <c r="AZ31" s="753"/>
      <c r="BA31" s="753"/>
      <c r="BB31" s="753"/>
      <c r="BC31" s="753"/>
      <c r="BD31" s="753"/>
      <c r="BE31" s="754"/>
      <c r="BF31" s="755"/>
      <c r="BG31" s="753"/>
      <c r="BH31" s="753"/>
      <c r="BI31" s="753"/>
      <c r="BJ31" s="753"/>
      <c r="BK31" s="753"/>
      <c r="BL31" s="753"/>
      <c r="BM31" s="753"/>
      <c r="BN31" s="753"/>
      <c r="BO31" s="753"/>
      <c r="BP31" s="753"/>
      <c r="BQ31" s="753"/>
      <c r="BR31" s="753"/>
      <c r="BS31" s="753"/>
      <c r="BT31" s="753"/>
      <c r="BU31" s="754"/>
      <c r="BV31" s="777"/>
      <c r="BW31" s="759"/>
      <c r="BX31" s="759"/>
      <c r="BY31" s="759"/>
      <c r="BZ31" s="759"/>
      <c r="CA31" s="759"/>
      <c r="CB31" s="759"/>
      <c r="CC31" s="759"/>
      <c r="CD31" s="759"/>
      <c r="CE31" s="759"/>
      <c r="CF31" s="759"/>
      <c r="CG31" s="759"/>
      <c r="CH31" s="759"/>
      <c r="CI31" s="759"/>
      <c r="CJ31" s="759"/>
      <c r="CK31" s="760"/>
      <c r="CL31" s="22"/>
      <c r="CM31" s="787"/>
      <c r="CN31" s="788"/>
      <c r="CO31" s="788"/>
      <c r="CP31" s="788"/>
      <c r="CQ31" s="788"/>
      <c r="CR31" s="789"/>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row>
    <row r="32" spans="1:130" ht="14.4" customHeight="1" x14ac:dyDescent="0.3">
      <c r="A32" s="22"/>
      <c r="B32" s="824"/>
      <c r="C32" s="824"/>
      <c r="D32" s="825"/>
      <c r="E32" s="747"/>
      <c r="F32" s="748"/>
      <c r="G32" s="748"/>
      <c r="H32" s="748"/>
      <c r="I32" s="748"/>
      <c r="J32" s="767" t="e">
        <f>IF(AND('Mapa final'!#REF!="Alta",'Mapa final'!#REF!="Leve"),CONCATENATE("R",'Mapa final'!#REF!),"")</f>
        <v>#REF!</v>
      </c>
      <c r="K32" s="765"/>
      <c r="L32" s="765" t="e">
        <f>IF(AND('Mapa final'!#REF!="Alta",'Mapa final'!#REF!="Leve"),CONCATENATE("R",'Mapa final'!#REF!),"")</f>
        <v>#REF!</v>
      </c>
      <c r="M32" s="765"/>
      <c r="N32" s="765" t="e">
        <f>IF(AND('Mapa final'!#REF!="Alta",'Mapa final'!#REF!="Leve"),CONCATENATE("R",'Mapa final'!#REF!),"")</f>
        <v>#REF!</v>
      </c>
      <c r="O32" s="765"/>
      <c r="P32" s="765" t="e">
        <f>IF(AND('Mapa final'!#REF!="Alta",'Mapa final'!#REF!="Leve"),CONCATENATE("R",'Mapa final'!#REF!),"")</f>
        <v>#REF!</v>
      </c>
      <c r="Q32" s="765"/>
      <c r="R32" s="765" t="e">
        <f>IF(AND('Mapa final'!#REF!="Alta",'Mapa final'!#REF!="Leve"),CONCATENATE("R",'Mapa final'!#REF!),"")</f>
        <v>#REF!</v>
      </c>
      <c r="S32" s="765"/>
      <c r="T32" s="765" t="e">
        <f>IF(AND('Mapa final'!#REF!="Alta",'Mapa final'!#REF!="Leve"),CONCATENATE("R",'Mapa final'!#REF!),"")</f>
        <v>#REF!</v>
      </c>
      <c r="U32" s="765"/>
      <c r="V32" s="765" t="e">
        <f>IF(AND('Mapa final'!#REF!="Alta",'Mapa final'!#REF!="Leve"),CONCATENATE("R",'Mapa final'!#REF!),"")</f>
        <v>#REF!</v>
      </c>
      <c r="W32" s="765"/>
      <c r="X32" s="765" t="e">
        <f>IF(AND('Mapa final'!#REF!="Alta",'Mapa final'!#REF!="Leve"),CONCATENATE("R",'Mapa final'!#REF!),"")</f>
        <v>#REF!</v>
      </c>
      <c r="Y32" s="776"/>
      <c r="Z32" s="767" t="e">
        <f>IF(AND('Mapa final'!#REF!="Alta",'Mapa final'!#REF!="Menor"),CONCATENATE("R",'Mapa final'!#REF!),"")</f>
        <v>#REF!</v>
      </c>
      <c r="AA32" s="765"/>
      <c r="AB32" s="765" t="e">
        <f>IF(AND('Mapa final'!#REF!="Alta",'Mapa final'!#REF!="Menor"),CONCATENATE("R",'Mapa final'!#REF!),"")</f>
        <v>#REF!</v>
      </c>
      <c r="AC32" s="765"/>
      <c r="AD32" s="765" t="e">
        <f>IF(AND('Mapa final'!#REF!="Alta",'Mapa final'!#REF!="Menor"),CONCATENATE("R",'Mapa final'!#REF!),"")</f>
        <v>#REF!</v>
      </c>
      <c r="AE32" s="765"/>
      <c r="AF32" s="765" t="e">
        <f>IF(AND('Mapa final'!#REF!="Alta",'Mapa final'!#REF!="Menor"),CONCATENATE("R",'Mapa final'!#REF!),"")</f>
        <v>#REF!</v>
      </c>
      <c r="AG32" s="765"/>
      <c r="AH32" s="765" t="e">
        <f>IF(AND('Mapa final'!#REF!="Alta",'Mapa final'!#REF!="Menor"),CONCATENATE("R",'Mapa final'!#REF!),"")</f>
        <v>#REF!</v>
      </c>
      <c r="AI32" s="765"/>
      <c r="AJ32" s="765" t="e">
        <f>IF(AND('Mapa final'!#REF!="Alta",'Mapa final'!#REF!="Menor"),CONCATENATE("R",'Mapa final'!#REF!),"")</f>
        <v>#REF!</v>
      </c>
      <c r="AK32" s="765"/>
      <c r="AL32" s="765" t="e">
        <f>IF(AND('Mapa final'!#REF!="Alta",'Mapa final'!#REF!="Menor"),CONCATENATE("R",'Mapa final'!#REF!),"")</f>
        <v>#REF!</v>
      </c>
      <c r="AM32" s="765"/>
      <c r="AN32" s="765" t="e">
        <f>IF(AND('Mapa final'!#REF!="Alta",'Mapa final'!#REF!="Menor"),CONCATENATE("R",'Mapa final'!#REF!),"")</f>
        <v>#REF!</v>
      </c>
      <c r="AO32" s="776"/>
      <c r="AP32" s="755" t="e">
        <f>IF(AND('Mapa final'!#REF!="Alta",'Mapa final'!#REF!="Moderado"),CONCATENATE("R",'Mapa final'!#REF!),"")</f>
        <v>#REF!</v>
      </c>
      <c r="AQ32" s="753"/>
      <c r="AR32" s="753" t="e">
        <f>IF(AND('Mapa final'!#REF!="Alta",'Mapa final'!#REF!="Moderado"),CONCATENATE("R",'Mapa final'!#REF!),"")</f>
        <v>#REF!</v>
      </c>
      <c r="AS32" s="753"/>
      <c r="AT32" s="753" t="e">
        <f>IF(AND('Mapa final'!#REF!="Alta",'Mapa final'!#REF!="Moderado"),CONCATENATE("R",'Mapa final'!#REF!),"")</f>
        <v>#REF!</v>
      </c>
      <c r="AU32" s="753"/>
      <c r="AV32" s="753" t="e">
        <f>IF(AND('Mapa final'!#REF!="Alta",'Mapa final'!#REF!="Moderado"),CONCATENATE("R",'Mapa final'!#REF!),"")</f>
        <v>#REF!</v>
      </c>
      <c r="AW32" s="753"/>
      <c r="AX32" s="753" t="e">
        <f>IF(AND('Mapa final'!#REF!="Alta",'Mapa final'!#REF!="Moderado"),CONCATENATE("R",'Mapa final'!#REF!),"")</f>
        <v>#REF!</v>
      </c>
      <c r="AY32" s="753"/>
      <c r="AZ32" s="753" t="e">
        <f>IF(AND('Mapa final'!#REF!="Alta",'Mapa final'!#REF!="Moderado"),CONCATENATE("R",'Mapa final'!#REF!),"")</f>
        <v>#REF!</v>
      </c>
      <c r="BA32" s="753"/>
      <c r="BB32" s="753" t="e">
        <f>IF(AND('Mapa final'!#REF!="Alta",'Mapa final'!#REF!="Moderado"),CONCATENATE("R",'Mapa final'!#REF!),"")</f>
        <v>#REF!</v>
      </c>
      <c r="BC32" s="753"/>
      <c r="BD32" s="753" t="e">
        <f>IF(AND('Mapa final'!#REF!="Alta",'Mapa final'!#REF!="Moderado"),CONCATENATE("R",'Mapa final'!#REF!),"")</f>
        <v>#REF!</v>
      </c>
      <c r="BE32" s="754"/>
      <c r="BF32" s="755" t="e">
        <f>IF(AND('Mapa final'!#REF!="Alta",'Mapa final'!#REF!="Mayor"),CONCATENATE("R",'Mapa final'!#REF!),"")</f>
        <v>#REF!</v>
      </c>
      <c r="BG32" s="753"/>
      <c r="BH32" s="753" t="e">
        <f>IF(AND('Mapa final'!#REF!="Alta",'Mapa final'!#REF!="Mayor"),CONCATENATE("R",'Mapa final'!#REF!),"")</f>
        <v>#REF!</v>
      </c>
      <c r="BI32" s="753"/>
      <c r="BJ32" s="753" t="e">
        <f>IF(AND('Mapa final'!#REF!="Alta",'Mapa final'!#REF!="Mayor"),CONCATENATE("R",'Mapa final'!#REF!),"")</f>
        <v>#REF!</v>
      </c>
      <c r="BK32" s="753"/>
      <c r="BL32" s="753" t="e">
        <f>IF(AND('Mapa final'!#REF!="Alta",'Mapa final'!#REF!="Mayor"),CONCATENATE("R",'Mapa final'!#REF!),"")</f>
        <v>#REF!</v>
      </c>
      <c r="BM32" s="753"/>
      <c r="BN32" s="753" t="e">
        <f>IF(AND('Mapa final'!#REF!="Alta",'Mapa final'!#REF!="Mayor"),CONCATENATE("R",'Mapa final'!#REF!),"")</f>
        <v>#REF!</v>
      </c>
      <c r="BO32" s="753"/>
      <c r="BP32" s="753" t="e">
        <f>IF(AND('Mapa final'!#REF!="Alta",'Mapa final'!#REF!="Mayor"),CONCATENATE("R",'Mapa final'!#REF!),"")</f>
        <v>#REF!</v>
      </c>
      <c r="BQ32" s="753"/>
      <c r="BR32" s="753" t="e">
        <f>IF(AND('Mapa final'!#REF!="Alta",'Mapa final'!#REF!="Mayor"),CONCATENATE("R",'Mapa final'!#REF!),"")</f>
        <v>#REF!</v>
      </c>
      <c r="BS32" s="753"/>
      <c r="BT32" s="753" t="e">
        <f>IF(AND('Mapa final'!#REF!="Alta",'Mapa final'!#REF!="Mayor"),CONCATENATE("R",'Mapa final'!#REF!),"")</f>
        <v>#REF!</v>
      </c>
      <c r="BU32" s="754"/>
      <c r="BV32" s="777" t="e">
        <f>IF(AND('Mapa final'!#REF!="Alta",'Mapa final'!#REF!="Catastrófico"),CONCATENATE("R",'Mapa final'!#REF!),"")</f>
        <v>#REF!</v>
      </c>
      <c r="BW32" s="759"/>
      <c r="BX32" s="759" t="e">
        <f>IF(AND('Mapa final'!#REF!="Alta",'Mapa final'!#REF!="Catastrófico"),CONCATENATE("R",'Mapa final'!#REF!),"")</f>
        <v>#REF!</v>
      </c>
      <c r="BY32" s="759"/>
      <c r="BZ32" s="759" t="e">
        <f>IF(AND('Mapa final'!#REF!="Alta",'Mapa final'!#REF!="Catastrófico"),CONCATENATE("R",'Mapa final'!#REF!),"")</f>
        <v>#REF!</v>
      </c>
      <c r="CA32" s="759"/>
      <c r="CB32" s="759" t="e">
        <f>IF(AND('Mapa final'!#REF!="Alta",'Mapa final'!#REF!="Catastrófico"),CONCATENATE("R",'Mapa final'!#REF!),"")</f>
        <v>#REF!</v>
      </c>
      <c r="CC32" s="759"/>
      <c r="CD32" s="759" t="e">
        <f>IF(AND('Mapa final'!#REF!="Alta",'Mapa final'!#REF!="Catastrófico"),CONCATENATE("R",'Mapa final'!#REF!),"")</f>
        <v>#REF!</v>
      </c>
      <c r="CE32" s="759"/>
      <c r="CF32" s="759" t="e">
        <f>IF(AND('Mapa final'!#REF!="Alta",'Mapa final'!#REF!="Catastrófico"),CONCATENATE("R",'Mapa final'!#REF!),"")</f>
        <v>#REF!</v>
      </c>
      <c r="CG32" s="759"/>
      <c r="CH32" s="759" t="e">
        <f>IF(AND('Mapa final'!#REF!="Alta",'Mapa final'!#REF!="Catastrófico"),CONCATENATE("R",'Mapa final'!#REF!),"")</f>
        <v>#REF!</v>
      </c>
      <c r="CI32" s="759"/>
      <c r="CJ32" s="759" t="e">
        <f>IF(AND('Mapa final'!#REF!="Alta",'Mapa final'!#REF!="Catastrófico"),CONCATENATE("R",'Mapa final'!#REF!),"")</f>
        <v>#REF!</v>
      </c>
      <c r="CK32" s="760"/>
      <c r="CL32" s="22"/>
      <c r="CM32" s="787"/>
      <c r="CN32" s="788"/>
      <c r="CO32" s="788"/>
      <c r="CP32" s="788"/>
      <c r="CQ32" s="788"/>
      <c r="CR32" s="789"/>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row>
    <row r="33" spans="1:130" ht="14.4" customHeight="1" x14ac:dyDescent="0.3">
      <c r="A33" s="22"/>
      <c r="B33" s="824"/>
      <c r="C33" s="824"/>
      <c r="D33" s="825"/>
      <c r="E33" s="747"/>
      <c r="F33" s="748"/>
      <c r="G33" s="748"/>
      <c r="H33" s="748"/>
      <c r="I33" s="748"/>
      <c r="J33" s="767"/>
      <c r="K33" s="765"/>
      <c r="L33" s="765"/>
      <c r="M33" s="765"/>
      <c r="N33" s="765"/>
      <c r="O33" s="765"/>
      <c r="P33" s="765"/>
      <c r="Q33" s="765"/>
      <c r="R33" s="765"/>
      <c r="S33" s="765"/>
      <c r="T33" s="765"/>
      <c r="U33" s="765"/>
      <c r="V33" s="765"/>
      <c r="W33" s="765"/>
      <c r="X33" s="765"/>
      <c r="Y33" s="776"/>
      <c r="Z33" s="767"/>
      <c r="AA33" s="765"/>
      <c r="AB33" s="765"/>
      <c r="AC33" s="765"/>
      <c r="AD33" s="765"/>
      <c r="AE33" s="765"/>
      <c r="AF33" s="765"/>
      <c r="AG33" s="765"/>
      <c r="AH33" s="765"/>
      <c r="AI33" s="765"/>
      <c r="AJ33" s="765"/>
      <c r="AK33" s="765"/>
      <c r="AL33" s="765"/>
      <c r="AM33" s="765"/>
      <c r="AN33" s="765"/>
      <c r="AO33" s="776"/>
      <c r="AP33" s="755"/>
      <c r="AQ33" s="753"/>
      <c r="AR33" s="753"/>
      <c r="AS33" s="753"/>
      <c r="AT33" s="753"/>
      <c r="AU33" s="753"/>
      <c r="AV33" s="753"/>
      <c r="AW33" s="753"/>
      <c r="AX33" s="753"/>
      <c r="AY33" s="753"/>
      <c r="AZ33" s="753"/>
      <c r="BA33" s="753"/>
      <c r="BB33" s="753"/>
      <c r="BC33" s="753"/>
      <c r="BD33" s="753"/>
      <c r="BE33" s="754"/>
      <c r="BF33" s="755"/>
      <c r="BG33" s="753"/>
      <c r="BH33" s="753"/>
      <c r="BI33" s="753"/>
      <c r="BJ33" s="753"/>
      <c r="BK33" s="753"/>
      <c r="BL33" s="753"/>
      <c r="BM33" s="753"/>
      <c r="BN33" s="753"/>
      <c r="BO33" s="753"/>
      <c r="BP33" s="753"/>
      <c r="BQ33" s="753"/>
      <c r="BR33" s="753"/>
      <c r="BS33" s="753"/>
      <c r="BT33" s="753"/>
      <c r="BU33" s="754"/>
      <c r="BV33" s="777"/>
      <c r="BW33" s="759"/>
      <c r="BX33" s="759"/>
      <c r="BY33" s="759"/>
      <c r="BZ33" s="759"/>
      <c r="CA33" s="759"/>
      <c r="CB33" s="759"/>
      <c r="CC33" s="759"/>
      <c r="CD33" s="759"/>
      <c r="CE33" s="759"/>
      <c r="CF33" s="759"/>
      <c r="CG33" s="759"/>
      <c r="CH33" s="759"/>
      <c r="CI33" s="759"/>
      <c r="CJ33" s="759"/>
      <c r="CK33" s="760"/>
      <c r="CL33" s="22"/>
      <c r="CM33" s="787"/>
      <c r="CN33" s="788"/>
      <c r="CO33" s="788"/>
      <c r="CP33" s="788"/>
      <c r="CQ33" s="788"/>
      <c r="CR33" s="789"/>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row>
    <row r="34" spans="1:130" ht="14.4" customHeight="1" x14ac:dyDescent="0.3">
      <c r="A34" s="22"/>
      <c r="B34" s="824"/>
      <c r="C34" s="824"/>
      <c r="D34" s="825"/>
      <c r="E34" s="747"/>
      <c r="F34" s="748"/>
      <c r="G34" s="748"/>
      <c r="H34" s="748"/>
      <c r="I34" s="748"/>
      <c r="J34" s="767" t="e">
        <f>IF(AND('Mapa final'!#REF!="Alta",'Mapa final'!#REF!="Leve"),CONCATENATE("R",'Mapa final'!#REF!),"")</f>
        <v>#REF!</v>
      </c>
      <c r="K34" s="765"/>
      <c r="L34" s="765" t="e">
        <f>IF(AND('Mapa final'!#REF!="Alta",'Mapa final'!#REF!="Leve"),CONCATENATE("R",'Mapa final'!#REF!),"")</f>
        <v>#REF!</v>
      </c>
      <c r="M34" s="765"/>
      <c r="N34" s="765" t="e">
        <f>IF(AND('Mapa final'!#REF!="Alta",'Mapa final'!#REF!="Leve"),CONCATENATE("R",'Mapa final'!#REF!),"")</f>
        <v>#REF!</v>
      </c>
      <c r="O34" s="765"/>
      <c r="P34" s="765" t="e">
        <f>IF(AND('Mapa final'!#REF!="Alta",'Mapa final'!#REF!="Leve"),CONCATENATE("R",'Mapa final'!#REF!),"")</f>
        <v>#REF!</v>
      </c>
      <c r="Q34" s="765"/>
      <c r="R34" s="765" t="e">
        <f>IF(AND('Mapa final'!#REF!="Alta",'Mapa final'!#REF!="Leve"),CONCATENATE("R",'Mapa final'!#REF!),"")</f>
        <v>#REF!</v>
      </c>
      <c r="S34" s="765"/>
      <c r="T34" s="765" t="e">
        <f>IF(AND('Mapa final'!#REF!="Alta",'Mapa final'!#REF!="Leve"),CONCATENATE("R",'Mapa final'!#REF!),"")</f>
        <v>#REF!</v>
      </c>
      <c r="U34" s="765"/>
      <c r="V34" s="765" t="e">
        <f>IF(AND('Mapa final'!#REF!="Alta",'Mapa final'!#REF!="Leve"),CONCATENATE("R",'Mapa final'!#REF!),"")</f>
        <v>#REF!</v>
      </c>
      <c r="W34" s="765"/>
      <c r="X34" s="765" t="e">
        <f>IF(AND('Mapa final'!#REF!="Alta",'Mapa final'!#REF!="Leve"),CONCATENATE("R",'Mapa final'!#REF!),"")</f>
        <v>#REF!</v>
      </c>
      <c r="Y34" s="776"/>
      <c r="Z34" s="767" t="e">
        <f>IF(AND('Mapa final'!#REF!="Alta",'Mapa final'!#REF!="Menor"),CONCATENATE("R",'Mapa final'!#REF!),"")</f>
        <v>#REF!</v>
      </c>
      <c r="AA34" s="765"/>
      <c r="AB34" s="765" t="e">
        <f>IF(AND('Mapa final'!#REF!="Alta",'Mapa final'!#REF!="Menor"),CONCATENATE("R",'Mapa final'!#REF!),"")</f>
        <v>#REF!</v>
      </c>
      <c r="AC34" s="765"/>
      <c r="AD34" s="765" t="e">
        <f>IF(AND('Mapa final'!#REF!="Alta",'Mapa final'!#REF!="Menor"),CONCATENATE("R",'Mapa final'!#REF!),"")</f>
        <v>#REF!</v>
      </c>
      <c r="AE34" s="765"/>
      <c r="AF34" s="765" t="e">
        <f>IF(AND('Mapa final'!#REF!="Alta",'Mapa final'!#REF!="Menor"),CONCATENATE("R",'Mapa final'!#REF!),"")</f>
        <v>#REF!</v>
      </c>
      <c r="AG34" s="765"/>
      <c r="AH34" s="765" t="e">
        <f>IF(AND('Mapa final'!#REF!="Alta",'Mapa final'!#REF!="Menor"),CONCATENATE("R",'Mapa final'!#REF!),"")</f>
        <v>#REF!</v>
      </c>
      <c r="AI34" s="765"/>
      <c r="AJ34" s="765" t="e">
        <f>IF(AND('Mapa final'!#REF!="Alta",'Mapa final'!#REF!="Menor"),CONCATENATE("R",'Mapa final'!#REF!),"")</f>
        <v>#REF!</v>
      </c>
      <c r="AK34" s="765"/>
      <c r="AL34" s="765" t="e">
        <f>IF(AND('Mapa final'!#REF!="Alta",'Mapa final'!#REF!="Menor"),CONCATENATE("R",'Mapa final'!#REF!),"")</f>
        <v>#REF!</v>
      </c>
      <c r="AM34" s="765"/>
      <c r="AN34" s="765" t="e">
        <f>IF(AND('Mapa final'!#REF!="Alta",'Mapa final'!#REF!="Menor"),CONCATENATE("R",'Mapa final'!#REF!),"")</f>
        <v>#REF!</v>
      </c>
      <c r="AO34" s="776"/>
      <c r="AP34" s="755" t="e">
        <f>IF(AND('Mapa final'!#REF!="Alta",'Mapa final'!#REF!="Moderado"),CONCATENATE("R",'Mapa final'!#REF!),"")</f>
        <v>#REF!</v>
      </c>
      <c r="AQ34" s="753"/>
      <c r="AR34" s="753" t="e">
        <f>IF(AND('Mapa final'!#REF!="Alta",'Mapa final'!#REF!="Moderado"),CONCATENATE("R",'Mapa final'!#REF!),"")</f>
        <v>#REF!</v>
      </c>
      <c r="AS34" s="753"/>
      <c r="AT34" s="753" t="e">
        <f>IF(AND('Mapa final'!#REF!="Alta",'Mapa final'!#REF!="Moderado"),CONCATENATE("R",'Mapa final'!#REF!),"")</f>
        <v>#REF!</v>
      </c>
      <c r="AU34" s="753"/>
      <c r="AV34" s="753" t="e">
        <f>IF(AND('Mapa final'!#REF!="Alta",'Mapa final'!#REF!="Moderado"),CONCATENATE("R",'Mapa final'!#REF!),"")</f>
        <v>#REF!</v>
      </c>
      <c r="AW34" s="753"/>
      <c r="AX34" s="753" t="e">
        <f>IF(AND('Mapa final'!#REF!="Alta",'Mapa final'!#REF!="Moderado"),CONCATENATE("R",'Mapa final'!#REF!),"")</f>
        <v>#REF!</v>
      </c>
      <c r="AY34" s="753"/>
      <c r="AZ34" s="753" t="e">
        <f>IF(AND('Mapa final'!#REF!="Alta",'Mapa final'!#REF!="Moderado"),CONCATENATE("R",'Mapa final'!#REF!),"")</f>
        <v>#REF!</v>
      </c>
      <c r="BA34" s="753"/>
      <c r="BB34" s="753" t="e">
        <f>IF(AND('Mapa final'!#REF!="Alta",'Mapa final'!#REF!="Moderado"),CONCATENATE("R",'Mapa final'!#REF!),"")</f>
        <v>#REF!</v>
      </c>
      <c r="BC34" s="753"/>
      <c r="BD34" s="753" t="e">
        <f>IF(AND('Mapa final'!#REF!="Alta",'Mapa final'!#REF!="Moderado"),CONCATENATE("R",'Mapa final'!#REF!),"")</f>
        <v>#REF!</v>
      </c>
      <c r="BE34" s="754"/>
      <c r="BF34" s="755" t="e">
        <f>IF(AND('Mapa final'!#REF!="Alta",'Mapa final'!#REF!="Mayor"),CONCATENATE("R",'Mapa final'!#REF!),"")</f>
        <v>#REF!</v>
      </c>
      <c r="BG34" s="753"/>
      <c r="BH34" s="753" t="e">
        <f>IF(AND('Mapa final'!#REF!="Alta",'Mapa final'!#REF!="Mayor"),CONCATENATE("R",'Mapa final'!#REF!),"")</f>
        <v>#REF!</v>
      </c>
      <c r="BI34" s="753"/>
      <c r="BJ34" s="753" t="e">
        <f>IF(AND('Mapa final'!#REF!="Alta",'Mapa final'!#REF!="Mayor"),CONCATENATE("R",'Mapa final'!#REF!),"")</f>
        <v>#REF!</v>
      </c>
      <c r="BK34" s="753"/>
      <c r="BL34" s="753" t="e">
        <f>IF(AND('Mapa final'!#REF!="Alta",'Mapa final'!#REF!="Mayor"),CONCATENATE("R",'Mapa final'!#REF!),"")</f>
        <v>#REF!</v>
      </c>
      <c r="BM34" s="753"/>
      <c r="BN34" s="753" t="e">
        <f>IF(AND('Mapa final'!#REF!="Alta",'Mapa final'!#REF!="Mayor"),CONCATENATE("R",'Mapa final'!#REF!),"")</f>
        <v>#REF!</v>
      </c>
      <c r="BO34" s="753"/>
      <c r="BP34" s="753" t="e">
        <f>IF(AND('Mapa final'!#REF!="Alta",'Mapa final'!#REF!="Mayor"),CONCATENATE("R",'Mapa final'!#REF!),"")</f>
        <v>#REF!</v>
      </c>
      <c r="BQ34" s="753"/>
      <c r="BR34" s="753" t="e">
        <f>IF(AND('Mapa final'!#REF!="Alta",'Mapa final'!#REF!="Mayor"),CONCATENATE("R",'Mapa final'!#REF!),"")</f>
        <v>#REF!</v>
      </c>
      <c r="BS34" s="753"/>
      <c r="BT34" s="753" t="e">
        <f>IF(AND('Mapa final'!#REF!="Alta",'Mapa final'!#REF!="Mayor"),CONCATENATE("R",'Mapa final'!#REF!),"")</f>
        <v>#REF!</v>
      </c>
      <c r="BU34" s="754"/>
      <c r="BV34" s="777" t="e">
        <f>IF(AND('Mapa final'!#REF!="Alta",'Mapa final'!#REF!="Catastrófico"),CONCATENATE("R",'Mapa final'!#REF!),"")</f>
        <v>#REF!</v>
      </c>
      <c r="BW34" s="759"/>
      <c r="BX34" s="759" t="e">
        <f>IF(AND('Mapa final'!#REF!="Alta",'Mapa final'!#REF!="Catastrófico"),CONCATENATE("R",'Mapa final'!#REF!),"")</f>
        <v>#REF!</v>
      </c>
      <c r="BY34" s="759"/>
      <c r="BZ34" s="759" t="e">
        <f>IF(AND('Mapa final'!#REF!="Alta",'Mapa final'!#REF!="Catastrófico"),CONCATENATE("R",'Mapa final'!#REF!),"")</f>
        <v>#REF!</v>
      </c>
      <c r="CA34" s="759"/>
      <c r="CB34" s="759" t="e">
        <f>IF(AND('Mapa final'!#REF!="Alta",'Mapa final'!#REF!="Catastrófico"),CONCATENATE("R",'Mapa final'!#REF!),"")</f>
        <v>#REF!</v>
      </c>
      <c r="CC34" s="759"/>
      <c r="CD34" s="759" t="e">
        <f>IF(AND('Mapa final'!#REF!="Alta",'Mapa final'!#REF!="Catastrófico"),CONCATENATE("R",'Mapa final'!#REF!),"")</f>
        <v>#REF!</v>
      </c>
      <c r="CE34" s="759"/>
      <c r="CF34" s="759" t="e">
        <f>IF(AND('Mapa final'!#REF!="Alta",'Mapa final'!#REF!="Catastrófico"),CONCATENATE("R",'Mapa final'!#REF!),"")</f>
        <v>#REF!</v>
      </c>
      <c r="CG34" s="759"/>
      <c r="CH34" s="759" t="e">
        <f>IF(AND('Mapa final'!#REF!="Alta",'Mapa final'!#REF!="Catastrófico"),CONCATENATE("R",'Mapa final'!#REF!),"")</f>
        <v>#REF!</v>
      </c>
      <c r="CI34" s="759"/>
      <c r="CJ34" s="759" t="e">
        <f>IF(AND('Mapa final'!#REF!="Alta",'Mapa final'!#REF!="Catastrófico"),CONCATENATE("R",'Mapa final'!#REF!),"")</f>
        <v>#REF!</v>
      </c>
      <c r="CK34" s="760"/>
      <c r="CL34" s="22"/>
      <c r="CM34" s="787"/>
      <c r="CN34" s="788"/>
      <c r="CO34" s="788"/>
      <c r="CP34" s="788"/>
      <c r="CQ34" s="788"/>
      <c r="CR34" s="789"/>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row>
    <row r="35" spans="1:130" ht="14.4" customHeight="1" x14ac:dyDescent="0.3">
      <c r="A35" s="22"/>
      <c r="B35" s="824"/>
      <c r="C35" s="824"/>
      <c r="D35" s="825"/>
      <c r="E35" s="747"/>
      <c r="F35" s="748"/>
      <c r="G35" s="748"/>
      <c r="H35" s="748"/>
      <c r="I35" s="748"/>
      <c r="J35" s="767"/>
      <c r="K35" s="765"/>
      <c r="L35" s="765"/>
      <c r="M35" s="765"/>
      <c r="N35" s="765"/>
      <c r="O35" s="765"/>
      <c r="P35" s="765"/>
      <c r="Q35" s="765"/>
      <c r="R35" s="765"/>
      <c r="S35" s="765"/>
      <c r="T35" s="765"/>
      <c r="U35" s="765"/>
      <c r="V35" s="765"/>
      <c r="W35" s="765"/>
      <c r="X35" s="765"/>
      <c r="Y35" s="776"/>
      <c r="Z35" s="767"/>
      <c r="AA35" s="765"/>
      <c r="AB35" s="765"/>
      <c r="AC35" s="765"/>
      <c r="AD35" s="765"/>
      <c r="AE35" s="765"/>
      <c r="AF35" s="765"/>
      <c r="AG35" s="765"/>
      <c r="AH35" s="765"/>
      <c r="AI35" s="765"/>
      <c r="AJ35" s="765"/>
      <c r="AK35" s="765"/>
      <c r="AL35" s="765"/>
      <c r="AM35" s="765"/>
      <c r="AN35" s="765"/>
      <c r="AO35" s="776"/>
      <c r="AP35" s="755"/>
      <c r="AQ35" s="753"/>
      <c r="AR35" s="753"/>
      <c r="AS35" s="753"/>
      <c r="AT35" s="753"/>
      <c r="AU35" s="753"/>
      <c r="AV35" s="753"/>
      <c r="AW35" s="753"/>
      <c r="AX35" s="753"/>
      <c r="AY35" s="753"/>
      <c r="AZ35" s="753"/>
      <c r="BA35" s="753"/>
      <c r="BB35" s="753"/>
      <c r="BC35" s="753"/>
      <c r="BD35" s="753"/>
      <c r="BE35" s="754"/>
      <c r="BF35" s="755"/>
      <c r="BG35" s="753"/>
      <c r="BH35" s="753"/>
      <c r="BI35" s="753"/>
      <c r="BJ35" s="753"/>
      <c r="BK35" s="753"/>
      <c r="BL35" s="753"/>
      <c r="BM35" s="753"/>
      <c r="BN35" s="753"/>
      <c r="BO35" s="753"/>
      <c r="BP35" s="753"/>
      <c r="BQ35" s="753"/>
      <c r="BR35" s="753"/>
      <c r="BS35" s="753"/>
      <c r="BT35" s="753"/>
      <c r="BU35" s="754"/>
      <c r="BV35" s="777"/>
      <c r="BW35" s="759"/>
      <c r="BX35" s="759"/>
      <c r="BY35" s="759"/>
      <c r="BZ35" s="759"/>
      <c r="CA35" s="759"/>
      <c r="CB35" s="759"/>
      <c r="CC35" s="759"/>
      <c r="CD35" s="759"/>
      <c r="CE35" s="759"/>
      <c r="CF35" s="759"/>
      <c r="CG35" s="759"/>
      <c r="CH35" s="759"/>
      <c r="CI35" s="759"/>
      <c r="CJ35" s="759"/>
      <c r="CK35" s="760"/>
      <c r="CL35" s="22"/>
      <c r="CM35" s="787"/>
      <c r="CN35" s="788"/>
      <c r="CO35" s="788"/>
      <c r="CP35" s="788"/>
      <c r="CQ35" s="788"/>
      <c r="CR35" s="789"/>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row>
    <row r="36" spans="1:130" ht="14.4" customHeight="1" x14ac:dyDescent="0.3">
      <c r="A36" s="22"/>
      <c r="B36" s="824"/>
      <c r="C36" s="824"/>
      <c r="D36" s="825"/>
      <c r="E36" s="747"/>
      <c r="F36" s="748"/>
      <c r="G36" s="748"/>
      <c r="H36" s="748"/>
      <c r="I36" s="748"/>
      <c r="J36" s="767" t="e">
        <f>IF(AND('Mapa final'!#REF!="Alta",'Mapa final'!#REF!="Leve"),CONCATENATE("R",'Mapa final'!#REF!),"")</f>
        <v>#REF!</v>
      </c>
      <c r="K36" s="765"/>
      <c r="L36" s="765" t="e">
        <f>IF(AND('Mapa final'!#REF!="Alta",'Mapa final'!#REF!="Leve"),CONCATENATE("R",'Mapa final'!#REF!),"")</f>
        <v>#REF!</v>
      </c>
      <c r="M36" s="765"/>
      <c r="N36" s="765" t="e">
        <f>IF(AND('Mapa final'!#REF!="Alta",'Mapa final'!#REF!="Leve"),CONCATENATE("R",'Mapa final'!#REF!),"")</f>
        <v>#REF!</v>
      </c>
      <c r="O36" s="765"/>
      <c r="P36" s="765" t="e">
        <f>IF(AND('Mapa final'!#REF!="Alta",'Mapa final'!#REF!="Leve"),CONCATENATE("R",'Mapa final'!#REF!),"")</f>
        <v>#REF!</v>
      </c>
      <c r="Q36" s="765"/>
      <c r="R36" s="765" t="e">
        <f>IF(AND('Mapa final'!#REF!="Alta",'Mapa final'!#REF!="Leve"),CONCATENATE("R",'Mapa final'!#REF!),"")</f>
        <v>#REF!</v>
      </c>
      <c r="S36" s="765"/>
      <c r="T36" s="765" t="e">
        <f>IF(AND('Mapa final'!#REF!="Alta",'Mapa final'!#REF!="Leve"),CONCATENATE("R",'Mapa final'!#REF!),"")</f>
        <v>#REF!</v>
      </c>
      <c r="U36" s="765"/>
      <c r="V36" s="765" t="e">
        <f>IF(AND('Mapa final'!#REF!="Alta",'Mapa final'!#REF!="Leve"),CONCATENATE("R",'Mapa final'!#REF!),"")</f>
        <v>#REF!</v>
      </c>
      <c r="W36" s="765"/>
      <c r="X36" s="765" t="e">
        <f>IF(AND('Mapa final'!#REF!="Alta",'Mapa final'!#REF!="Leve"),CONCATENATE("R",'Mapa final'!#REF!),"")</f>
        <v>#REF!</v>
      </c>
      <c r="Y36" s="776"/>
      <c r="Z36" s="767" t="e">
        <f>IF(AND('Mapa final'!#REF!="Alta",'Mapa final'!#REF!="Menor"),CONCATENATE("R",'Mapa final'!#REF!),"")</f>
        <v>#REF!</v>
      </c>
      <c r="AA36" s="765"/>
      <c r="AB36" s="765" t="e">
        <f>IF(AND('Mapa final'!#REF!="Alta",'Mapa final'!#REF!="Menor"),CONCATENATE("R",'Mapa final'!#REF!),"")</f>
        <v>#REF!</v>
      </c>
      <c r="AC36" s="765"/>
      <c r="AD36" s="765" t="e">
        <f>IF(AND('Mapa final'!#REF!="Alta",'Mapa final'!#REF!="Menor"),CONCATENATE("R",'Mapa final'!#REF!),"")</f>
        <v>#REF!</v>
      </c>
      <c r="AE36" s="765"/>
      <c r="AF36" s="765" t="e">
        <f>IF(AND('Mapa final'!#REF!="Alta",'Mapa final'!#REF!="Menor"),CONCATENATE("R",'Mapa final'!#REF!),"")</f>
        <v>#REF!</v>
      </c>
      <c r="AG36" s="765"/>
      <c r="AH36" s="765" t="e">
        <f>IF(AND('Mapa final'!#REF!="Alta",'Mapa final'!#REF!="Menor"),CONCATENATE("R",'Mapa final'!#REF!),"")</f>
        <v>#REF!</v>
      </c>
      <c r="AI36" s="765"/>
      <c r="AJ36" s="765" t="e">
        <f>IF(AND('Mapa final'!#REF!="Alta",'Mapa final'!#REF!="Menor"),CONCATENATE("R",'Mapa final'!#REF!),"")</f>
        <v>#REF!</v>
      </c>
      <c r="AK36" s="765"/>
      <c r="AL36" s="765" t="e">
        <f>IF(AND('Mapa final'!#REF!="Alta",'Mapa final'!#REF!="Menor"),CONCATENATE("R",'Mapa final'!#REF!),"")</f>
        <v>#REF!</v>
      </c>
      <c r="AM36" s="765"/>
      <c r="AN36" s="765" t="e">
        <f>IF(AND('Mapa final'!#REF!="Alta",'Mapa final'!#REF!="Menor"),CONCATENATE("R",'Mapa final'!#REF!),"")</f>
        <v>#REF!</v>
      </c>
      <c r="AO36" s="776"/>
      <c r="AP36" s="755" t="e">
        <f>IF(AND('Mapa final'!#REF!="Alta",'Mapa final'!#REF!="Moderado"),CONCATENATE("R",'Mapa final'!#REF!),"")</f>
        <v>#REF!</v>
      </c>
      <c r="AQ36" s="753"/>
      <c r="AR36" s="753" t="e">
        <f>IF(AND('Mapa final'!#REF!="Alta",'Mapa final'!#REF!="Moderado"),CONCATENATE("R",'Mapa final'!#REF!),"")</f>
        <v>#REF!</v>
      </c>
      <c r="AS36" s="753"/>
      <c r="AT36" s="753" t="e">
        <f>IF(AND('Mapa final'!#REF!="Alta",'Mapa final'!#REF!="Moderado"),CONCATENATE("R",'Mapa final'!#REF!),"")</f>
        <v>#REF!</v>
      </c>
      <c r="AU36" s="753"/>
      <c r="AV36" s="753" t="e">
        <f>IF(AND('Mapa final'!#REF!="Alta",'Mapa final'!#REF!="Moderado"),CONCATENATE("R",'Mapa final'!#REF!),"")</f>
        <v>#REF!</v>
      </c>
      <c r="AW36" s="753"/>
      <c r="AX36" s="753" t="e">
        <f>IF(AND('Mapa final'!#REF!="Alta",'Mapa final'!#REF!="Moderado"),CONCATENATE("R",'Mapa final'!#REF!),"")</f>
        <v>#REF!</v>
      </c>
      <c r="AY36" s="753"/>
      <c r="AZ36" s="753" t="e">
        <f>IF(AND('Mapa final'!#REF!="Alta",'Mapa final'!#REF!="Moderado"),CONCATENATE("R",'Mapa final'!#REF!),"")</f>
        <v>#REF!</v>
      </c>
      <c r="BA36" s="753"/>
      <c r="BB36" s="753" t="e">
        <f>IF(AND('Mapa final'!#REF!="Alta",'Mapa final'!#REF!="Moderado"),CONCATENATE("R",'Mapa final'!#REF!),"")</f>
        <v>#REF!</v>
      </c>
      <c r="BC36" s="753"/>
      <c r="BD36" s="753" t="e">
        <f>IF(AND('Mapa final'!#REF!="Alta",'Mapa final'!#REF!="Moderado"),CONCATENATE("R",'Mapa final'!#REF!),"")</f>
        <v>#REF!</v>
      </c>
      <c r="BE36" s="754"/>
      <c r="BF36" s="755" t="e">
        <f>IF(AND('Mapa final'!#REF!="Alta",'Mapa final'!#REF!="Mayor"),CONCATENATE("R",'Mapa final'!#REF!),"")</f>
        <v>#REF!</v>
      </c>
      <c r="BG36" s="753"/>
      <c r="BH36" s="753" t="e">
        <f>IF(AND('Mapa final'!#REF!="Alta",'Mapa final'!#REF!="Mayor"),CONCATENATE("R",'Mapa final'!#REF!),"")</f>
        <v>#REF!</v>
      </c>
      <c r="BI36" s="753"/>
      <c r="BJ36" s="753" t="e">
        <f>IF(AND('Mapa final'!#REF!="Alta",'Mapa final'!#REF!="Mayor"),CONCATENATE("R",'Mapa final'!#REF!),"")</f>
        <v>#REF!</v>
      </c>
      <c r="BK36" s="753"/>
      <c r="BL36" s="753" t="e">
        <f>IF(AND('Mapa final'!#REF!="Alta",'Mapa final'!#REF!="Mayor"),CONCATENATE("R",'Mapa final'!#REF!),"")</f>
        <v>#REF!</v>
      </c>
      <c r="BM36" s="753"/>
      <c r="BN36" s="753" t="e">
        <f>IF(AND('Mapa final'!#REF!="Alta",'Mapa final'!#REF!="Mayor"),CONCATENATE("R",'Mapa final'!#REF!),"")</f>
        <v>#REF!</v>
      </c>
      <c r="BO36" s="753"/>
      <c r="BP36" s="753" t="e">
        <f>IF(AND('Mapa final'!#REF!="Alta",'Mapa final'!#REF!="Mayor"),CONCATENATE("R",'Mapa final'!#REF!),"")</f>
        <v>#REF!</v>
      </c>
      <c r="BQ36" s="753"/>
      <c r="BR36" s="753" t="e">
        <f>IF(AND('Mapa final'!#REF!="Alta",'Mapa final'!#REF!="Mayor"),CONCATENATE("R",'Mapa final'!#REF!),"")</f>
        <v>#REF!</v>
      </c>
      <c r="BS36" s="753"/>
      <c r="BT36" s="753" t="e">
        <f>IF(AND('Mapa final'!#REF!="Alta",'Mapa final'!#REF!="Mayor"),CONCATENATE("R",'Mapa final'!#REF!),"")</f>
        <v>#REF!</v>
      </c>
      <c r="BU36" s="754"/>
      <c r="BV36" s="777" t="e">
        <f>IF(AND('Mapa final'!#REF!="Alta",'Mapa final'!#REF!="Catastrófico"),CONCATENATE("R",'Mapa final'!#REF!),"")</f>
        <v>#REF!</v>
      </c>
      <c r="BW36" s="759"/>
      <c r="BX36" s="759" t="e">
        <f>IF(AND('Mapa final'!#REF!="Alta",'Mapa final'!#REF!="Catastrófico"),CONCATENATE("R",'Mapa final'!#REF!),"")</f>
        <v>#REF!</v>
      </c>
      <c r="BY36" s="759"/>
      <c r="BZ36" s="759" t="e">
        <f>IF(AND('Mapa final'!#REF!="Alta",'Mapa final'!#REF!="Catastrófico"),CONCATENATE("R",'Mapa final'!#REF!),"")</f>
        <v>#REF!</v>
      </c>
      <c r="CA36" s="759"/>
      <c r="CB36" s="759" t="e">
        <f>IF(AND('Mapa final'!#REF!="Alta",'Mapa final'!#REF!="Catastrófico"),CONCATENATE("R",'Mapa final'!#REF!),"")</f>
        <v>#REF!</v>
      </c>
      <c r="CC36" s="759"/>
      <c r="CD36" s="759" t="e">
        <f>IF(AND('Mapa final'!#REF!="Alta",'Mapa final'!#REF!="Catastrófico"),CONCATENATE("R",'Mapa final'!#REF!),"")</f>
        <v>#REF!</v>
      </c>
      <c r="CE36" s="759"/>
      <c r="CF36" s="759" t="e">
        <f>IF(AND('Mapa final'!#REF!="Alta",'Mapa final'!#REF!="Catastrófico"),CONCATENATE("R",'Mapa final'!#REF!),"")</f>
        <v>#REF!</v>
      </c>
      <c r="CG36" s="759"/>
      <c r="CH36" s="759" t="e">
        <f>IF(AND('Mapa final'!#REF!="Alta",'Mapa final'!#REF!="Catastrófico"),CONCATENATE("R",'Mapa final'!#REF!),"")</f>
        <v>#REF!</v>
      </c>
      <c r="CI36" s="759"/>
      <c r="CJ36" s="759" t="e">
        <f>IF(AND('Mapa final'!#REF!="Alta",'Mapa final'!#REF!="Catastrófico"),CONCATENATE("R",'Mapa final'!#REF!),"")</f>
        <v>#REF!</v>
      </c>
      <c r="CK36" s="760"/>
      <c r="CL36" s="22"/>
      <c r="CM36" s="787"/>
      <c r="CN36" s="788"/>
      <c r="CO36" s="788"/>
      <c r="CP36" s="788"/>
      <c r="CQ36" s="788"/>
      <c r="CR36" s="789"/>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row>
    <row r="37" spans="1:130" ht="15" customHeight="1" thickBot="1" x14ac:dyDescent="0.35">
      <c r="A37" s="22"/>
      <c r="B37" s="824"/>
      <c r="C37" s="824"/>
      <c r="D37" s="825"/>
      <c r="E37" s="750"/>
      <c r="F37" s="751"/>
      <c r="G37" s="751"/>
      <c r="H37" s="751"/>
      <c r="I37" s="751"/>
      <c r="J37" s="775"/>
      <c r="K37" s="766"/>
      <c r="L37" s="766"/>
      <c r="M37" s="766"/>
      <c r="N37" s="766"/>
      <c r="O37" s="766"/>
      <c r="P37" s="766"/>
      <c r="Q37" s="766"/>
      <c r="R37" s="766"/>
      <c r="S37" s="766"/>
      <c r="T37" s="766"/>
      <c r="U37" s="766"/>
      <c r="V37" s="766"/>
      <c r="W37" s="766"/>
      <c r="X37" s="766"/>
      <c r="Y37" s="782"/>
      <c r="Z37" s="775"/>
      <c r="AA37" s="766"/>
      <c r="AB37" s="766"/>
      <c r="AC37" s="766"/>
      <c r="AD37" s="766"/>
      <c r="AE37" s="766"/>
      <c r="AF37" s="766"/>
      <c r="AG37" s="766"/>
      <c r="AH37" s="766"/>
      <c r="AI37" s="766"/>
      <c r="AJ37" s="766"/>
      <c r="AK37" s="766"/>
      <c r="AL37" s="766"/>
      <c r="AM37" s="766"/>
      <c r="AN37" s="766"/>
      <c r="AO37" s="782"/>
      <c r="AP37" s="756"/>
      <c r="AQ37" s="757"/>
      <c r="AR37" s="757"/>
      <c r="AS37" s="757"/>
      <c r="AT37" s="757"/>
      <c r="AU37" s="757"/>
      <c r="AV37" s="757"/>
      <c r="AW37" s="757"/>
      <c r="AX37" s="757"/>
      <c r="AY37" s="757"/>
      <c r="AZ37" s="757"/>
      <c r="BA37" s="757"/>
      <c r="BB37" s="757"/>
      <c r="BC37" s="757"/>
      <c r="BD37" s="757"/>
      <c r="BE37" s="758"/>
      <c r="BF37" s="756"/>
      <c r="BG37" s="757"/>
      <c r="BH37" s="757"/>
      <c r="BI37" s="757"/>
      <c r="BJ37" s="757"/>
      <c r="BK37" s="757"/>
      <c r="BL37" s="757"/>
      <c r="BM37" s="757"/>
      <c r="BN37" s="757"/>
      <c r="BO37" s="757"/>
      <c r="BP37" s="757"/>
      <c r="BQ37" s="757"/>
      <c r="BR37" s="757"/>
      <c r="BS37" s="757"/>
      <c r="BT37" s="757"/>
      <c r="BU37" s="758"/>
      <c r="BV37" s="822"/>
      <c r="BW37" s="811"/>
      <c r="BX37" s="811"/>
      <c r="BY37" s="811"/>
      <c r="BZ37" s="811"/>
      <c r="CA37" s="811"/>
      <c r="CB37" s="811"/>
      <c r="CC37" s="811"/>
      <c r="CD37" s="811"/>
      <c r="CE37" s="811"/>
      <c r="CF37" s="811"/>
      <c r="CG37" s="811"/>
      <c r="CH37" s="811"/>
      <c r="CI37" s="811"/>
      <c r="CJ37" s="811"/>
      <c r="CK37" s="812"/>
      <c r="CL37" s="22"/>
      <c r="CM37" s="790"/>
      <c r="CN37" s="791"/>
      <c r="CO37" s="791"/>
      <c r="CP37" s="791"/>
      <c r="CQ37" s="791"/>
      <c r="CR37" s="79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row>
    <row r="38" spans="1:130" ht="14.4" customHeight="1" x14ac:dyDescent="0.3">
      <c r="A38" s="22"/>
      <c r="B38" s="824"/>
      <c r="C38" s="824"/>
      <c r="D38" s="825"/>
      <c r="E38" s="744" t="s">
        <v>109</v>
      </c>
      <c r="F38" s="745"/>
      <c r="G38" s="745"/>
      <c r="H38" s="745"/>
      <c r="I38" s="745"/>
      <c r="J38" s="768" t="e">
        <f>IF(AND('Mapa final'!#REF!="Media",'Mapa final'!#REF!="Leve"),CONCATENATE("R",'Mapa final'!#REF!),"")</f>
        <v>#REF!</v>
      </c>
      <c r="K38" s="769"/>
      <c r="L38" s="769" t="e">
        <f>IF(AND('Mapa final'!#REF!="Media",'Mapa final'!#REF!="Leve"),CONCATENATE("R",'Mapa final'!#REF!),"")</f>
        <v>#REF!</v>
      </c>
      <c r="M38" s="769"/>
      <c r="N38" s="769" t="e">
        <f>IF(AND('Mapa final'!#REF!="Media",'Mapa final'!#REF!="Leve"),CONCATENATE("R",'Mapa final'!#REF!),"")</f>
        <v>#REF!</v>
      </c>
      <c r="O38" s="769"/>
      <c r="P38" s="770" t="e">
        <f>IF(AND('Mapa final'!#REF!="Media",'Mapa final'!#REF!="Leve"),CONCATENATE("R",'Mapa final'!#REF!),"")</f>
        <v>#REF!</v>
      </c>
      <c r="Q38" s="770"/>
      <c r="R38" s="770" t="e">
        <f>IF(AND('Mapa final'!#REF!="Media",'Mapa final'!#REF!="Leve"),CONCATENATE("R",'Mapa final'!#REF!),"")</f>
        <v>#REF!</v>
      </c>
      <c r="S38" s="770"/>
      <c r="T38" s="769" t="e">
        <f>IF(AND('Mapa final'!#REF!="Media",'Mapa final'!#REF!="Leve"),CONCATENATE("R",'Mapa final'!#REF!),"")</f>
        <v>#REF!</v>
      </c>
      <c r="U38" s="769"/>
      <c r="V38" s="769" t="e">
        <f>IF(AND('Mapa final'!#REF!="Media",'Mapa final'!#REF!="Leve"),CONCATENATE("R",'Mapa final'!#REF!),"")</f>
        <v>#REF!</v>
      </c>
      <c r="W38" s="769"/>
      <c r="X38" s="769" t="e">
        <f>IF(AND('Mapa final'!#REF!="Media",'Mapa final'!#REF!="Leve"),CONCATENATE("R",'Mapa final'!#REF!),"")</f>
        <v>#REF!</v>
      </c>
      <c r="Y38" s="769"/>
      <c r="Z38" s="768" t="e">
        <f>IF(AND('Mapa final'!#REF!="Media",'Mapa final'!#REF!="Menor"),CONCATENATE("R",'Mapa final'!#REF!),"")</f>
        <v>#REF!</v>
      </c>
      <c r="AA38" s="769"/>
      <c r="AB38" s="769" t="e">
        <f>IF(AND('Mapa final'!#REF!="Media",'Mapa final'!#REF!="Menor"),CONCATENATE("R",'Mapa final'!#REF!),"")</f>
        <v>#REF!</v>
      </c>
      <c r="AC38" s="769"/>
      <c r="AD38" s="769" t="e">
        <f>IF(AND('Mapa final'!#REF!="Media",'Mapa final'!#REF!="Menor"),CONCATENATE("R",'Mapa final'!#REF!),"")</f>
        <v>#REF!</v>
      </c>
      <c r="AE38" s="769"/>
      <c r="AF38" s="770" t="e">
        <f>IF(AND('Mapa final'!#REF!="Media",'Mapa final'!#REF!="Menor"),CONCATENATE("R",'Mapa final'!#REF!),"")</f>
        <v>#REF!</v>
      </c>
      <c r="AG38" s="770"/>
      <c r="AH38" s="770" t="e">
        <f>IF(AND('Mapa final'!#REF!="Media",'Mapa final'!#REF!="Menor"),CONCATENATE("R",'Mapa final'!#REF!),"")</f>
        <v>#REF!</v>
      </c>
      <c r="AI38" s="770"/>
      <c r="AJ38" s="769" t="e">
        <f>IF(AND('Mapa final'!#REF!="Media",'Mapa final'!#REF!="Menor"),CONCATENATE("R",'Mapa final'!#REF!),"")</f>
        <v>#REF!</v>
      </c>
      <c r="AK38" s="769"/>
      <c r="AL38" s="769" t="e">
        <f>IF(AND('Mapa final'!#REF!="Media",'Mapa final'!#REF!="Menor"),CONCATENATE("R",'Mapa final'!#REF!),"")</f>
        <v>#REF!</v>
      </c>
      <c r="AM38" s="769"/>
      <c r="AN38" s="769" t="e">
        <f>IF(AND('Mapa final'!#REF!="Media",'Mapa final'!#REF!="Menor"),CONCATENATE("R",'Mapa final'!#REF!),"")</f>
        <v>#REF!</v>
      </c>
      <c r="AO38" s="769"/>
      <c r="AP38" s="768" t="e">
        <f>IF(AND('Mapa final'!#REF!="Media",'Mapa final'!#REF!="Moderado"),CONCATENATE("R",'Mapa final'!#REF!),"")</f>
        <v>#REF!</v>
      </c>
      <c r="AQ38" s="769"/>
      <c r="AR38" s="769" t="e">
        <f>IF(AND('Mapa final'!#REF!="Media",'Mapa final'!#REF!="Moderado"),CONCATENATE("R",'Mapa final'!#REF!),"")</f>
        <v>#REF!</v>
      </c>
      <c r="AS38" s="769"/>
      <c r="AT38" s="769" t="e">
        <f>IF(AND('Mapa final'!#REF!="Media",'Mapa final'!#REF!="Moderado"),CONCATENATE("R",'Mapa final'!#REF!),"")</f>
        <v>#REF!</v>
      </c>
      <c r="AU38" s="769"/>
      <c r="AV38" s="770" t="e">
        <f>IF(AND('Mapa final'!#REF!="Media",'Mapa final'!#REF!="Moderado"),CONCATENATE("R",'Mapa final'!#REF!),"")</f>
        <v>#REF!</v>
      </c>
      <c r="AW38" s="770"/>
      <c r="AX38" s="770" t="e">
        <f>IF(AND('Mapa final'!#REF!="Media",'Mapa final'!#REF!="Moderado"),CONCATENATE("R",'Mapa final'!#REF!),"")</f>
        <v>#REF!</v>
      </c>
      <c r="AY38" s="770"/>
      <c r="AZ38" s="769" t="e">
        <f>IF(AND('Mapa final'!#REF!="Media",'Mapa final'!#REF!="Moderado"),CONCATENATE("R",'Mapa final'!#REF!),"")</f>
        <v>#REF!</v>
      </c>
      <c r="BA38" s="769"/>
      <c r="BB38" s="769" t="e">
        <f>IF(AND('Mapa final'!#REF!="Media",'Mapa final'!#REF!="Moderado"),CONCATENATE("R",'Mapa final'!#REF!),"")</f>
        <v>#REF!</v>
      </c>
      <c r="BC38" s="769"/>
      <c r="BD38" s="769" t="e">
        <f>IF(AND('Mapa final'!#REF!="Media",'Mapa final'!#REF!="Moderado"),CONCATENATE("R",'Mapa final'!#REF!),"")</f>
        <v>#REF!</v>
      </c>
      <c r="BE38" s="769"/>
      <c r="BF38" s="761" t="e">
        <f>IF(AND('Mapa final'!#REF!="Media",'Mapa final'!#REF!="Mayor"),CONCATENATE("R",'Mapa final'!#REF!),"")</f>
        <v>#REF!</v>
      </c>
      <c r="BG38" s="762"/>
      <c r="BH38" s="762" t="e">
        <f>IF(AND('Mapa final'!#REF!="Media",'Mapa final'!#REF!="Mayor"),CONCATENATE("R",'Mapa final'!#REF!),"")</f>
        <v>#REF!</v>
      </c>
      <c r="BI38" s="762"/>
      <c r="BJ38" s="762" t="e">
        <f>IF(AND('Mapa final'!#REF!="Media",'Mapa final'!#REF!="Mayor"),CONCATENATE("R",'Mapa final'!#REF!),"")</f>
        <v>#REF!</v>
      </c>
      <c r="BK38" s="762"/>
      <c r="BL38" s="762" t="e">
        <f>IF(AND('Mapa final'!#REF!="Media",'Mapa final'!#REF!="Mayor"),CONCATENATE("R",'Mapa final'!#REF!),"")</f>
        <v>#REF!</v>
      </c>
      <c r="BM38" s="762"/>
      <c r="BN38" s="762" t="e">
        <f>IF(AND('Mapa final'!#REF!="Media",'Mapa final'!#REF!="Mayor"),CONCATENATE("R",'Mapa final'!#REF!),"")</f>
        <v>#REF!</v>
      </c>
      <c r="BO38" s="762"/>
      <c r="BP38" s="762" t="e">
        <f>IF(AND('Mapa final'!#REF!="Media",'Mapa final'!#REF!="Mayor"),CONCATENATE("R",'Mapa final'!#REF!),"")</f>
        <v>#REF!</v>
      </c>
      <c r="BQ38" s="762"/>
      <c r="BR38" s="762" t="e">
        <f>IF(AND('Mapa final'!#REF!="Media",'Mapa final'!#REF!="Mayor"),CONCATENATE("R",'Mapa final'!#REF!),"")</f>
        <v>#REF!</v>
      </c>
      <c r="BS38" s="762"/>
      <c r="BT38" s="762" t="e">
        <f>IF(AND('Mapa final'!#REF!="Media",'Mapa final'!#REF!="Mayor"),CONCATENATE("R",'Mapa final'!#REF!),"")</f>
        <v>#REF!</v>
      </c>
      <c r="BU38" s="763"/>
      <c r="BV38" s="783" t="e">
        <f>IF(AND('Mapa final'!#REF!="Media",'Mapa final'!#REF!="Catastrófico"),CONCATENATE("R",'Mapa final'!#REF!),"")</f>
        <v>#REF!</v>
      </c>
      <c r="BW38" s="778"/>
      <c r="BX38" s="778" t="e">
        <f>IF(AND('Mapa final'!#REF!="Media",'Mapa final'!#REF!="Catastrófico"),CONCATENATE("R",'Mapa final'!#REF!),"")</f>
        <v>#REF!</v>
      </c>
      <c r="BY38" s="778"/>
      <c r="BZ38" s="778" t="e">
        <f>IF(AND('Mapa final'!#REF!="Media",'Mapa final'!#REF!="Catastrófico"),CONCATENATE("R",'Mapa final'!#REF!),"")</f>
        <v>#REF!</v>
      </c>
      <c r="CA38" s="778"/>
      <c r="CB38" s="778" t="e">
        <f>IF(AND('Mapa final'!#REF!="Media",'Mapa final'!#REF!="Catastrófico"),CONCATENATE("R",'Mapa final'!#REF!),"")</f>
        <v>#REF!</v>
      </c>
      <c r="CC38" s="778"/>
      <c r="CD38" s="778" t="e">
        <f>IF(AND('Mapa final'!#REF!="Media",'Mapa final'!#REF!="Catastrófico"),CONCATENATE("R",'Mapa final'!#REF!),"")</f>
        <v>#REF!</v>
      </c>
      <c r="CE38" s="778"/>
      <c r="CF38" s="778" t="e">
        <f>IF(AND('Mapa final'!#REF!="Media",'Mapa final'!#REF!="Catastrófico"),CONCATENATE("R",'Mapa final'!#REF!),"")</f>
        <v>#REF!</v>
      </c>
      <c r="CG38" s="778"/>
      <c r="CH38" s="778" t="e">
        <f>IF(AND('Mapa final'!#REF!="Media",'Mapa final'!#REF!="Catastrófico"),CONCATENATE("R",'Mapa final'!#REF!),"")</f>
        <v>#REF!</v>
      </c>
      <c r="CI38" s="778"/>
      <c r="CJ38" s="778" t="e">
        <f>IF(AND('Mapa final'!#REF!="Media",'Mapa final'!#REF!="Catastrófico"),CONCATENATE("R",'Mapa final'!#REF!),"")</f>
        <v>#REF!</v>
      </c>
      <c r="CK38" s="779"/>
      <c r="CL38" s="22"/>
      <c r="CM38" s="793" t="s">
        <v>76</v>
      </c>
      <c r="CN38" s="794"/>
      <c r="CO38" s="794"/>
      <c r="CP38" s="794"/>
      <c r="CQ38" s="794"/>
      <c r="CR38" s="795"/>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row>
    <row r="39" spans="1:130" ht="14.4" customHeight="1" x14ac:dyDescent="0.3">
      <c r="A39" s="22"/>
      <c r="B39" s="824"/>
      <c r="C39" s="824"/>
      <c r="D39" s="825"/>
      <c r="E39" s="747"/>
      <c r="F39" s="748"/>
      <c r="G39" s="748"/>
      <c r="H39" s="748"/>
      <c r="I39" s="748"/>
      <c r="J39" s="767"/>
      <c r="K39" s="765"/>
      <c r="L39" s="765"/>
      <c r="M39" s="765"/>
      <c r="N39" s="765"/>
      <c r="O39" s="765"/>
      <c r="P39" s="764"/>
      <c r="Q39" s="764"/>
      <c r="R39" s="764"/>
      <c r="S39" s="764"/>
      <c r="T39" s="765"/>
      <c r="U39" s="765"/>
      <c r="V39" s="765"/>
      <c r="W39" s="765"/>
      <c r="X39" s="765"/>
      <c r="Y39" s="765"/>
      <c r="Z39" s="767"/>
      <c r="AA39" s="765"/>
      <c r="AB39" s="765"/>
      <c r="AC39" s="765"/>
      <c r="AD39" s="765"/>
      <c r="AE39" s="765"/>
      <c r="AF39" s="764"/>
      <c r="AG39" s="764"/>
      <c r="AH39" s="764"/>
      <c r="AI39" s="764"/>
      <c r="AJ39" s="765"/>
      <c r="AK39" s="765"/>
      <c r="AL39" s="765"/>
      <c r="AM39" s="765"/>
      <c r="AN39" s="765"/>
      <c r="AO39" s="765"/>
      <c r="AP39" s="767"/>
      <c r="AQ39" s="765"/>
      <c r="AR39" s="765"/>
      <c r="AS39" s="765"/>
      <c r="AT39" s="765"/>
      <c r="AU39" s="765"/>
      <c r="AV39" s="764"/>
      <c r="AW39" s="764"/>
      <c r="AX39" s="764"/>
      <c r="AY39" s="764"/>
      <c r="AZ39" s="765"/>
      <c r="BA39" s="765"/>
      <c r="BB39" s="765"/>
      <c r="BC39" s="765"/>
      <c r="BD39" s="765"/>
      <c r="BE39" s="765"/>
      <c r="BF39" s="755"/>
      <c r="BG39" s="753"/>
      <c r="BH39" s="753"/>
      <c r="BI39" s="753"/>
      <c r="BJ39" s="753"/>
      <c r="BK39" s="753"/>
      <c r="BL39" s="753"/>
      <c r="BM39" s="753"/>
      <c r="BN39" s="753"/>
      <c r="BO39" s="753"/>
      <c r="BP39" s="753"/>
      <c r="BQ39" s="753"/>
      <c r="BR39" s="753"/>
      <c r="BS39" s="753"/>
      <c r="BT39" s="753"/>
      <c r="BU39" s="754"/>
      <c r="BV39" s="777"/>
      <c r="BW39" s="759"/>
      <c r="BX39" s="759"/>
      <c r="BY39" s="759"/>
      <c r="BZ39" s="759"/>
      <c r="CA39" s="759"/>
      <c r="CB39" s="759"/>
      <c r="CC39" s="759"/>
      <c r="CD39" s="759"/>
      <c r="CE39" s="759"/>
      <c r="CF39" s="759"/>
      <c r="CG39" s="759"/>
      <c r="CH39" s="759"/>
      <c r="CI39" s="759"/>
      <c r="CJ39" s="759"/>
      <c r="CK39" s="760"/>
      <c r="CL39" s="22"/>
      <c r="CM39" s="796"/>
      <c r="CN39" s="797"/>
      <c r="CO39" s="797"/>
      <c r="CP39" s="797"/>
      <c r="CQ39" s="797"/>
      <c r="CR39" s="798"/>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row>
    <row r="40" spans="1:130" ht="14.4" customHeight="1" x14ac:dyDescent="0.3">
      <c r="A40" s="22"/>
      <c r="B40" s="824"/>
      <c r="C40" s="824"/>
      <c r="D40" s="825"/>
      <c r="E40" s="747"/>
      <c r="F40" s="748"/>
      <c r="G40" s="748"/>
      <c r="H40" s="748"/>
      <c r="I40" s="748"/>
      <c r="J40" s="767" t="e">
        <f>IF(AND('Mapa final'!#REF!="Media",'Mapa final'!#REF!="Leve"),CONCATENATE("R",'Mapa final'!#REF!),"")</f>
        <v>#REF!</v>
      </c>
      <c r="K40" s="765"/>
      <c r="L40" s="765" t="e">
        <f>IF(AND('Mapa final'!#REF!="Media",'Mapa final'!#REF!="Leve"),CONCATENATE("R",'Mapa final'!#REF!),"")</f>
        <v>#REF!</v>
      </c>
      <c r="M40" s="765"/>
      <c r="N40" s="765" t="e">
        <f>IF(AND('Mapa final'!#REF!="Media",'Mapa final'!#REF!="Leve"),CONCATENATE("R",'Mapa final'!#REF!),"")</f>
        <v>#REF!</v>
      </c>
      <c r="O40" s="765"/>
      <c r="P40" s="764" t="e">
        <f>IF(AND('Mapa final'!#REF!="Media",'Mapa final'!#REF!="Leve"),CONCATENATE("R",'Mapa final'!#REF!),"")</f>
        <v>#REF!</v>
      </c>
      <c r="Q40" s="764"/>
      <c r="R40" s="764" t="e">
        <f>IF(AND('Mapa final'!#REF!="Media",'Mapa final'!#REF!="Leve"),CONCATENATE("R",'Mapa final'!#REF!),"")</f>
        <v>#REF!</v>
      </c>
      <c r="S40" s="764"/>
      <c r="T40" s="765" t="e">
        <f>IF(AND('Mapa final'!#REF!="Media",'Mapa final'!#REF!="Leve"),CONCATENATE("R",'Mapa final'!#REF!),"")</f>
        <v>#REF!</v>
      </c>
      <c r="U40" s="765"/>
      <c r="V40" s="765" t="e">
        <f>IF(AND('Mapa final'!#REF!="Media",'Mapa final'!#REF!="Leve"),CONCATENATE("R",'Mapa final'!#REF!),"")</f>
        <v>#REF!</v>
      </c>
      <c r="W40" s="765"/>
      <c r="X40" s="765" t="e">
        <f>IF(AND('Mapa final'!#REF!="Media",'Mapa final'!#REF!="Leve"),CONCATENATE("R",'Mapa final'!#REF!),"")</f>
        <v>#REF!</v>
      </c>
      <c r="Y40" s="776"/>
      <c r="Z40" s="767" t="e">
        <f>IF(AND('Mapa final'!#REF!="Media",'Mapa final'!#REF!="Menor"),CONCATENATE("R",'Mapa final'!#REF!),"")</f>
        <v>#REF!</v>
      </c>
      <c r="AA40" s="765"/>
      <c r="AB40" s="765" t="e">
        <f>IF(AND('Mapa final'!#REF!="Media",'Mapa final'!#REF!="Menor"),CONCATENATE("R",'Mapa final'!#REF!),"")</f>
        <v>#REF!</v>
      </c>
      <c r="AC40" s="765"/>
      <c r="AD40" s="765" t="e">
        <f>IF(AND('Mapa final'!#REF!="Media",'Mapa final'!#REF!="Menor"),CONCATENATE("R",'Mapa final'!#REF!),"")</f>
        <v>#REF!</v>
      </c>
      <c r="AE40" s="765"/>
      <c r="AF40" s="764" t="e">
        <f>IF(AND('Mapa final'!#REF!="Media",'Mapa final'!#REF!="Menor"),CONCATENATE("R",'Mapa final'!#REF!),"")</f>
        <v>#REF!</v>
      </c>
      <c r="AG40" s="764"/>
      <c r="AH40" s="764" t="e">
        <f>IF(AND('Mapa final'!#REF!="Media",'Mapa final'!#REF!="Menor"),CONCATENATE("R",'Mapa final'!#REF!),"")</f>
        <v>#REF!</v>
      </c>
      <c r="AI40" s="764"/>
      <c r="AJ40" s="765" t="e">
        <f>IF(AND('Mapa final'!#REF!="Media",'Mapa final'!#REF!="Menor"),CONCATENATE("R",'Mapa final'!#REF!),"")</f>
        <v>#REF!</v>
      </c>
      <c r="AK40" s="765"/>
      <c r="AL40" s="765" t="e">
        <f>IF(AND('Mapa final'!#REF!="Media",'Mapa final'!#REF!="Menor"),CONCATENATE("R",'Mapa final'!#REF!),"")</f>
        <v>#REF!</v>
      </c>
      <c r="AM40" s="765"/>
      <c r="AN40" s="765" t="e">
        <f>IF(AND('Mapa final'!#REF!="Media",'Mapa final'!#REF!="Menor"),CONCATENATE("R",'Mapa final'!#REF!),"")</f>
        <v>#REF!</v>
      </c>
      <c r="AO40" s="776"/>
      <c r="AP40" s="767" t="e">
        <f>IF(AND('Mapa final'!#REF!="Media",'Mapa final'!#REF!="Moderado"),CONCATENATE("R",'Mapa final'!#REF!),"")</f>
        <v>#REF!</v>
      </c>
      <c r="AQ40" s="765"/>
      <c r="AR40" s="765" t="e">
        <f>IF(AND('Mapa final'!#REF!="Media",'Mapa final'!#REF!="Moderado"),CONCATENATE("R",'Mapa final'!#REF!),"")</f>
        <v>#REF!</v>
      </c>
      <c r="AS40" s="765"/>
      <c r="AT40" s="765" t="e">
        <f>IF(AND('Mapa final'!#REF!="Media",'Mapa final'!#REF!="Moderado"),CONCATENATE("R",'Mapa final'!#REF!),"")</f>
        <v>#REF!</v>
      </c>
      <c r="AU40" s="765"/>
      <c r="AV40" s="764" t="e">
        <f>IF(AND('Mapa final'!#REF!="Media",'Mapa final'!#REF!="Moderado"),CONCATENATE("R",'Mapa final'!#REF!),"")</f>
        <v>#REF!</v>
      </c>
      <c r="AW40" s="764"/>
      <c r="AX40" s="764" t="e">
        <f>IF(AND('Mapa final'!#REF!="Media",'Mapa final'!#REF!="Moderado"),CONCATENATE("R",'Mapa final'!#REF!),"")</f>
        <v>#REF!</v>
      </c>
      <c r="AY40" s="764"/>
      <c r="AZ40" s="765" t="e">
        <f>IF(AND('Mapa final'!#REF!="Media",'Mapa final'!#REF!="Moderado"),CONCATENATE("R",'Mapa final'!#REF!),"")</f>
        <v>#REF!</v>
      </c>
      <c r="BA40" s="765"/>
      <c r="BB40" s="765" t="e">
        <f>IF(AND('Mapa final'!#REF!="Media",'Mapa final'!#REF!="Moderado"),CONCATENATE("R",'Mapa final'!#REF!),"")</f>
        <v>#REF!</v>
      </c>
      <c r="BC40" s="765"/>
      <c r="BD40" s="765" t="e">
        <f>IF(AND('Mapa final'!#REF!="Media",'Mapa final'!#REF!="Moderado"),CONCATENATE("R",'Mapa final'!#REF!),"")</f>
        <v>#REF!</v>
      </c>
      <c r="BE40" s="776"/>
      <c r="BF40" s="755" t="e">
        <f>IF(AND('Mapa final'!#REF!="Media",'Mapa final'!#REF!="Mayor"),CONCATENATE("R",'Mapa final'!#REF!),"")</f>
        <v>#REF!</v>
      </c>
      <c r="BG40" s="753"/>
      <c r="BH40" s="753" t="e">
        <f>IF(AND('Mapa final'!#REF!="Media",'Mapa final'!#REF!="Mayor"),CONCATENATE("R",'Mapa final'!#REF!),"")</f>
        <v>#REF!</v>
      </c>
      <c r="BI40" s="753"/>
      <c r="BJ40" s="753" t="e">
        <f>IF(AND('Mapa final'!#REF!="Media",'Mapa final'!#REF!="Mayor"),CONCATENATE("R",'Mapa final'!#REF!),"")</f>
        <v>#REF!</v>
      </c>
      <c r="BK40" s="753"/>
      <c r="BL40" s="753" t="e">
        <f>IF(AND('Mapa final'!#REF!="Media",'Mapa final'!#REF!="Mayor"),CONCATENATE("R",'Mapa final'!#REF!),"")</f>
        <v>#REF!</v>
      </c>
      <c r="BM40" s="753"/>
      <c r="BN40" s="753" t="e">
        <f>IF(AND('Mapa final'!#REF!="Media",'Mapa final'!#REF!="Mayor"),CONCATENATE("R",'Mapa final'!#REF!),"")</f>
        <v>#REF!</v>
      </c>
      <c r="BO40" s="753"/>
      <c r="BP40" s="753" t="e">
        <f>IF(AND('Mapa final'!#REF!="Media",'Mapa final'!#REF!="Mayor"),CONCATENATE("R",'Mapa final'!#REF!),"")</f>
        <v>#REF!</v>
      </c>
      <c r="BQ40" s="753"/>
      <c r="BR40" s="753" t="e">
        <f>IF(AND('Mapa final'!#REF!="Media",'Mapa final'!#REF!="Mayor"),CONCATENATE("R",'Mapa final'!#REF!),"")</f>
        <v>#REF!</v>
      </c>
      <c r="BS40" s="753"/>
      <c r="BT40" s="753" t="e">
        <f>IF(AND('Mapa final'!#REF!="Media",'Mapa final'!#REF!="Mayor"),CONCATENATE("R",'Mapa final'!#REF!),"")</f>
        <v>#REF!</v>
      </c>
      <c r="BU40" s="754"/>
      <c r="BV40" s="777" t="e">
        <f>IF(AND('Mapa final'!#REF!="Media",'Mapa final'!#REF!="Catastrófico"),CONCATENATE("R",'Mapa final'!#REF!),"")</f>
        <v>#REF!</v>
      </c>
      <c r="BW40" s="759"/>
      <c r="BX40" s="759" t="e">
        <f>IF(AND('Mapa final'!#REF!="Media",'Mapa final'!#REF!="Catastrófico"),CONCATENATE("R",'Mapa final'!#REF!),"")</f>
        <v>#REF!</v>
      </c>
      <c r="BY40" s="759"/>
      <c r="BZ40" s="759" t="e">
        <f>IF(AND('Mapa final'!#REF!="Media",'Mapa final'!#REF!="Catastrófico"),CONCATENATE("R",'Mapa final'!#REF!),"")</f>
        <v>#REF!</v>
      </c>
      <c r="CA40" s="759"/>
      <c r="CB40" s="759" t="e">
        <f>IF(AND('Mapa final'!#REF!="Media",'Mapa final'!#REF!="Catastrófico"),CONCATENATE("R",'Mapa final'!#REF!),"")</f>
        <v>#REF!</v>
      </c>
      <c r="CC40" s="759"/>
      <c r="CD40" s="759" t="e">
        <f>IF(AND('Mapa final'!#REF!="Media",'Mapa final'!#REF!="Catastrófico"),CONCATENATE("R",'Mapa final'!#REF!),"")</f>
        <v>#REF!</v>
      </c>
      <c r="CE40" s="759"/>
      <c r="CF40" s="759" t="e">
        <f>IF(AND('Mapa final'!#REF!="Media",'Mapa final'!#REF!="Catastrófico"),CONCATENATE("R",'Mapa final'!#REF!),"")</f>
        <v>#REF!</v>
      </c>
      <c r="CG40" s="759"/>
      <c r="CH40" s="759" t="e">
        <f>IF(AND('Mapa final'!#REF!="Media",'Mapa final'!#REF!="Catastrófico"),CONCATENATE("R",'Mapa final'!#REF!),"")</f>
        <v>#REF!</v>
      </c>
      <c r="CI40" s="759"/>
      <c r="CJ40" s="759" t="e">
        <f>IF(AND('Mapa final'!#REF!="Media",'Mapa final'!#REF!="Catastrófico"),CONCATENATE("R",'Mapa final'!#REF!),"")</f>
        <v>#REF!</v>
      </c>
      <c r="CK40" s="760"/>
      <c r="CL40" s="22"/>
      <c r="CM40" s="796"/>
      <c r="CN40" s="797"/>
      <c r="CO40" s="797"/>
      <c r="CP40" s="797"/>
      <c r="CQ40" s="797"/>
      <c r="CR40" s="798"/>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row>
    <row r="41" spans="1:130" ht="14.4" customHeight="1" x14ac:dyDescent="0.3">
      <c r="A41" s="22"/>
      <c r="B41" s="824"/>
      <c r="C41" s="824"/>
      <c r="D41" s="825"/>
      <c r="E41" s="747"/>
      <c r="F41" s="748"/>
      <c r="G41" s="748"/>
      <c r="H41" s="748"/>
      <c r="I41" s="748"/>
      <c r="J41" s="767"/>
      <c r="K41" s="765"/>
      <c r="L41" s="765"/>
      <c r="M41" s="765"/>
      <c r="N41" s="765"/>
      <c r="O41" s="765"/>
      <c r="P41" s="764"/>
      <c r="Q41" s="764"/>
      <c r="R41" s="764"/>
      <c r="S41" s="764"/>
      <c r="T41" s="765"/>
      <c r="U41" s="765"/>
      <c r="V41" s="765"/>
      <c r="W41" s="765"/>
      <c r="X41" s="765"/>
      <c r="Y41" s="776"/>
      <c r="Z41" s="767"/>
      <c r="AA41" s="765"/>
      <c r="AB41" s="765"/>
      <c r="AC41" s="765"/>
      <c r="AD41" s="765"/>
      <c r="AE41" s="765"/>
      <c r="AF41" s="764"/>
      <c r="AG41" s="764"/>
      <c r="AH41" s="764"/>
      <c r="AI41" s="764"/>
      <c r="AJ41" s="765"/>
      <c r="AK41" s="765"/>
      <c r="AL41" s="765"/>
      <c r="AM41" s="765"/>
      <c r="AN41" s="765"/>
      <c r="AO41" s="776"/>
      <c r="AP41" s="767"/>
      <c r="AQ41" s="765"/>
      <c r="AR41" s="765"/>
      <c r="AS41" s="765"/>
      <c r="AT41" s="765"/>
      <c r="AU41" s="765"/>
      <c r="AV41" s="764"/>
      <c r="AW41" s="764"/>
      <c r="AX41" s="764"/>
      <c r="AY41" s="764"/>
      <c r="AZ41" s="765"/>
      <c r="BA41" s="765"/>
      <c r="BB41" s="765"/>
      <c r="BC41" s="765"/>
      <c r="BD41" s="765"/>
      <c r="BE41" s="776"/>
      <c r="BF41" s="755"/>
      <c r="BG41" s="753"/>
      <c r="BH41" s="753"/>
      <c r="BI41" s="753"/>
      <c r="BJ41" s="753"/>
      <c r="BK41" s="753"/>
      <c r="BL41" s="753"/>
      <c r="BM41" s="753"/>
      <c r="BN41" s="753"/>
      <c r="BO41" s="753"/>
      <c r="BP41" s="753"/>
      <c r="BQ41" s="753"/>
      <c r="BR41" s="753"/>
      <c r="BS41" s="753"/>
      <c r="BT41" s="753"/>
      <c r="BU41" s="754"/>
      <c r="BV41" s="777"/>
      <c r="BW41" s="759"/>
      <c r="BX41" s="759"/>
      <c r="BY41" s="759"/>
      <c r="BZ41" s="759"/>
      <c r="CA41" s="759"/>
      <c r="CB41" s="759"/>
      <c r="CC41" s="759"/>
      <c r="CD41" s="759"/>
      <c r="CE41" s="759"/>
      <c r="CF41" s="759"/>
      <c r="CG41" s="759"/>
      <c r="CH41" s="759"/>
      <c r="CI41" s="759"/>
      <c r="CJ41" s="759"/>
      <c r="CK41" s="760"/>
      <c r="CL41" s="22"/>
      <c r="CM41" s="796"/>
      <c r="CN41" s="797"/>
      <c r="CO41" s="797"/>
      <c r="CP41" s="797"/>
      <c r="CQ41" s="797"/>
      <c r="CR41" s="798"/>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row>
    <row r="42" spans="1:130" ht="14.4" customHeight="1" x14ac:dyDescent="0.3">
      <c r="A42" s="22"/>
      <c r="B42" s="824"/>
      <c r="C42" s="824"/>
      <c r="D42" s="825"/>
      <c r="E42" s="747"/>
      <c r="F42" s="748"/>
      <c r="G42" s="748"/>
      <c r="H42" s="748"/>
      <c r="I42" s="748"/>
      <c r="J42" s="767" t="e">
        <f>IF(AND('Mapa final'!#REF!="Media",'Mapa final'!#REF!="Leve"),CONCATENATE("R",'Mapa final'!#REF!),"")</f>
        <v>#REF!</v>
      </c>
      <c r="K42" s="765"/>
      <c r="L42" s="765" t="e">
        <f>IF(AND('Mapa final'!#REF!="Media",'Mapa final'!#REF!="Leve"),CONCATENATE("R",'Mapa final'!#REF!),"")</f>
        <v>#REF!</v>
      </c>
      <c r="M42" s="765"/>
      <c r="N42" s="765" t="e">
        <f>IF(AND('Mapa final'!#REF!="Media",'Mapa final'!#REF!="Leve"),CONCATENATE("R",'Mapa final'!#REF!),"")</f>
        <v>#REF!</v>
      </c>
      <c r="O42" s="765"/>
      <c r="P42" s="764" t="e">
        <f>IF(AND('Mapa final'!#REF!="Media",'Mapa final'!#REF!="Leve"),CONCATENATE("R",'Mapa final'!#REF!),"")</f>
        <v>#REF!</v>
      </c>
      <c r="Q42" s="764"/>
      <c r="R42" s="764" t="e">
        <f>IF(AND('Mapa final'!#REF!="Media",'Mapa final'!#REF!="Leve"),CONCATENATE("R",'Mapa final'!#REF!),"")</f>
        <v>#REF!</v>
      </c>
      <c r="S42" s="764"/>
      <c r="T42" s="765" t="e">
        <f>IF(AND('Mapa final'!#REF!="Media",'Mapa final'!#REF!="Leve"),CONCATENATE("R",'Mapa final'!#REF!),"")</f>
        <v>#REF!</v>
      </c>
      <c r="U42" s="765"/>
      <c r="V42" s="765" t="e">
        <f>IF(AND('Mapa final'!#REF!="Media",'Mapa final'!#REF!="Leve"),CONCATENATE("R",'Mapa final'!#REF!),"")</f>
        <v>#REF!</v>
      </c>
      <c r="W42" s="765"/>
      <c r="X42" s="765" t="e">
        <f>IF(AND('Mapa final'!#REF!="Media",'Mapa final'!#REF!="Leve"),CONCATENATE("R",'Mapa final'!#REF!),"")</f>
        <v>#REF!</v>
      </c>
      <c r="Y42" s="776"/>
      <c r="Z42" s="767" t="e">
        <f>IF(AND('Mapa final'!#REF!="Media",'Mapa final'!#REF!="Menor"),CONCATENATE("R",'Mapa final'!#REF!),"")</f>
        <v>#REF!</v>
      </c>
      <c r="AA42" s="765"/>
      <c r="AB42" s="765" t="e">
        <f>IF(AND('Mapa final'!#REF!="Media",'Mapa final'!#REF!="Menor"),CONCATENATE("R",'Mapa final'!#REF!),"")</f>
        <v>#REF!</v>
      </c>
      <c r="AC42" s="765"/>
      <c r="AD42" s="765" t="e">
        <f>IF(AND('Mapa final'!#REF!="Media",'Mapa final'!#REF!="Menor"),CONCATENATE("R",'Mapa final'!#REF!),"")</f>
        <v>#REF!</v>
      </c>
      <c r="AE42" s="765"/>
      <c r="AF42" s="764" t="e">
        <f>IF(AND('Mapa final'!#REF!="Media",'Mapa final'!#REF!="Menor"),CONCATENATE("R",'Mapa final'!#REF!),"")</f>
        <v>#REF!</v>
      </c>
      <c r="AG42" s="764"/>
      <c r="AH42" s="764" t="e">
        <f>IF(AND('Mapa final'!#REF!="Media",'Mapa final'!#REF!="Menor"),CONCATENATE("R",'Mapa final'!#REF!),"")</f>
        <v>#REF!</v>
      </c>
      <c r="AI42" s="764"/>
      <c r="AJ42" s="765" t="e">
        <f>IF(AND('Mapa final'!#REF!="Media",'Mapa final'!#REF!="Menor"),CONCATENATE("R",'Mapa final'!#REF!),"")</f>
        <v>#REF!</v>
      </c>
      <c r="AK42" s="765"/>
      <c r="AL42" s="765" t="e">
        <f>IF(AND('Mapa final'!#REF!="Media",'Mapa final'!#REF!="Menor"),CONCATENATE("R",'Mapa final'!#REF!),"")</f>
        <v>#REF!</v>
      </c>
      <c r="AM42" s="765"/>
      <c r="AN42" s="765" t="e">
        <f>IF(AND('Mapa final'!#REF!="Media",'Mapa final'!#REF!="Menor"),CONCATENATE("R",'Mapa final'!#REF!),"")</f>
        <v>#REF!</v>
      </c>
      <c r="AO42" s="776"/>
      <c r="AP42" s="767" t="e">
        <f>IF(AND('Mapa final'!#REF!="Media",'Mapa final'!#REF!="Moderado"),CONCATENATE("R",'Mapa final'!#REF!),"")</f>
        <v>#REF!</v>
      </c>
      <c r="AQ42" s="765"/>
      <c r="AR42" s="765" t="e">
        <f>IF(AND('Mapa final'!#REF!="Media",'Mapa final'!#REF!="Moderado"),CONCATENATE("R",'Mapa final'!#REF!),"")</f>
        <v>#REF!</v>
      </c>
      <c r="AS42" s="765"/>
      <c r="AT42" s="765" t="e">
        <f>IF(AND('Mapa final'!#REF!="Media",'Mapa final'!#REF!="Moderado"),CONCATENATE("R",'Mapa final'!#REF!),"")</f>
        <v>#REF!</v>
      </c>
      <c r="AU42" s="765"/>
      <c r="AV42" s="764" t="e">
        <f>IF(AND('Mapa final'!#REF!="Media",'Mapa final'!#REF!="Moderado"),CONCATENATE("R",'Mapa final'!#REF!),"")</f>
        <v>#REF!</v>
      </c>
      <c r="AW42" s="764"/>
      <c r="AX42" s="764" t="e">
        <f>IF(AND('Mapa final'!#REF!="Media",'Mapa final'!#REF!="Moderado"),CONCATENATE("R",'Mapa final'!#REF!),"")</f>
        <v>#REF!</v>
      </c>
      <c r="AY42" s="764"/>
      <c r="AZ42" s="765" t="e">
        <f>IF(AND('Mapa final'!#REF!="Media",'Mapa final'!#REF!="Moderado"),CONCATENATE("R",'Mapa final'!#REF!),"")</f>
        <v>#REF!</v>
      </c>
      <c r="BA42" s="765"/>
      <c r="BB42" s="765" t="e">
        <f>IF(AND('Mapa final'!#REF!="Media",'Mapa final'!#REF!="Moderado"),CONCATENATE("R",'Mapa final'!#REF!),"")</f>
        <v>#REF!</v>
      </c>
      <c r="BC42" s="765"/>
      <c r="BD42" s="765" t="e">
        <f>IF(AND('Mapa final'!#REF!="Media",'Mapa final'!#REF!="Moderado"),CONCATENATE("R",'Mapa final'!#REF!),"")</f>
        <v>#REF!</v>
      </c>
      <c r="BE42" s="776"/>
      <c r="BF42" s="755" t="e">
        <f>IF(AND('Mapa final'!#REF!="Media",'Mapa final'!#REF!="Mayor"),CONCATENATE("R",'Mapa final'!#REF!),"")</f>
        <v>#REF!</v>
      </c>
      <c r="BG42" s="753"/>
      <c r="BH42" s="753" t="e">
        <f>IF(AND('Mapa final'!#REF!="Media",'Mapa final'!#REF!="Mayor"),CONCATENATE("R",'Mapa final'!#REF!),"")</f>
        <v>#REF!</v>
      </c>
      <c r="BI42" s="753"/>
      <c r="BJ42" s="753" t="e">
        <f>IF(AND('Mapa final'!#REF!="Media",'Mapa final'!#REF!="Mayor"),CONCATENATE("R",'Mapa final'!#REF!),"")</f>
        <v>#REF!</v>
      </c>
      <c r="BK42" s="753"/>
      <c r="BL42" s="753" t="e">
        <f>IF(AND('Mapa final'!#REF!="Media",'Mapa final'!#REF!="Mayor"),CONCATENATE("R",'Mapa final'!#REF!),"")</f>
        <v>#REF!</v>
      </c>
      <c r="BM42" s="753"/>
      <c r="BN42" s="753" t="e">
        <f>IF(AND('Mapa final'!#REF!="Media",'Mapa final'!#REF!="Mayor"),CONCATENATE("R",'Mapa final'!#REF!),"")</f>
        <v>#REF!</v>
      </c>
      <c r="BO42" s="753"/>
      <c r="BP42" s="753" t="e">
        <f>IF(AND('Mapa final'!#REF!="Media",'Mapa final'!#REF!="Mayor"),CONCATENATE("R",'Mapa final'!#REF!),"")</f>
        <v>#REF!</v>
      </c>
      <c r="BQ42" s="753"/>
      <c r="BR42" s="753" t="e">
        <f>IF(AND('Mapa final'!#REF!="Media",'Mapa final'!#REF!="Mayor"),CONCATENATE("R",'Mapa final'!#REF!),"")</f>
        <v>#REF!</v>
      </c>
      <c r="BS42" s="753"/>
      <c r="BT42" s="753" t="e">
        <f>IF(AND('Mapa final'!#REF!="Media",'Mapa final'!#REF!="Mayor"),CONCATENATE("R",'Mapa final'!#REF!),"")</f>
        <v>#REF!</v>
      </c>
      <c r="BU42" s="754"/>
      <c r="BV42" s="777" t="e">
        <f>IF(AND('Mapa final'!#REF!="Media",'Mapa final'!#REF!="Catastrófico"),CONCATENATE("R",'Mapa final'!#REF!),"")</f>
        <v>#REF!</v>
      </c>
      <c r="BW42" s="759"/>
      <c r="BX42" s="759" t="e">
        <f>IF(AND('Mapa final'!#REF!="Media",'Mapa final'!#REF!="Catastrófico"),CONCATENATE("R",'Mapa final'!#REF!),"")</f>
        <v>#REF!</v>
      </c>
      <c r="BY42" s="759"/>
      <c r="BZ42" s="759" t="e">
        <f>IF(AND('Mapa final'!#REF!="Media",'Mapa final'!#REF!="Catastrófico"),CONCATENATE("R",'Mapa final'!#REF!),"")</f>
        <v>#REF!</v>
      </c>
      <c r="CA42" s="759"/>
      <c r="CB42" s="759" t="e">
        <f>IF(AND('Mapa final'!#REF!="Media",'Mapa final'!#REF!="Catastrófico"),CONCATENATE("R",'Mapa final'!#REF!),"")</f>
        <v>#REF!</v>
      </c>
      <c r="CC42" s="759"/>
      <c r="CD42" s="759" t="e">
        <f>IF(AND('Mapa final'!#REF!="Media",'Mapa final'!#REF!="Catastrófico"),CONCATENATE("R",'Mapa final'!#REF!),"")</f>
        <v>#REF!</v>
      </c>
      <c r="CE42" s="759"/>
      <c r="CF42" s="759" t="e">
        <f>IF(AND('Mapa final'!#REF!="Media",'Mapa final'!#REF!="Catastrófico"),CONCATENATE("R",'Mapa final'!#REF!),"")</f>
        <v>#REF!</v>
      </c>
      <c r="CG42" s="759"/>
      <c r="CH42" s="759" t="e">
        <f>IF(AND('Mapa final'!#REF!="Media",'Mapa final'!#REF!="Catastrófico"),CONCATENATE("R",'Mapa final'!#REF!),"")</f>
        <v>#REF!</v>
      </c>
      <c r="CI42" s="759"/>
      <c r="CJ42" s="759" t="e">
        <f>IF(AND('Mapa final'!#REF!="Media",'Mapa final'!#REF!="Catastrófico"),CONCATENATE("R",'Mapa final'!#REF!),"")</f>
        <v>#REF!</v>
      </c>
      <c r="CK42" s="760"/>
      <c r="CL42" s="22"/>
      <c r="CM42" s="796"/>
      <c r="CN42" s="797"/>
      <c r="CO42" s="797"/>
      <c r="CP42" s="797"/>
      <c r="CQ42" s="797"/>
      <c r="CR42" s="798"/>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row>
    <row r="43" spans="1:130" ht="14.4" customHeight="1" x14ac:dyDescent="0.3">
      <c r="A43" s="22"/>
      <c r="B43" s="824"/>
      <c r="C43" s="824"/>
      <c r="D43" s="825"/>
      <c r="E43" s="747"/>
      <c r="F43" s="748"/>
      <c r="G43" s="748"/>
      <c r="H43" s="748"/>
      <c r="I43" s="748"/>
      <c r="J43" s="767"/>
      <c r="K43" s="765"/>
      <c r="L43" s="765"/>
      <c r="M43" s="765"/>
      <c r="N43" s="765"/>
      <c r="O43" s="765"/>
      <c r="P43" s="764"/>
      <c r="Q43" s="764"/>
      <c r="R43" s="764"/>
      <c r="S43" s="764"/>
      <c r="T43" s="765"/>
      <c r="U43" s="765"/>
      <c r="V43" s="765"/>
      <c r="W43" s="765"/>
      <c r="X43" s="765"/>
      <c r="Y43" s="776"/>
      <c r="Z43" s="767"/>
      <c r="AA43" s="765"/>
      <c r="AB43" s="765"/>
      <c r="AC43" s="765"/>
      <c r="AD43" s="765"/>
      <c r="AE43" s="765"/>
      <c r="AF43" s="764"/>
      <c r="AG43" s="764"/>
      <c r="AH43" s="764"/>
      <c r="AI43" s="764"/>
      <c r="AJ43" s="765"/>
      <c r="AK43" s="765"/>
      <c r="AL43" s="765"/>
      <c r="AM43" s="765"/>
      <c r="AN43" s="765"/>
      <c r="AO43" s="776"/>
      <c r="AP43" s="767"/>
      <c r="AQ43" s="765"/>
      <c r="AR43" s="765"/>
      <c r="AS43" s="765"/>
      <c r="AT43" s="765"/>
      <c r="AU43" s="765"/>
      <c r="AV43" s="764"/>
      <c r="AW43" s="764"/>
      <c r="AX43" s="764"/>
      <c r="AY43" s="764"/>
      <c r="AZ43" s="765"/>
      <c r="BA43" s="765"/>
      <c r="BB43" s="765"/>
      <c r="BC43" s="765"/>
      <c r="BD43" s="765"/>
      <c r="BE43" s="776"/>
      <c r="BF43" s="755"/>
      <c r="BG43" s="753"/>
      <c r="BH43" s="753"/>
      <c r="BI43" s="753"/>
      <c r="BJ43" s="753"/>
      <c r="BK43" s="753"/>
      <c r="BL43" s="753"/>
      <c r="BM43" s="753"/>
      <c r="BN43" s="753"/>
      <c r="BO43" s="753"/>
      <c r="BP43" s="753"/>
      <c r="BQ43" s="753"/>
      <c r="BR43" s="753"/>
      <c r="BS43" s="753"/>
      <c r="BT43" s="753"/>
      <c r="BU43" s="754"/>
      <c r="BV43" s="777"/>
      <c r="BW43" s="759"/>
      <c r="BX43" s="759"/>
      <c r="BY43" s="759"/>
      <c r="BZ43" s="759"/>
      <c r="CA43" s="759"/>
      <c r="CB43" s="759"/>
      <c r="CC43" s="759"/>
      <c r="CD43" s="759"/>
      <c r="CE43" s="759"/>
      <c r="CF43" s="759"/>
      <c r="CG43" s="759"/>
      <c r="CH43" s="759"/>
      <c r="CI43" s="759"/>
      <c r="CJ43" s="759"/>
      <c r="CK43" s="760"/>
      <c r="CL43" s="22"/>
      <c r="CM43" s="796"/>
      <c r="CN43" s="797"/>
      <c r="CO43" s="797"/>
      <c r="CP43" s="797"/>
      <c r="CQ43" s="797"/>
      <c r="CR43" s="798"/>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row>
    <row r="44" spans="1:130" ht="14.4" customHeight="1" x14ac:dyDescent="0.3">
      <c r="A44" s="22"/>
      <c r="B44" s="824"/>
      <c r="C44" s="824"/>
      <c r="D44" s="825"/>
      <c r="E44" s="747"/>
      <c r="F44" s="748"/>
      <c r="G44" s="748"/>
      <c r="H44" s="748"/>
      <c r="I44" s="748"/>
      <c r="J44" s="767" t="e">
        <f>IF(AND('Mapa final'!#REF!="Media",'Mapa final'!#REF!="Leve"),CONCATENATE("R",'Mapa final'!#REF!),"")</f>
        <v>#REF!</v>
      </c>
      <c r="K44" s="765"/>
      <c r="L44" s="765" t="e">
        <f>IF(AND('Mapa final'!#REF!="Media",'Mapa final'!#REF!="Leve"),CONCATENATE("R",'Mapa final'!#REF!),"")</f>
        <v>#REF!</v>
      </c>
      <c r="M44" s="765"/>
      <c r="N44" s="765" t="e">
        <f>IF(AND('Mapa final'!#REF!="Media",'Mapa final'!#REF!="Leve"),CONCATENATE("R",'Mapa final'!#REF!),"")</f>
        <v>#REF!</v>
      </c>
      <c r="O44" s="765"/>
      <c r="P44" s="764" t="e">
        <f>IF(AND('Mapa final'!#REF!="Media",'Mapa final'!#REF!="Leve"),CONCATENATE("R",'Mapa final'!#REF!),"")</f>
        <v>#REF!</v>
      </c>
      <c r="Q44" s="764"/>
      <c r="R44" s="764" t="e">
        <f>IF(AND('Mapa final'!#REF!="Media",'Mapa final'!#REF!="Leve"),CONCATENATE("R",'Mapa final'!#REF!),"")</f>
        <v>#REF!</v>
      </c>
      <c r="S44" s="764"/>
      <c r="T44" s="765" t="e">
        <f>IF(AND('Mapa final'!#REF!="Media",'Mapa final'!#REF!="Leve"),CONCATENATE("R",'Mapa final'!#REF!),"")</f>
        <v>#REF!</v>
      </c>
      <c r="U44" s="765"/>
      <c r="V44" s="765" t="e">
        <f>IF(AND('Mapa final'!#REF!="Media",'Mapa final'!#REF!="Leve"),CONCATENATE("R",'Mapa final'!#REF!),"")</f>
        <v>#REF!</v>
      </c>
      <c r="W44" s="765"/>
      <c r="X44" s="765" t="e">
        <f>IF(AND('Mapa final'!#REF!="Media",'Mapa final'!#REF!="Leve"),CONCATENATE("R",'Mapa final'!#REF!),"")</f>
        <v>#REF!</v>
      </c>
      <c r="Y44" s="776"/>
      <c r="Z44" s="767" t="e">
        <f>IF(AND('Mapa final'!#REF!="Media",'Mapa final'!#REF!="Menor"),CONCATENATE("R",'Mapa final'!#REF!),"")</f>
        <v>#REF!</v>
      </c>
      <c r="AA44" s="765"/>
      <c r="AB44" s="765" t="e">
        <f>IF(AND('Mapa final'!#REF!="Media",'Mapa final'!#REF!="Menor"),CONCATENATE("R",'Mapa final'!#REF!),"")</f>
        <v>#REF!</v>
      </c>
      <c r="AC44" s="765"/>
      <c r="AD44" s="765" t="e">
        <f>IF(AND('Mapa final'!#REF!="Media",'Mapa final'!#REF!="Menor"),CONCATENATE("R",'Mapa final'!#REF!),"")</f>
        <v>#REF!</v>
      </c>
      <c r="AE44" s="765"/>
      <c r="AF44" s="764" t="e">
        <f>IF(AND('Mapa final'!#REF!="Media",'Mapa final'!#REF!="Menor"),CONCATENATE("R",'Mapa final'!#REF!),"")</f>
        <v>#REF!</v>
      </c>
      <c r="AG44" s="764"/>
      <c r="AH44" s="764" t="e">
        <f>IF(AND('Mapa final'!#REF!="Media",'Mapa final'!#REF!="Menor"),CONCATENATE("R",'Mapa final'!#REF!),"")</f>
        <v>#REF!</v>
      </c>
      <c r="AI44" s="764"/>
      <c r="AJ44" s="765" t="e">
        <f>IF(AND('Mapa final'!#REF!="Media",'Mapa final'!#REF!="Menor"),CONCATENATE("R",'Mapa final'!#REF!),"")</f>
        <v>#REF!</v>
      </c>
      <c r="AK44" s="765"/>
      <c r="AL44" s="765" t="e">
        <f>IF(AND('Mapa final'!#REF!="Media",'Mapa final'!#REF!="Menor"),CONCATENATE("R",'Mapa final'!#REF!),"")</f>
        <v>#REF!</v>
      </c>
      <c r="AM44" s="765"/>
      <c r="AN44" s="765" t="e">
        <f>IF(AND('Mapa final'!#REF!="Media",'Mapa final'!#REF!="Menor"),CONCATENATE("R",'Mapa final'!#REF!),"")</f>
        <v>#REF!</v>
      </c>
      <c r="AO44" s="776"/>
      <c r="AP44" s="767" t="e">
        <f>IF(AND('Mapa final'!#REF!="Media",'Mapa final'!#REF!="Moderado"),CONCATENATE("R",'Mapa final'!#REF!),"")</f>
        <v>#REF!</v>
      </c>
      <c r="AQ44" s="765"/>
      <c r="AR44" s="765" t="e">
        <f>IF(AND('Mapa final'!#REF!="Media",'Mapa final'!#REF!="Moderado"),CONCATENATE("R",'Mapa final'!#REF!),"")</f>
        <v>#REF!</v>
      </c>
      <c r="AS44" s="765"/>
      <c r="AT44" s="765" t="e">
        <f>IF(AND('Mapa final'!#REF!="Media",'Mapa final'!#REF!="Moderado"),CONCATENATE("R",'Mapa final'!#REF!),"")</f>
        <v>#REF!</v>
      </c>
      <c r="AU44" s="765"/>
      <c r="AV44" s="764" t="e">
        <f>IF(AND('Mapa final'!#REF!="Media",'Mapa final'!#REF!="Moderado"),CONCATENATE("R",'Mapa final'!#REF!),"")</f>
        <v>#REF!</v>
      </c>
      <c r="AW44" s="764"/>
      <c r="AX44" s="764" t="e">
        <f>IF(AND('Mapa final'!#REF!="Media",'Mapa final'!#REF!="Moderado"),CONCATENATE("R",'Mapa final'!#REF!),"")</f>
        <v>#REF!</v>
      </c>
      <c r="AY44" s="764"/>
      <c r="AZ44" s="765" t="e">
        <f>IF(AND('Mapa final'!#REF!="Media",'Mapa final'!#REF!="Moderado"),CONCATENATE("R",'Mapa final'!#REF!),"")</f>
        <v>#REF!</v>
      </c>
      <c r="BA44" s="765"/>
      <c r="BB44" s="765" t="e">
        <f>IF(AND('Mapa final'!#REF!="Media",'Mapa final'!#REF!="Moderado"),CONCATENATE("R",'Mapa final'!#REF!),"")</f>
        <v>#REF!</v>
      </c>
      <c r="BC44" s="765"/>
      <c r="BD44" s="765" t="e">
        <f>IF(AND('Mapa final'!#REF!="Media",'Mapa final'!#REF!="Moderado"),CONCATENATE("R",'Mapa final'!#REF!),"")</f>
        <v>#REF!</v>
      </c>
      <c r="BE44" s="776"/>
      <c r="BF44" s="755" t="e">
        <f>IF(AND('Mapa final'!#REF!="Media",'Mapa final'!#REF!="Mayor"),CONCATENATE("R",'Mapa final'!#REF!),"")</f>
        <v>#REF!</v>
      </c>
      <c r="BG44" s="753"/>
      <c r="BH44" s="753" t="e">
        <f>IF(AND('Mapa final'!#REF!="Media",'Mapa final'!#REF!="Mayor"),CONCATENATE("R",'Mapa final'!#REF!),"")</f>
        <v>#REF!</v>
      </c>
      <c r="BI44" s="753"/>
      <c r="BJ44" s="753" t="e">
        <f>IF(AND('Mapa final'!#REF!="Media",'Mapa final'!#REF!="Mayor"),CONCATENATE("R",'Mapa final'!#REF!),"")</f>
        <v>#REF!</v>
      </c>
      <c r="BK44" s="753"/>
      <c r="BL44" s="753" t="e">
        <f>IF(AND('Mapa final'!#REF!="Media",'Mapa final'!#REF!="Mayor"),CONCATENATE("R",'Mapa final'!#REF!),"")</f>
        <v>#REF!</v>
      </c>
      <c r="BM44" s="753"/>
      <c r="BN44" s="753" t="e">
        <f>IF(AND('Mapa final'!#REF!="Media",'Mapa final'!#REF!="Mayor"),CONCATENATE("R",'Mapa final'!#REF!),"")</f>
        <v>#REF!</v>
      </c>
      <c r="BO44" s="753"/>
      <c r="BP44" s="753" t="e">
        <f>IF(AND('Mapa final'!#REF!="Media",'Mapa final'!#REF!="Mayor"),CONCATENATE("R",'Mapa final'!#REF!),"")</f>
        <v>#REF!</v>
      </c>
      <c r="BQ44" s="753"/>
      <c r="BR44" s="753" t="e">
        <f>IF(AND('Mapa final'!#REF!="Media",'Mapa final'!#REF!="Mayor"),CONCATENATE("R",'Mapa final'!#REF!),"")</f>
        <v>#REF!</v>
      </c>
      <c r="BS44" s="753"/>
      <c r="BT44" s="753" t="e">
        <f>IF(AND('Mapa final'!#REF!="Media",'Mapa final'!#REF!="Mayor"),CONCATENATE("R",'Mapa final'!#REF!),"")</f>
        <v>#REF!</v>
      </c>
      <c r="BU44" s="754"/>
      <c r="BV44" s="777" t="e">
        <f>IF(AND('Mapa final'!#REF!="Media",'Mapa final'!#REF!="Catastrófico"),CONCATENATE("R",'Mapa final'!#REF!),"")</f>
        <v>#REF!</v>
      </c>
      <c r="BW44" s="759"/>
      <c r="BX44" s="759" t="e">
        <f>IF(AND('Mapa final'!#REF!="Media",'Mapa final'!#REF!="Catastrófico"),CONCATENATE("R",'Mapa final'!#REF!),"")</f>
        <v>#REF!</v>
      </c>
      <c r="BY44" s="759"/>
      <c r="BZ44" s="759" t="e">
        <f>IF(AND('Mapa final'!#REF!="Media",'Mapa final'!#REF!="Catastrófico"),CONCATENATE("R",'Mapa final'!#REF!),"")</f>
        <v>#REF!</v>
      </c>
      <c r="CA44" s="759"/>
      <c r="CB44" s="759" t="e">
        <f>IF(AND('Mapa final'!#REF!="Media",'Mapa final'!#REF!="Catastrófico"),CONCATENATE("R",'Mapa final'!#REF!),"")</f>
        <v>#REF!</v>
      </c>
      <c r="CC44" s="759"/>
      <c r="CD44" s="759" t="e">
        <f>IF(AND('Mapa final'!#REF!="Media",'Mapa final'!#REF!="Catastrófico"),CONCATENATE("R",'Mapa final'!#REF!),"")</f>
        <v>#REF!</v>
      </c>
      <c r="CE44" s="759"/>
      <c r="CF44" s="759" t="e">
        <f>IF(AND('Mapa final'!#REF!="Media",'Mapa final'!#REF!="Catastrófico"),CONCATENATE("R",'Mapa final'!#REF!),"")</f>
        <v>#REF!</v>
      </c>
      <c r="CG44" s="759"/>
      <c r="CH44" s="759" t="e">
        <f>IF(AND('Mapa final'!#REF!="Media",'Mapa final'!#REF!="Catastrófico"),CONCATENATE("R",'Mapa final'!#REF!),"")</f>
        <v>#REF!</v>
      </c>
      <c r="CI44" s="759"/>
      <c r="CJ44" s="759" t="e">
        <f>IF(AND('Mapa final'!#REF!="Media",'Mapa final'!#REF!="Catastrófico"),CONCATENATE("R",'Mapa final'!#REF!),"")</f>
        <v>#REF!</v>
      </c>
      <c r="CK44" s="760"/>
      <c r="CL44" s="22"/>
      <c r="CM44" s="796"/>
      <c r="CN44" s="797"/>
      <c r="CO44" s="797"/>
      <c r="CP44" s="797"/>
      <c r="CQ44" s="797"/>
      <c r="CR44" s="798"/>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row>
    <row r="45" spans="1:130" ht="15" customHeight="1" x14ac:dyDescent="0.3">
      <c r="A45" s="22"/>
      <c r="B45" s="824"/>
      <c r="C45" s="824"/>
      <c r="D45" s="825"/>
      <c r="E45" s="747"/>
      <c r="F45" s="748"/>
      <c r="G45" s="748"/>
      <c r="H45" s="748"/>
      <c r="I45" s="748"/>
      <c r="J45" s="767"/>
      <c r="K45" s="765"/>
      <c r="L45" s="765"/>
      <c r="M45" s="765"/>
      <c r="N45" s="765"/>
      <c r="O45" s="765"/>
      <c r="P45" s="764"/>
      <c r="Q45" s="764"/>
      <c r="R45" s="764"/>
      <c r="S45" s="764"/>
      <c r="T45" s="765"/>
      <c r="U45" s="765"/>
      <c r="V45" s="765"/>
      <c r="W45" s="765"/>
      <c r="X45" s="765"/>
      <c r="Y45" s="776"/>
      <c r="Z45" s="767"/>
      <c r="AA45" s="765"/>
      <c r="AB45" s="765"/>
      <c r="AC45" s="765"/>
      <c r="AD45" s="765"/>
      <c r="AE45" s="765"/>
      <c r="AF45" s="764"/>
      <c r="AG45" s="764"/>
      <c r="AH45" s="764"/>
      <c r="AI45" s="764"/>
      <c r="AJ45" s="765"/>
      <c r="AK45" s="765"/>
      <c r="AL45" s="765"/>
      <c r="AM45" s="765"/>
      <c r="AN45" s="765"/>
      <c r="AO45" s="776"/>
      <c r="AP45" s="767"/>
      <c r="AQ45" s="765"/>
      <c r="AR45" s="765"/>
      <c r="AS45" s="765"/>
      <c r="AT45" s="765"/>
      <c r="AU45" s="765"/>
      <c r="AV45" s="764"/>
      <c r="AW45" s="764"/>
      <c r="AX45" s="764"/>
      <c r="AY45" s="764"/>
      <c r="AZ45" s="765"/>
      <c r="BA45" s="765"/>
      <c r="BB45" s="765"/>
      <c r="BC45" s="765"/>
      <c r="BD45" s="765"/>
      <c r="BE45" s="776"/>
      <c r="BF45" s="755"/>
      <c r="BG45" s="753"/>
      <c r="BH45" s="753"/>
      <c r="BI45" s="753"/>
      <c r="BJ45" s="753"/>
      <c r="BK45" s="753"/>
      <c r="BL45" s="753"/>
      <c r="BM45" s="753"/>
      <c r="BN45" s="753"/>
      <c r="BO45" s="753"/>
      <c r="BP45" s="753"/>
      <c r="BQ45" s="753"/>
      <c r="BR45" s="753"/>
      <c r="BS45" s="753"/>
      <c r="BT45" s="753"/>
      <c r="BU45" s="754"/>
      <c r="BV45" s="777"/>
      <c r="BW45" s="759"/>
      <c r="BX45" s="759"/>
      <c r="BY45" s="759"/>
      <c r="BZ45" s="759"/>
      <c r="CA45" s="759"/>
      <c r="CB45" s="759"/>
      <c r="CC45" s="759"/>
      <c r="CD45" s="759"/>
      <c r="CE45" s="759"/>
      <c r="CF45" s="759"/>
      <c r="CG45" s="759"/>
      <c r="CH45" s="759"/>
      <c r="CI45" s="759"/>
      <c r="CJ45" s="759"/>
      <c r="CK45" s="760"/>
      <c r="CL45" s="22"/>
      <c r="CM45" s="796"/>
      <c r="CN45" s="797"/>
      <c r="CO45" s="797"/>
      <c r="CP45" s="797"/>
      <c r="CQ45" s="797"/>
      <c r="CR45" s="798"/>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row>
    <row r="46" spans="1:130" ht="14.4" customHeight="1" x14ac:dyDescent="0.3">
      <c r="A46" s="22"/>
      <c r="B46" s="824"/>
      <c r="C46" s="824"/>
      <c r="D46" s="825"/>
      <c r="E46" s="747"/>
      <c r="F46" s="748"/>
      <c r="G46" s="748"/>
      <c r="H46" s="748"/>
      <c r="I46" s="748"/>
      <c r="J46" s="767" t="e">
        <f>IF(AND('Mapa final'!#REF!="Media",'Mapa final'!#REF!="Leve"),CONCATENATE("R",'Mapa final'!#REF!),"")</f>
        <v>#REF!</v>
      </c>
      <c r="K46" s="765"/>
      <c r="L46" s="765" t="e">
        <f>IF(AND('Mapa final'!#REF!="Media",'Mapa final'!#REF!="Leve"),CONCATENATE("R",'Mapa final'!#REF!),"")</f>
        <v>#REF!</v>
      </c>
      <c r="M46" s="765"/>
      <c r="N46" s="765" t="e">
        <f>IF(AND('Mapa final'!#REF!="Media",'Mapa final'!#REF!="Leve"),CONCATENATE("R",'Mapa final'!#REF!),"")</f>
        <v>#REF!</v>
      </c>
      <c r="O46" s="765"/>
      <c r="P46" s="765" t="e">
        <f>IF(AND('Mapa final'!#REF!="Media",'Mapa final'!#REF!="Leve"),CONCATENATE("R",'Mapa final'!#REF!),"")</f>
        <v>#REF!</v>
      </c>
      <c r="Q46" s="765"/>
      <c r="R46" s="765" t="e">
        <f>IF(AND('Mapa final'!#REF!="Media",'Mapa final'!#REF!="Leve"),CONCATENATE("R",'Mapa final'!#REF!),"")</f>
        <v>#REF!</v>
      </c>
      <c r="S46" s="765"/>
      <c r="T46" s="765" t="e">
        <f>IF(AND('Mapa final'!#REF!="Media",'Mapa final'!#REF!="Leve"),CONCATENATE("R",'Mapa final'!#REF!),"")</f>
        <v>#REF!</v>
      </c>
      <c r="U46" s="765"/>
      <c r="V46" s="765" t="e">
        <f>IF(AND('Mapa final'!#REF!="Media",'Mapa final'!#REF!="Leve"),CONCATENATE("R",'Mapa final'!#REF!),"")</f>
        <v>#REF!</v>
      </c>
      <c r="W46" s="765"/>
      <c r="X46" s="765" t="e">
        <f>IF(AND('Mapa final'!#REF!="Media",'Mapa final'!#REF!="Leve"),CONCATENATE("R",'Mapa final'!#REF!),"")</f>
        <v>#REF!</v>
      </c>
      <c r="Y46" s="776"/>
      <c r="Z46" s="767" t="e">
        <f>IF(AND('Mapa final'!#REF!="Media",'Mapa final'!#REF!="Menor"),CONCATENATE("R",'Mapa final'!#REF!),"")</f>
        <v>#REF!</v>
      </c>
      <c r="AA46" s="765"/>
      <c r="AB46" s="765" t="e">
        <f>IF(AND('Mapa final'!#REF!="Media",'Mapa final'!#REF!="Menor"),CONCATENATE("R",'Mapa final'!#REF!),"")</f>
        <v>#REF!</v>
      </c>
      <c r="AC46" s="765"/>
      <c r="AD46" s="765" t="e">
        <f>IF(AND('Mapa final'!#REF!="Media",'Mapa final'!#REF!="Menor"),CONCATENATE("R",'Mapa final'!#REF!),"")</f>
        <v>#REF!</v>
      </c>
      <c r="AE46" s="765"/>
      <c r="AF46" s="765" t="e">
        <f>IF(AND('Mapa final'!#REF!="Media",'Mapa final'!#REF!="Menor"),CONCATENATE("R",'Mapa final'!#REF!),"")</f>
        <v>#REF!</v>
      </c>
      <c r="AG46" s="765"/>
      <c r="AH46" s="765" t="e">
        <f>IF(AND('Mapa final'!#REF!="Media",'Mapa final'!#REF!="Menor"),CONCATENATE("R",'Mapa final'!#REF!),"")</f>
        <v>#REF!</v>
      </c>
      <c r="AI46" s="765"/>
      <c r="AJ46" s="765" t="e">
        <f>IF(AND('Mapa final'!#REF!="Media",'Mapa final'!#REF!="Menor"),CONCATENATE("R",'Mapa final'!#REF!),"")</f>
        <v>#REF!</v>
      </c>
      <c r="AK46" s="765"/>
      <c r="AL46" s="765" t="e">
        <f>IF(AND('Mapa final'!#REF!="Media",'Mapa final'!#REF!="Menor"),CONCATENATE("R",'Mapa final'!#REF!),"")</f>
        <v>#REF!</v>
      </c>
      <c r="AM46" s="765"/>
      <c r="AN46" s="765" t="e">
        <f>IF(AND('Mapa final'!#REF!="Media",'Mapa final'!#REF!="Menor"),CONCATENATE("R",'Mapa final'!#REF!),"")</f>
        <v>#REF!</v>
      </c>
      <c r="AO46" s="776"/>
      <c r="AP46" s="767" t="e">
        <f>IF(AND('Mapa final'!#REF!="Media",'Mapa final'!#REF!="Moderado"),CONCATENATE("R",'Mapa final'!#REF!),"")</f>
        <v>#REF!</v>
      </c>
      <c r="AQ46" s="765"/>
      <c r="AR46" s="765" t="e">
        <f>IF(AND('Mapa final'!#REF!="Media",'Mapa final'!#REF!="Moderado"),CONCATENATE("R",'Mapa final'!#REF!),"")</f>
        <v>#REF!</v>
      </c>
      <c r="AS46" s="765"/>
      <c r="AT46" s="765" t="e">
        <f>IF(AND('Mapa final'!#REF!="Media",'Mapa final'!#REF!="Moderado"),CONCATENATE("R",'Mapa final'!#REF!),"")</f>
        <v>#REF!</v>
      </c>
      <c r="AU46" s="765"/>
      <c r="AV46" s="765" t="e">
        <f>IF(AND('Mapa final'!#REF!="Media",'Mapa final'!#REF!="Moderado"),CONCATENATE("R",'Mapa final'!#REF!),"")</f>
        <v>#REF!</v>
      </c>
      <c r="AW46" s="765"/>
      <c r="AX46" s="765" t="e">
        <f>IF(AND('Mapa final'!#REF!="Media",'Mapa final'!#REF!="Moderado"),CONCATENATE("R",'Mapa final'!#REF!),"")</f>
        <v>#REF!</v>
      </c>
      <c r="AY46" s="765"/>
      <c r="AZ46" s="765" t="e">
        <f>IF(AND('Mapa final'!#REF!="Media",'Mapa final'!#REF!="Moderado"),CONCATENATE("R",'Mapa final'!#REF!),"")</f>
        <v>#REF!</v>
      </c>
      <c r="BA46" s="765"/>
      <c r="BB46" s="765" t="e">
        <f>IF(AND('Mapa final'!#REF!="Media",'Mapa final'!#REF!="Moderado"),CONCATENATE("R",'Mapa final'!#REF!),"")</f>
        <v>#REF!</v>
      </c>
      <c r="BC46" s="765"/>
      <c r="BD46" s="765" t="e">
        <f>IF(AND('Mapa final'!#REF!="Media",'Mapa final'!#REF!="Moderado"),CONCATENATE("R",'Mapa final'!#REF!),"")</f>
        <v>#REF!</v>
      </c>
      <c r="BE46" s="776"/>
      <c r="BF46" s="755" t="e">
        <f>IF(AND('Mapa final'!#REF!="Media",'Mapa final'!#REF!="Mayor"),CONCATENATE("R",'Mapa final'!#REF!),"")</f>
        <v>#REF!</v>
      </c>
      <c r="BG46" s="753"/>
      <c r="BH46" s="753" t="e">
        <f>IF(AND('Mapa final'!#REF!="Media",'Mapa final'!#REF!="Mayor"),CONCATENATE("R",'Mapa final'!#REF!),"")</f>
        <v>#REF!</v>
      </c>
      <c r="BI46" s="753"/>
      <c r="BJ46" s="753" t="e">
        <f>IF(AND('Mapa final'!#REF!="Media",'Mapa final'!#REF!="Mayor"),CONCATENATE("R",'Mapa final'!#REF!),"")</f>
        <v>#REF!</v>
      </c>
      <c r="BK46" s="753"/>
      <c r="BL46" s="753" t="e">
        <f>IF(AND('Mapa final'!#REF!="Media",'Mapa final'!#REF!="Mayor"),CONCATENATE("R",'Mapa final'!#REF!),"")</f>
        <v>#REF!</v>
      </c>
      <c r="BM46" s="753"/>
      <c r="BN46" s="753" t="e">
        <f>IF(AND('Mapa final'!#REF!="Media",'Mapa final'!#REF!="Mayor"),CONCATENATE("R",'Mapa final'!#REF!),"")</f>
        <v>#REF!</v>
      </c>
      <c r="BO46" s="753"/>
      <c r="BP46" s="753" t="e">
        <f>IF(AND('Mapa final'!#REF!="Media",'Mapa final'!#REF!="Mayor"),CONCATENATE("R",'Mapa final'!#REF!),"")</f>
        <v>#REF!</v>
      </c>
      <c r="BQ46" s="753"/>
      <c r="BR46" s="753" t="e">
        <f>IF(AND('Mapa final'!#REF!="Media",'Mapa final'!#REF!="Mayor"),CONCATENATE("R",'Mapa final'!#REF!),"")</f>
        <v>#REF!</v>
      </c>
      <c r="BS46" s="753"/>
      <c r="BT46" s="753" t="e">
        <f>IF(AND('Mapa final'!#REF!="Media",'Mapa final'!#REF!="Mayor"),CONCATENATE("R",'Mapa final'!#REF!),"")</f>
        <v>#REF!</v>
      </c>
      <c r="BU46" s="754"/>
      <c r="BV46" s="777" t="e">
        <f>IF(AND('Mapa final'!#REF!="Media",'Mapa final'!#REF!="Catastrófico"),CONCATENATE("R",'Mapa final'!#REF!),"")</f>
        <v>#REF!</v>
      </c>
      <c r="BW46" s="759"/>
      <c r="BX46" s="759" t="e">
        <f>IF(AND('Mapa final'!#REF!="Media",'Mapa final'!#REF!="Catastrófico"),CONCATENATE("R",'Mapa final'!#REF!),"")</f>
        <v>#REF!</v>
      </c>
      <c r="BY46" s="759"/>
      <c r="BZ46" s="759" t="e">
        <f>IF(AND('Mapa final'!#REF!="Media",'Mapa final'!#REF!="Catastrófico"),CONCATENATE("R",'Mapa final'!#REF!),"")</f>
        <v>#REF!</v>
      </c>
      <c r="CA46" s="759"/>
      <c r="CB46" s="759" t="e">
        <f>IF(AND('Mapa final'!#REF!="Media",'Mapa final'!#REF!="Catastrófico"),CONCATENATE("R",'Mapa final'!#REF!),"")</f>
        <v>#REF!</v>
      </c>
      <c r="CC46" s="759"/>
      <c r="CD46" s="759" t="e">
        <f>IF(AND('Mapa final'!#REF!="Media",'Mapa final'!#REF!="Catastrófico"),CONCATENATE("R",'Mapa final'!#REF!),"")</f>
        <v>#REF!</v>
      </c>
      <c r="CE46" s="759"/>
      <c r="CF46" s="759" t="e">
        <f>IF(AND('Mapa final'!#REF!="Media",'Mapa final'!#REF!="Catastrófico"),CONCATENATE("R",'Mapa final'!#REF!),"")</f>
        <v>#REF!</v>
      </c>
      <c r="CG46" s="759"/>
      <c r="CH46" s="759" t="e">
        <f>IF(AND('Mapa final'!#REF!="Media",'Mapa final'!#REF!="Catastrófico"),CONCATENATE("R",'Mapa final'!#REF!),"")</f>
        <v>#REF!</v>
      </c>
      <c r="CI46" s="759"/>
      <c r="CJ46" s="759" t="e">
        <f>IF(AND('Mapa final'!#REF!="Media",'Mapa final'!#REF!="Catastrófico"),CONCATENATE("R",'Mapa final'!#REF!),"")</f>
        <v>#REF!</v>
      </c>
      <c r="CK46" s="760"/>
      <c r="CL46" s="22"/>
      <c r="CM46" s="796"/>
      <c r="CN46" s="797"/>
      <c r="CO46" s="797"/>
      <c r="CP46" s="797"/>
      <c r="CQ46" s="797"/>
      <c r="CR46" s="798"/>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row>
    <row r="47" spans="1:130" ht="14.4" customHeight="1" x14ac:dyDescent="0.3">
      <c r="A47" s="22"/>
      <c r="B47" s="824"/>
      <c r="C47" s="824"/>
      <c r="D47" s="825"/>
      <c r="E47" s="747"/>
      <c r="F47" s="748"/>
      <c r="G47" s="748"/>
      <c r="H47" s="748"/>
      <c r="I47" s="748"/>
      <c r="J47" s="767"/>
      <c r="K47" s="765"/>
      <c r="L47" s="765"/>
      <c r="M47" s="765"/>
      <c r="N47" s="765"/>
      <c r="O47" s="765"/>
      <c r="P47" s="765"/>
      <c r="Q47" s="765"/>
      <c r="R47" s="765"/>
      <c r="S47" s="765"/>
      <c r="T47" s="765"/>
      <c r="U47" s="765"/>
      <c r="V47" s="765"/>
      <c r="W47" s="765"/>
      <c r="X47" s="765"/>
      <c r="Y47" s="776"/>
      <c r="Z47" s="767"/>
      <c r="AA47" s="765"/>
      <c r="AB47" s="765"/>
      <c r="AC47" s="765"/>
      <c r="AD47" s="765"/>
      <c r="AE47" s="765"/>
      <c r="AF47" s="765"/>
      <c r="AG47" s="765"/>
      <c r="AH47" s="765"/>
      <c r="AI47" s="765"/>
      <c r="AJ47" s="765"/>
      <c r="AK47" s="765"/>
      <c r="AL47" s="765"/>
      <c r="AM47" s="765"/>
      <c r="AN47" s="765"/>
      <c r="AO47" s="776"/>
      <c r="AP47" s="767"/>
      <c r="AQ47" s="765"/>
      <c r="AR47" s="765"/>
      <c r="AS47" s="765"/>
      <c r="AT47" s="765"/>
      <c r="AU47" s="765"/>
      <c r="AV47" s="765"/>
      <c r="AW47" s="765"/>
      <c r="AX47" s="765"/>
      <c r="AY47" s="765"/>
      <c r="AZ47" s="765"/>
      <c r="BA47" s="765"/>
      <c r="BB47" s="765"/>
      <c r="BC47" s="765"/>
      <c r="BD47" s="765"/>
      <c r="BE47" s="776"/>
      <c r="BF47" s="755"/>
      <c r="BG47" s="753"/>
      <c r="BH47" s="753"/>
      <c r="BI47" s="753"/>
      <c r="BJ47" s="753"/>
      <c r="BK47" s="753"/>
      <c r="BL47" s="753"/>
      <c r="BM47" s="753"/>
      <c r="BN47" s="753"/>
      <c r="BO47" s="753"/>
      <c r="BP47" s="753"/>
      <c r="BQ47" s="753"/>
      <c r="BR47" s="753"/>
      <c r="BS47" s="753"/>
      <c r="BT47" s="753"/>
      <c r="BU47" s="754"/>
      <c r="BV47" s="777"/>
      <c r="BW47" s="759"/>
      <c r="BX47" s="759"/>
      <c r="BY47" s="759"/>
      <c r="BZ47" s="759"/>
      <c r="CA47" s="759"/>
      <c r="CB47" s="759"/>
      <c r="CC47" s="759"/>
      <c r="CD47" s="759"/>
      <c r="CE47" s="759"/>
      <c r="CF47" s="759"/>
      <c r="CG47" s="759"/>
      <c r="CH47" s="759"/>
      <c r="CI47" s="759"/>
      <c r="CJ47" s="759"/>
      <c r="CK47" s="760"/>
      <c r="CL47" s="22"/>
      <c r="CM47" s="796"/>
      <c r="CN47" s="797"/>
      <c r="CO47" s="797"/>
      <c r="CP47" s="797"/>
      <c r="CQ47" s="797"/>
      <c r="CR47" s="798"/>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row>
    <row r="48" spans="1:130" ht="14.4" customHeight="1" x14ac:dyDescent="0.3">
      <c r="A48" s="22"/>
      <c r="B48" s="824"/>
      <c r="C48" s="824"/>
      <c r="D48" s="825"/>
      <c r="E48" s="747"/>
      <c r="F48" s="748"/>
      <c r="G48" s="748"/>
      <c r="H48" s="748"/>
      <c r="I48" s="748"/>
      <c r="J48" s="767" t="e">
        <f>IF(AND('Mapa final'!#REF!="Media",'Mapa final'!#REF!="Leve"),CONCATENATE("R",'Mapa final'!#REF!),"")</f>
        <v>#REF!</v>
      </c>
      <c r="K48" s="765"/>
      <c r="L48" s="765" t="e">
        <f>IF(AND('Mapa final'!#REF!="Media",'Mapa final'!#REF!="Leve"),CONCATENATE("R",'Mapa final'!#REF!),"")</f>
        <v>#REF!</v>
      </c>
      <c r="M48" s="765"/>
      <c r="N48" s="765" t="e">
        <f>IF(AND('Mapa final'!#REF!="Media",'Mapa final'!#REF!="Leve"),CONCATENATE("R",'Mapa final'!#REF!),"")</f>
        <v>#REF!</v>
      </c>
      <c r="O48" s="765"/>
      <c r="P48" s="765" t="e">
        <f>IF(AND('Mapa final'!#REF!="Media",'Mapa final'!#REF!="Leve"),CONCATENATE("R",'Mapa final'!#REF!),"")</f>
        <v>#REF!</v>
      </c>
      <c r="Q48" s="765"/>
      <c r="R48" s="765" t="e">
        <f>IF(AND('Mapa final'!#REF!="Media",'Mapa final'!#REF!="Leve"),CONCATENATE("R",'Mapa final'!#REF!),"")</f>
        <v>#REF!</v>
      </c>
      <c r="S48" s="765"/>
      <c r="T48" s="765" t="e">
        <f>IF(AND('Mapa final'!#REF!="Media",'Mapa final'!#REF!="Leve"),CONCATENATE("R",'Mapa final'!#REF!),"")</f>
        <v>#REF!</v>
      </c>
      <c r="U48" s="765"/>
      <c r="V48" s="765" t="e">
        <f>IF(AND('Mapa final'!#REF!="Media",'Mapa final'!#REF!="Leve"),CONCATENATE("R",'Mapa final'!#REF!),"")</f>
        <v>#REF!</v>
      </c>
      <c r="W48" s="765"/>
      <c r="X48" s="765" t="e">
        <f>IF(AND('Mapa final'!#REF!="Media",'Mapa final'!#REF!="Leve"),CONCATENATE("R",'Mapa final'!#REF!),"")</f>
        <v>#REF!</v>
      </c>
      <c r="Y48" s="776"/>
      <c r="Z48" s="767" t="e">
        <f>IF(AND('Mapa final'!#REF!="Media",'Mapa final'!#REF!="Menor"),CONCATENATE("R",'Mapa final'!#REF!),"")</f>
        <v>#REF!</v>
      </c>
      <c r="AA48" s="765"/>
      <c r="AB48" s="765" t="e">
        <f>IF(AND('Mapa final'!#REF!="Media",'Mapa final'!#REF!="Menor"),CONCATENATE("R",'Mapa final'!#REF!),"")</f>
        <v>#REF!</v>
      </c>
      <c r="AC48" s="765"/>
      <c r="AD48" s="765" t="e">
        <f>IF(AND('Mapa final'!#REF!="Media",'Mapa final'!#REF!="Menor"),CONCATENATE("R",'Mapa final'!#REF!),"")</f>
        <v>#REF!</v>
      </c>
      <c r="AE48" s="765"/>
      <c r="AF48" s="765" t="e">
        <f>IF(AND('Mapa final'!#REF!="Media",'Mapa final'!#REF!="Menor"),CONCATENATE("R",'Mapa final'!#REF!),"")</f>
        <v>#REF!</v>
      </c>
      <c r="AG48" s="765"/>
      <c r="AH48" s="765" t="e">
        <f>IF(AND('Mapa final'!#REF!="Media",'Mapa final'!#REF!="Menor"),CONCATENATE("R",'Mapa final'!#REF!),"")</f>
        <v>#REF!</v>
      </c>
      <c r="AI48" s="765"/>
      <c r="AJ48" s="765" t="e">
        <f>IF(AND('Mapa final'!#REF!="Media",'Mapa final'!#REF!="Menor"),CONCATENATE("R",'Mapa final'!#REF!),"")</f>
        <v>#REF!</v>
      </c>
      <c r="AK48" s="765"/>
      <c r="AL48" s="765" t="e">
        <f>IF(AND('Mapa final'!#REF!="Media",'Mapa final'!#REF!="Menor"),CONCATENATE("R",'Mapa final'!#REF!),"")</f>
        <v>#REF!</v>
      </c>
      <c r="AM48" s="765"/>
      <c r="AN48" s="765" t="e">
        <f>IF(AND('Mapa final'!#REF!="Media",'Mapa final'!#REF!="Menor"),CONCATENATE("R",'Mapa final'!#REF!),"")</f>
        <v>#REF!</v>
      </c>
      <c r="AO48" s="776"/>
      <c r="AP48" s="767" t="e">
        <f>IF(AND('Mapa final'!#REF!="Media",'Mapa final'!#REF!="Moderado"),CONCATENATE("R",'Mapa final'!#REF!),"")</f>
        <v>#REF!</v>
      </c>
      <c r="AQ48" s="765"/>
      <c r="AR48" s="765" t="e">
        <f>IF(AND('Mapa final'!#REF!="Media",'Mapa final'!#REF!="Moderado"),CONCATENATE("R",'Mapa final'!#REF!),"")</f>
        <v>#REF!</v>
      </c>
      <c r="AS48" s="765"/>
      <c r="AT48" s="765" t="e">
        <f>IF(AND('Mapa final'!#REF!="Media",'Mapa final'!#REF!="Moderado"),CONCATENATE("R",'Mapa final'!#REF!),"")</f>
        <v>#REF!</v>
      </c>
      <c r="AU48" s="765"/>
      <c r="AV48" s="765" t="e">
        <f>IF(AND('Mapa final'!#REF!="Media",'Mapa final'!#REF!="Moderado"),CONCATENATE("R",'Mapa final'!#REF!),"")</f>
        <v>#REF!</v>
      </c>
      <c r="AW48" s="765"/>
      <c r="AX48" s="765" t="e">
        <f>IF(AND('Mapa final'!#REF!="Media",'Mapa final'!#REF!="Moderado"),CONCATENATE("R",'Mapa final'!#REF!),"")</f>
        <v>#REF!</v>
      </c>
      <c r="AY48" s="765"/>
      <c r="AZ48" s="765" t="e">
        <f>IF(AND('Mapa final'!#REF!="Media",'Mapa final'!#REF!="Moderado"),CONCATENATE("R",'Mapa final'!#REF!),"")</f>
        <v>#REF!</v>
      </c>
      <c r="BA48" s="765"/>
      <c r="BB48" s="765" t="e">
        <f>IF(AND('Mapa final'!#REF!="Media",'Mapa final'!#REF!="Moderado"),CONCATENATE("R",'Mapa final'!#REF!),"")</f>
        <v>#REF!</v>
      </c>
      <c r="BC48" s="765"/>
      <c r="BD48" s="765" t="e">
        <f>IF(AND('Mapa final'!#REF!="Media",'Mapa final'!#REF!="Moderado"),CONCATENATE("R",'Mapa final'!#REF!),"")</f>
        <v>#REF!</v>
      </c>
      <c r="BE48" s="776"/>
      <c r="BF48" s="755" t="e">
        <f>IF(AND('Mapa final'!#REF!="Media",'Mapa final'!#REF!="Mayor"),CONCATENATE("R",'Mapa final'!#REF!),"")</f>
        <v>#REF!</v>
      </c>
      <c r="BG48" s="753"/>
      <c r="BH48" s="753" t="e">
        <f>IF(AND('Mapa final'!#REF!="Media",'Mapa final'!#REF!="Mayor"),CONCATENATE("R",'Mapa final'!#REF!),"")</f>
        <v>#REF!</v>
      </c>
      <c r="BI48" s="753"/>
      <c r="BJ48" s="753" t="e">
        <f>IF(AND('Mapa final'!#REF!="Media",'Mapa final'!#REF!="Mayor"),CONCATENATE("R",'Mapa final'!#REF!),"")</f>
        <v>#REF!</v>
      </c>
      <c r="BK48" s="753"/>
      <c r="BL48" s="753" t="e">
        <f>IF(AND('Mapa final'!#REF!="Media",'Mapa final'!#REF!="Mayor"),CONCATENATE("R",'Mapa final'!#REF!),"")</f>
        <v>#REF!</v>
      </c>
      <c r="BM48" s="753"/>
      <c r="BN48" s="753" t="e">
        <f>IF(AND('Mapa final'!#REF!="Media",'Mapa final'!#REF!="Mayor"),CONCATENATE("R",'Mapa final'!#REF!),"")</f>
        <v>#REF!</v>
      </c>
      <c r="BO48" s="753"/>
      <c r="BP48" s="753" t="e">
        <f>IF(AND('Mapa final'!#REF!="Media",'Mapa final'!#REF!="Mayor"),CONCATENATE("R",'Mapa final'!#REF!),"")</f>
        <v>#REF!</v>
      </c>
      <c r="BQ48" s="753"/>
      <c r="BR48" s="753" t="e">
        <f>IF(AND('Mapa final'!#REF!="Media",'Mapa final'!#REF!="Mayor"),CONCATENATE("R",'Mapa final'!#REF!),"")</f>
        <v>#REF!</v>
      </c>
      <c r="BS48" s="753"/>
      <c r="BT48" s="753" t="e">
        <f>IF(AND('Mapa final'!#REF!="Media",'Mapa final'!#REF!="Mayor"),CONCATENATE("R",'Mapa final'!#REF!),"")</f>
        <v>#REF!</v>
      </c>
      <c r="BU48" s="754"/>
      <c r="BV48" s="777" t="e">
        <f>IF(AND('Mapa final'!#REF!="Media",'Mapa final'!#REF!="Catastrófico"),CONCATENATE("R",'Mapa final'!#REF!),"")</f>
        <v>#REF!</v>
      </c>
      <c r="BW48" s="759"/>
      <c r="BX48" s="759" t="e">
        <f>IF(AND('Mapa final'!#REF!="Media",'Mapa final'!#REF!="Catastrófico"),CONCATENATE("R",'Mapa final'!#REF!),"")</f>
        <v>#REF!</v>
      </c>
      <c r="BY48" s="759"/>
      <c r="BZ48" s="759" t="e">
        <f>IF(AND('Mapa final'!#REF!="Media",'Mapa final'!#REF!="Catastrófico"),CONCATENATE("R",'Mapa final'!#REF!),"")</f>
        <v>#REF!</v>
      </c>
      <c r="CA48" s="759"/>
      <c r="CB48" s="759" t="e">
        <f>IF(AND('Mapa final'!#REF!="Media",'Mapa final'!#REF!="Catastrófico"),CONCATENATE("R",'Mapa final'!#REF!),"")</f>
        <v>#REF!</v>
      </c>
      <c r="CC48" s="759"/>
      <c r="CD48" s="759" t="e">
        <f>IF(AND('Mapa final'!#REF!="Media",'Mapa final'!#REF!="Catastrófico"),CONCATENATE("R",'Mapa final'!#REF!),"")</f>
        <v>#REF!</v>
      </c>
      <c r="CE48" s="759"/>
      <c r="CF48" s="759" t="e">
        <f>IF(AND('Mapa final'!#REF!="Media",'Mapa final'!#REF!="Catastrófico"),CONCATENATE("R",'Mapa final'!#REF!),"")</f>
        <v>#REF!</v>
      </c>
      <c r="CG48" s="759"/>
      <c r="CH48" s="759" t="e">
        <f>IF(AND('Mapa final'!#REF!="Media",'Mapa final'!#REF!="Catastrófico"),CONCATENATE("R",'Mapa final'!#REF!),"")</f>
        <v>#REF!</v>
      </c>
      <c r="CI48" s="759"/>
      <c r="CJ48" s="759" t="e">
        <f>IF(AND('Mapa final'!#REF!="Media",'Mapa final'!#REF!="Catastrófico"),CONCATENATE("R",'Mapa final'!#REF!),"")</f>
        <v>#REF!</v>
      </c>
      <c r="CK48" s="760"/>
      <c r="CL48" s="22"/>
      <c r="CM48" s="796"/>
      <c r="CN48" s="797"/>
      <c r="CO48" s="797"/>
      <c r="CP48" s="797"/>
      <c r="CQ48" s="797"/>
      <c r="CR48" s="798"/>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row>
    <row r="49" spans="1:130" ht="14.4" customHeight="1" x14ac:dyDescent="0.3">
      <c r="A49" s="22"/>
      <c r="B49" s="824"/>
      <c r="C49" s="824"/>
      <c r="D49" s="825"/>
      <c r="E49" s="747"/>
      <c r="F49" s="748"/>
      <c r="G49" s="748"/>
      <c r="H49" s="748"/>
      <c r="I49" s="748"/>
      <c r="J49" s="767"/>
      <c r="K49" s="765"/>
      <c r="L49" s="765"/>
      <c r="M49" s="765"/>
      <c r="N49" s="765"/>
      <c r="O49" s="765"/>
      <c r="P49" s="765"/>
      <c r="Q49" s="765"/>
      <c r="R49" s="765"/>
      <c r="S49" s="765"/>
      <c r="T49" s="765"/>
      <c r="U49" s="765"/>
      <c r="V49" s="765"/>
      <c r="W49" s="765"/>
      <c r="X49" s="765"/>
      <c r="Y49" s="776"/>
      <c r="Z49" s="767"/>
      <c r="AA49" s="765"/>
      <c r="AB49" s="765"/>
      <c r="AC49" s="765"/>
      <c r="AD49" s="765"/>
      <c r="AE49" s="765"/>
      <c r="AF49" s="765"/>
      <c r="AG49" s="765"/>
      <c r="AH49" s="765"/>
      <c r="AI49" s="765"/>
      <c r="AJ49" s="765"/>
      <c r="AK49" s="765"/>
      <c r="AL49" s="765"/>
      <c r="AM49" s="765"/>
      <c r="AN49" s="765"/>
      <c r="AO49" s="776"/>
      <c r="AP49" s="767"/>
      <c r="AQ49" s="765"/>
      <c r="AR49" s="765"/>
      <c r="AS49" s="765"/>
      <c r="AT49" s="765"/>
      <c r="AU49" s="765"/>
      <c r="AV49" s="765"/>
      <c r="AW49" s="765"/>
      <c r="AX49" s="765"/>
      <c r="AY49" s="765"/>
      <c r="AZ49" s="765"/>
      <c r="BA49" s="765"/>
      <c r="BB49" s="765"/>
      <c r="BC49" s="765"/>
      <c r="BD49" s="765"/>
      <c r="BE49" s="776"/>
      <c r="BF49" s="755"/>
      <c r="BG49" s="753"/>
      <c r="BH49" s="753"/>
      <c r="BI49" s="753"/>
      <c r="BJ49" s="753"/>
      <c r="BK49" s="753"/>
      <c r="BL49" s="753"/>
      <c r="BM49" s="753"/>
      <c r="BN49" s="753"/>
      <c r="BO49" s="753"/>
      <c r="BP49" s="753"/>
      <c r="BQ49" s="753"/>
      <c r="BR49" s="753"/>
      <c r="BS49" s="753"/>
      <c r="BT49" s="753"/>
      <c r="BU49" s="754"/>
      <c r="BV49" s="777"/>
      <c r="BW49" s="759"/>
      <c r="BX49" s="759"/>
      <c r="BY49" s="759"/>
      <c r="BZ49" s="759"/>
      <c r="CA49" s="759"/>
      <c r="CB49" s="759"/>
      <c r="CC49" s="759"/>
      <c r="CD49" s="759"/>
      <c r="CE49" s="759"/>
      <c r="CF49" s="759"/>
      <c r="CG49" s="759"/>
      <c r="CH49" s="759"/>
      <c r="CI49" s="759"/>
      <c r="CJ49" s="759"/>
      <c r="CK49" s="760"/>
      <c r="CL49" s="22"/>
      <c r="CM49" s="796"/>
      <c r="CN49" s="797"/>
      <c r="CO49" s="797"/>
      <c r="CP49" s="797"/>
      <c r="CQ49" s="797"/>
      <c r="CR49" s="798"/>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row>
    <row r="50" spans="1:130" ht="14.4" customHeight="1" x14ac:dyDescent="0.3">
      <c r="A50" s="22"/>
      <c r="B50" s="824"/>
      <c r="C50" s="824"/>
      <c r="D50" s="825"/>
      <c r="E50" s="747"/>
      <c r="F50" s="748"/>
      <c r="G50" s="748"/>
      <c r="H50" s="748"/>
      <c r="I50" s="748"/>
      <c r="J50" s="767" t="e">
        <f>IF(AND('Mapa final'!#REF!="Media",'Mapa final'!#REF!="Leve"),CONCATENATE("R",'Mapa final'!#REF!),"")</f>
        <v>#REF!</v>
      </c>
      <c r="K50" s="765"/>
      <c r="L50" s="765" t="e">
        <f>IF(AND('Mapa final'!#REF!="Media",'Mapa final'!#REF!="Leve"),CONCATENATE("R",'Mapa final'!#REF!),"")</f>
        <v>#REF!</v>
      </c>
      <c r="M50" s="765"/>
      <c r="N50" s="765" t="e">
        <f>IF(AND('Mapa final'!#REF!="Media",'Mapa final'!#REF!="Leve"),CONCATENATE("R",'Mapa final'!#REF!),"")</f>
        <v>#REF!</v>
      </c>
      <c r="O50" s="765"/>
      <c r="P50" s="765" t="e">
        <f>IF(AND('Mapa final'!#REF!="Media",'Mapa final'!#REF!="Leve"),CONCATENATE("R",'Mapa final'!#REF!),"")</f>
        <v>#REF!</v>
      </c>
      <c r="Q50" s="765"/>
      <c r="R50" s="765" t="e">
        <f>IF(AND('Mapa final'!#REF!="Media",'Mapa final'!#REF!="Leve"),CONCATENATE("R",'Mapa final'!#REF!),"")</f>
        <v>#REF!</v>
      </c>
      <c r="S50" s="765"/>
      <c r="T50" s="765" t="e">
        <f>IF(AND('Mapa final'!#REF!="Media",'Mapa final'!#REF!="Leve"),CONCATENATE("R",'Mapa final'!#REF!),"")</f>
        <v>#REF!</v>
      </c>
      <c r="U50" s="765"/>
      <c r="V50" s="765" t="e">
        <f>IF(AND('Mapa final'!#REF!="Media",'Mapa final'!#REF!="Leve"),CONCATENATE("R",'Mapa final'!#REF!),"")</f>
        <v>#REF!</v>
      </c>
      <c r="W50" s="765"/>
      <c r="X50" s="765" t="e">
        <f>IF(AND('Mapa final'!#REF!="Media",'Mapa final'!#REF!="Leve"),CONCATENATE("R",'Mapa final'!#REF!),"")</f>
        <v>#REF!</v>
      </c>
      <c r="Y50" s="776"/>
      <c r="Z50" s="767" t="e">
        <f>IF(AND('Mapa final'!#REF!="Media",'Mapa final'!#REF!="Menor"),CONCATENATE("R",'Mapa final'!#REF!),"")</f>
        <v>#REF!</v>
      </c>
      <c r="AA50" s="765"/>
      <c r="AB50" s="765" t="e">
        <f>IF(AND('Mapa final'!#REF!="Media",'Mapa final'!#REF!="Menor"),CONCATENATE("R",'Mapa final'!#REF!),"")</f>
        <v>#REF!</v>
      </c>
      <c r="AC50" s="765"/>
      <c r="AD50" s="765" t="e">
        <f>IF(AND('Mapa final'!#REF!="Media",'Mapa final'!#REF!="Menor"),CONCATENATE("R",'Mapa final'!#REF!),"")</f>
        <v>#REF!</v>
      </c>
      <c r="AE50" s="765"/>
      <c r="AF50" s="765" t="e">
        <f>IF(AND('Mapa final'!#REF!="Media",'Mapa final'!#REF!="Menor"),CONCATENATE("R",'Mapa final'!#REF!),"")</f>
        <v>#REF!</v>
      </c>
      <c r="AG50" s="765"/>
      <c r="AH50" s="765" t="e">
        <f>IF(AND('Mapa final'!#REF!="Media",'Mapa final'!#REF!="Menor"),CONCATENATE("R",'Mapa final'!#REF!),"")</f>
        <v>#REF!</v>
      </c>
      <c r="AI50" s="765"/>
      <c r="AJ50" s="765" t="e">
        <f>IF(AND('Mapa final'!#REF!="Media",'Mapa final'!#REF!="Menor"),CONCATENATE("R",'Mapa final'!#REF!),"")</f>
        <v>#REF!</v>
      </c>
      <c r="AK50" s="765"/>
      <c r="AL50" s="765" t="e">
        <f>IF(AND('Mapa final'!#REF!="Media",'Mapa final'!#REF!="Menor"),CONCATENATE("R",'Mapa final'!#REF!),"")</f>
        <v>#REF!</v>
      </c>
      <c r="AM50" s="765"/>
      <c r="AN50" s="765" t="e">
        <f>IF(AND('Mapa final'!#REF!="Media",'Mapa final'!#REF!="Menor"),CONCATENATE("R",'Mapa final'!#REF!),"")</f>
        <v>#REF!</v>
      </c>
      <c r="AO50" s="776"/>
      <c r="AP50" s="767" t="e">
        <f>IF(AND('Mapa final'!#REF!="Media",'Mapa final'!#REF!="Moderado"),CONCATENATE("R",'Mapa final'!#REF!),"")</f>
        <v>#REF!</v>
      </c>
      <c r="AQ50" s="765"/>
      <c r="AR50" s="765" t="e">
        <f>IF(AND('Mapa final'!#REF!="Media",'Mapa final'!#REF!="Moderado"),CONCATENATE("R",'Mapa final'!#REF!),"")</f>
        <v>#REF!</v>
      </c>
      <c r="AS50" s="765"/>
      <c r="AT50" s="765" t="e">
        <f>IF(AND('Mapa final'!#REF!="Media",'Mapa final'!#REF!="Moderado"),CONCATENATE("R",'Mapa final'!#REF!),"")</f>
        <v>#REF!</v>
      </c>
      <c r="AU50" s="765"/>
      <c r="AV50" s="765" t="e">
        <f>IF(AND('Mapa final'!#REF!="Media",'Mapa final'!#REF!="Moderado"),CONCATENATE("R",'Mapa final'!#REF!),"")</f>
        <v>#REF!</v>
      </c>
      <c r="AW50" s="765"/>
      <c r="AX50" s="765" t="e">
        <f>IF(AND('Mapa final'!#REF!="Media",'Mapa final'!#REF!="Moderado"),CONCATENATE("R",'Mapa final'!#REF!),"")</f>
        <v>#REF!</v>
      </c>
      <c r="AY50" s="765"/>
      <c r="AZ50" s="765" t="e">
        <f>IF(AND('Mapa final'!#REF!="Media",'Mapa final'!#REF!="Moderado"),CONCATENATE("R",'Mapa final'!#REF!),"")</f>
        <v>#REF!</v>
      </c>
      <c r="BA50" s="765"/>
      <c r="BB50" s="765" t="e">
        <f>IF(AND('Mapa final'!#REF!="Media",'Mapa final'!#REF!="Moderado"),CONCATENATE("R",'Mapa final'!#REF!),"")</f>
        <v>#REF!</v>
      </c>
      <c r="BC50" s="765"/>
      <c r="BD50" s="765" t="e">
        <f>IF(AND('Mapa final'!#REF!="Media",'Mapa final'!#REF!="Moderado"),CONCATENATE("R",'Mapa final'!#REF!),"")</f>
        <v>#REF!</v>
      </c>
      <c r="BE50" s="776"/>
      <c r="BF50" s="755" t="e">
        <f>IF(AND('Mapa final'!#REF!="Media",'Mapa final'!#REF!="Mayor"),CONCATENATE("R",'Mapa final'!#REF!),"")</f>
        <v>#REF!</v>
      </c>
      <c r="BG50" s="753"/>
      <c r="BH50" s="753" t="e">
        <f>IF(AND('Mapa final'!#REF!="Media",'Mapa final'!#REF!="Mayor"),CONCATENATE("R",'Mapa final'!#REF!),"")</f>
        <v>#REF!</v>
      </c>
      <c r="BI50" s="753"/>
      <c r="BJ50" s="753" t="e">
        <f>IF(AND('Mapa final'!#REF!="Media",'Mapa final'!#REF!="Mayor"),CONCATENATE("R",'Mapa final'!#REF!),"")</f>
        <v>#REF!</v>
      </c>
      <c r="BK50" s="753"/>
      <c r="BL50" s="753" t="e">
        <f>IF(AND('Mapa final'!#REF!="Media",'Mapa final'!#REF!="Mayor"),CONCATENATE("R",'Mapa final'!#REF!),"")</f>
        <v>#REF!</v>
      </c>
      <c r="BM50" s="753"/>
      <c r="BN50" s="753" t="e">
        <f>IF(AND('Mapa final'!#REF!="Media",'Mapa final'!#REF!="Mayor"),CONCATENATE("R",'Mapa final'!#REF!),"")</f>
        <v>#REF!</v>
      </c>
      <c r="BO50" s="753"/>
      <c r="BP50" s="753" t="e">
        <f>IF(AND('Mapa final'!#REF!="Media",'Mapa final'!#REF!="Mayor"),CONCATENATE("R",'Mapa final'!#REF!),"")</f>
        <v>#REF!</v>
      </c>
      <c r="BQ50" s="753"/>
      <c r="BR50" s="753" t="e">
        <f>IF(AND('Mapa final'!#REF!="Media",'Mapa final'!#REF!="Mayor"),CONCATENATE("R",'Mapa final'!#REF!),"")</f>
        <v>#REF!</v>
      </c>
      <c r="BS50" s="753"/>
      <c r="BT50" s="753" t="e">
        <f>IF(AND('Mapa final'!#REF!="Media",'Mapa final'!#REF!="Mayor"),CONCATENATE("R",'Mapa final'!#REF!),"")</f>
        <v>#REF!</v>
      </c>
      <c r="BU50" s="754"/>
      <c r="BV50" s="777" t="e">
        <f>IF(AND('Mapa final'!#REF!="Media",'Mapa final'!#REF!="Catastrófico"),CONCATENATE("R",'Mapa final'!#REF!),"")</f>
        <v>#REF!</v>
      </c>
      <c r="BW50" s="759"/>
      <c r="BX50" s="759" t="e">
        <f>IF(AND('Mapa final'!#REF!="Media",'Mapa final'!#REF!="Catastrófico"),CONCATENATE("R",'Mapa final'!#REF!),"")</f>
        <v>#REF!</v>
      </c>
      <c r="BY50" s="759"/>
      <c r="BZ50" s="759" t="e">
        <f>IF(AND('Mapa final'!#REF!="Media",'Mapa final'!#REF!="Catastrófico"),CONCATENATE("R",'Mapa final'!#REF!),"")</f>
        <v>#REF!</v>
      </c>
      <c r="CA50" s="759"/>
      <c r="CB50" s="759" t="e">
        <f>IF(AND('Mapa final'!#REF!="Media",'Mapa final'!#REF!="Catastrófico"),CONCATENATE("R",'Mapa final'!#REF!),"")</f>
        <v>#REF!</v>
      </c>
      <c r="CC50" s="759"/>
      <c r="CD50" s="759" t="e">
        <f>IF(AND('Mapa final'!#REF!="Media",'Mapa final'!#REF!="Catastrófico"),CONCATENATE("R",'Mapa final'!#REF!),"")</f>
        <v>#REF!</v>
      </c>
      <c r="CE50" s="759"/>
      <c r="CF50" s="759" t="e">
        <f>IF(AND('Mapa final'!#REF!="Media",'Mapa final'!#REF!="Catastrófico"),CONCATENATE("R",'Mapa final'!#REF!),"")</f>
        <v>#REF!</v>
      </c>
      <c r="CG50" s="759"/>
      <c r="CH50" s="759" t="e">
        <f>IF(AND('Mapa final'!#REF!="Media",'Mapa final'!#REF!="Catastrófico"),CONCATENATE("R",'Mapa final'!#REF!),"")</f>
        <v>#REF!</v>
      </c>
      <c r="CI50" s="759"/>
      <c r="CJ50" s="759" t="e">
        <f>IF(AND('Mapa final'!#REF!="Media",'Mapa final'!#REF!="Catastrófico"),CONCATENATE("R",'Mapa final'!#REF!),"")</f>
        <v>#REF!</v>
      </c>
      <c r="CK50" s="760"/>
      <c r="CL50" s="22"/>
      <c r="CM50" s="796"/>
      <c r="CN50" s="797"/>
      <c r="CO50" s="797"/>
      <c r="CP50" s="797"/>
      <c r="CQ50" s="797"/>
      <c r="CR50" s="798"/>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row>
    <row r="51" spans="1:130" ht="14.4" customHeight="1" x14ac:dyDescent="0.3">
      <c r="A51" s="22"/>
      <c r="B51" s="824"/>
      <c r="C51" s="824"/>
      <c r="D51" s="825"/>
      <c r="E51" s="747"/>
      <c r="F51" s="748"/>
      <c r="G51" s="748"/>
      <c r="H51" s="748"/>
      <c r="I51" s="748"/>
      <c r="J51" s="767"/>
      <c r="K51" s="765"/>
      <c r="L51" s="765"/>
      <c r="M51" s="765"/>
      <c r="N51" s="765"/>
      <c r="O51" s="765"/>
      <c r="P51" s="765"/>
      <c r="Q51" s="765"/>
      <c r="R51" s="765"/>
      <c r="S51" s="765"/>
      <c r="T51" s="765"/>
      <c r="U51" s="765"/>
      <c r="V51" s="765"/>
      <c r="W51" s="765"/>
      <c r="X51" s="765"/>
      <c r="Y51" s="776"/>
      <c r="Z51" s="767"/>
      <c r="AA51" s="765"/>
      <c r="AB51" s="765"/>
      <c r="AC51" s="765"/>
      <c r="AD51" s="765"/>
      <c r="AE51" s="765"/>
      <c r="AF51" s="765"/>
      <c r="AG51" s="765"/>
      <c r="AH51" s="765"/>
      <c r="AI51" s="765"/>
      <c r="AJ51" s="765"/>
      <c r="AK51" s="765"/>
      <c r="AL51" s="765"/>
      <c r="AM51" s="765"/>
      <c r="AN51" s="765"/>
      <c r="AO51" s="776"/>
      <c r="AP51" s="767"/>
      <c r="AQ51" s="765"/>
      <c r="AR51" s="765"/>
      <c r="AS51" s="765"/>
      <c r="AT51" s="765"/>
      <c r="AU51" s="765"/>
      <c r="AV51" s="765"/>
      <c r="AW51" s="765"/>
      <c r="AX51" s="765"/>
      <c r="AY51" s="765"/>
      <c r="AZ51" s="765"/>
      <c r="BA51" s="765"/>
      <c r="BB51" s="765"/>
      <c r="BC51" s="765"/>
      <c r="BD51" s="765"/>
      <c r="BE51" s="776"/>
      <c r="BF51" s="755"/>
      <c r="BG51" s="753"/>
      <c r="BH51" s="753"/>
      <c r="BI51" s="753"/>
      <c r="BJ51" s="753"/>
      <c r="BK51" s="753"/>
      <c r="BL51" s="753"/>
      <c r="BM51" s="753"/>
      <c r="BN51" s="753"/>
      <c r="BO51" s="753"/>
      <c r="BP51" s="753"/>
      <c r="BQ51" s="753"/>
      <c r="BR51" s="753"/>
      <c r="BS51" s="753"/>
      <c r="BT51" s="753"/>
      <c r="BU51" s="754"/>
      <c r="BV51" s="777"/>
      <c r="BW51" s="759"/>
      <c r="BX51" s="759"/>
      <c r="BY51" s="759"/>
      <c r="BZ51" s="759"/>
      <c r="CA51" s="759"/>
      <c r="CB51" s="759"/>
      <c r="CC51" s="759"/>
      <c r="CD51" s="759"/>
      <c r="CE51" s="759"/>
      <c r="CF51" s="759"/>
      <c r="CG51" s="759"/>
      <c r="CH51" s="759"/>
      <c r="CI51" s="759"/>
      <c r="CJ51" s="759"/>
      <c r="CK51" s="760"/>
      <c r="CL51" s="22"/>
      <c r="CM51" s="796"/>
      <c r="CN51" s="797"/>
      <c r="CO51" s="797"/>
      <c r="CP51" s="797"/>
      <c r="CQ51" s="797"/>
      <c r="CR51" s="798"/>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row>
    <row r="52" spans="1:130" ht="14.4" customHeight="1" x14ac:dyDescent="0.3">
      <c r="A52" s="22"/>
      <c r="B52" s="824"/>
      <c r="C52" s="824"/>
      <c r="D52" s="825"/>
      <c r="E52" s="747"/>
      <c r="F52" s="748"/>
      <c r="G52" s="748"/>
      <c r="H52" s="748"/>
      <c r="I52" s="748"/>
      <c r="J52" s="767" t="e">
        <f>IF(AND('Mapa final'!#REF!="Media",'Mapa final'!#REF!="Leve"),CONCATENATE("R",'Mapa final'!#REF!),"")</f>
        <v>#REF!</v>
      </c>
      <c r="K52" s="765"/>
      <c r="L52" s="765" t="e">
        <f>IF(AND('Mapa final'!#REF!="Media",'Mapa final'!#REF!="Leve"),CONCATENATE("R",'Mapa final'!#REF!),"")</f>
        <v>#REF!</v>
      </c>
      <c r="M52" s="765"/>
      <c r="N52" s="765" t="e">
        <f>IF(AND('Mapa final'!#REF!="Media",'Mapa final'!#REF!="Leve"),CONCATENATE("R",'Mapa final'!#REF!),"")</f>
        <v>#REF!</v>
      </c>
      <c r="O52" s="765"/>
      <c r="P52" s="765" t="e">
        <f>IF(AND('Mapa final'!#REF!="Media",'Mapa final'!#REF!="Leve"),CONCATENATE("R",'Mapa final'!#REF!),"")</f>
        <v>#REF!</v>
      </c>
      <c r="Q52" s="765"/>
      <c r="R52" s="765" t="e">
        <f>IF(AND('Mapa final'!#REF!="Media",'Mapa final'!#REF!="Leve"),CONCATENATE("R",'Mapa final'!#REF!),"")</f>
        <v>#REF!</v>
      </c>
      <c r="S52" s="765"/>
      <c r="T52" s="765" t="e">
        <f>IF(AND('Mapa final'!#REF!="Media",'Mapa final'!#REF!="Leve"),CONCATENATE("R",'Mapa final'!#REF!),"")</f>
        <v>#REF!</v>
      </c>
      <c r="U52" s="765"/>
      <c r="V52" s="765" t="e">
        <f>IF(AND('Mapa final'!#REF!="Media",'Mapa final'!#REF!="Leve"),CONCATENATE("R",'Mapa final'!#REF!),"")</f>
        <v>#REF!</v>
      </c>
      <c r="W52" s="765"/>
      <c r="X52" s="765" t="e">
        <f>IF(AND('Mapa final'!#REF!="Media",'Mapa final'!#REF!="Leve"),CONCATENATE("R",'Mapa final'!#REF!),"")</f>
        <v>#REF!</v>
      </c>
      <c r="Y52" s="776"/>
      <c r="Z52" s="767" t="e">
        <f>IF(AND('Mapa final'!#REF!="Media",'Mapa final'!#REF!="Menor"),CONCATENATE("R",'Mapa final'!#REF!),"")</f>
        <v>#REF!</v>
      </c>
      <c r="AA52" s="765"/>
      <c r="AB52" s="765" t="e">
        <f>IF(AND('Mapa final'!#REF!="Media",'Mapa final'!#REF!="Menor"),CONCATENATE("R",'Mapa final'!#REF!),"")</f>
        <v>#REF!</v>
      </c>
      <c r="AC52" s="765"/>
      <c r="AD52" s="765" t="e">
        <f>IF(AND('Mapa final'!#REF!="Media",'Mapa final'!#REF!="Menor"),CONCATENATE("R",'Mapa final'!#REF!),"")</f>
        <v>#REF!</v>
      </c>
      <c r="AE52" s="765"/>
      <c r="AF52" s="765" t="e">
        <f>IF(AND('Mapa final'!#REF!="Media",'Mapa final'!#REF!="Menor"),CONCATENATE("R",'Mapa final'!#REF!),"")</f>
        <v>#REF!</v>
      </c>
      <c r="AG52" s="765"/>
      <c r="AH52" s="765" t="e">
        <f>IF(AND('Mapa final'!#REF!="Media",'Mapa final'!#REF!="Menor"),CONCATENATE("R",'Mapa final'!#REF!),"")</f>
        <v>#REF!</v>
      </c>
      <c r="AI52" s="765"/>
      <c r="AJ52" s="765" t="e">
        <f>IF(AND('Mapa final'!#REF!="Media",'Mapa final'!#REF!="Menor"),CONCATENATE("R",'Mapa final'!#REF!),"")</f>
        <v>#REF!</v>
      </c>
      <c r="AK52" s="765"/>
      <c r="AL52" s="765" t="e">
        <f>IF(AND('Mapa final'!#REF!="Media",'Mapa final'!#REF!="Menor"),CONCATENATE("R",'Mapa final'!#REF!),"")</f>
        <v>#REF!</v>
      </c>
      <c r="AM52" s="765"/>
      <c r="AN52" s="765" t="e">
        <f>IF(AND('Mapa final'!#REF!="Media",'Mapa final'!#REF!="Menor"),CONCATENATE("R",'Mapa final'!#REF!),"")</f>
        <v>#REF!</v>
      </c>
      <c r="AO52" s="776"/>
      <c r="AP52" s="767" t="e">
        <f>IF(AND('Mapa final'!#REF!="Media",'Mapa final'!#REF!="Moderado"),CONCATENATE("R",'Mapa final'!#REF!),"")</f>
        <v>#REF!</v>
      </c>
      <c r="AQ52" s="765"/>
      <c r="AR52" s="765" t="e">
        <f>IF(AND('Mapa final'!#REF!="Media",'Mapa final'!#REF!="Moderado"),CONCATENATE("R",'Mapa final'!#REF!),"")</f>
        <v>#REF!</v>
      </c>
      <c r="AS52" s="765"/>
      <c r="AT52" s="765" t="e">
        <f>IF(AND('Mapa final'!#REF!="Media",'Mapa final'!#REF!="Moderado"),CONCATENATE("R",'Mapa final'!#REF!),"")</f>
        <v>#REF!</v>
      </c>
      <c r="AU52" s="765"/>
      <c r="AV52" s="765" t="e">
        <f>IF(AND('Mapa final'!#REF!="Media",'Mapa final'!#REF!="Moderado"),CONCATENATE("R",'Mapa final'!#REF!),"")</f>
        <v>#REF!</v>
      </c>
      <c r="AW52" s="765"/>
      <c r="AX52" s="765" t="e">
        <f>IF(AND('Mapa final'!#REF!="Media",'Mapa final'!#REF!="Moderado"),CONCATENATE("R",'Mapa final'!#REF!),"")</f>
        <v>#REF!</v>
      </c>
      <c r="AY52" s="765"/>
      <c r="AZ52" s="765" t="e">
        <f>IF(AND('Mapa final'!#REF!="Media",'Mapa final'!#REF!="Moderado"),CONCATENATE("R",'Mapa final'!#REF!),"")</f>
        <v>#REF!</v>
      </c>
      <c r="BA52" s="765"/>
      <c r="BB52" s="765" t="e">
        <f>IF(AND('Mapa final'!#REF!="Media",'Mapa final'!#REF!="Moderado"),CONCATENATE("R",'Mapa final'!#REF!),"")</f>
        <v>#REF!</v>
      </c>
      <c r="BC52" s="765"/>
      <c r="BD52" s="765" t="e">
        <f>IF(AND('Mapa final'!#REF!="Media",'Mapa final'!#REF!="Moderado"),CONCATENATE("R",'Mapa final'!#REF!),"")</f>
        <v>#REF!</v>
      </c>
      <c r="BE52" s="776"/>
      <c r="BF52" s="755" t="e">
        <f>IF(AND('Mapa final'!#REF!="Media",'Mapa final'!#REF!="Mayor"),CONCATENATE("R",'Mapa final'!#REF!),"")</f>
        <v>#REF!</v>
      </c>
      <c r="BG52" s="753"/>
      <c r="BH52" s="753" t="e">
        <f>IF(AND('Mapa final'!#REF!="Media",'Mapa final'!#REF!="Mayor"),CONCATENATE("R",'Mapa final'!#REF!),"")</f>
        <v>#REF!</v>
      </c>
      <c r="BI52" s="753"/>
      <c r="BJ52" s="753" t="e">
        <f>IF(AND('Mapa final'!#REF!="Media",'Mapa final'!#REF!="Mayor"),CONCATENATE("R",'Mapa final'!#REF!),"")</f>
        <v>#REF!</v>
      </c>
      <c r="BK52" s="753"/>
      <c r="BL52" s="753" t="e">
        <f>IF(AND('Mapa final'!#REF!="Media",'Mapa final'!#REF!="Mayor"),CONCATENATE("R",'Mapa final'!#REF!),"")</f>
        <v>#REF!</v>
      </c>
      <c r="BM52" s="753"/>
      <c r="BN52" s="753" t="e">
        <f>IF(AND('Mapa final'!#REF!="Media",'Mapa final'!#REF!="Mayor"),CONCATENATE("R",'Mapa final'!#REF!),"")</f>
        <v>#REF!</v>
      </c>
      <c r="BO52" s="753"/>
      <c r="BP52" s="753" t="e">
        <f>IF(AND('Mapa final'!#REF!="Media",'Mapa final'!#REF!="Mayor"),CONCATENATE("R",'Mapa final'!#REF!),"")</f>
        <v>#REF!</v>
      </c>
      <c r="BQ52" s="753"/>
      <c r="BR52" s="753" t="e">
        <f>IF(AND('Mapa final'!#REF!="Media",'Mapa final'!#REF!="Mayor"),CONCATENATE("R",'Mapa final'!#REF!),"")</f>
        <v>#REF!</v>
      </c>
      <c r="BS52" s="753"/>
      <c r="BT52" s="753" t="e">
        <f>IF(AND('Mapa final'!#REF!="Media",'Mapa final'!#REF!="Mayor"),CONCATENATE("R",'Mapa final'!#REF!),"")</f>
        <v>#REF!</v>
      </c>
      <c r="BU52" s="754"/>
      <c r="BV52" s="777" t="e">
        <f>IF(AND('Mapa final'!#REF!="Media",'Mapa final'!#REF!="Catastrófico"),CONCATENATE("R",'Mapa final'!#REF!),"")</f>
        <v>#REF!</v>
      </c>
      <c r="BW52" s="759"/>
      <c r="BX52" s="759" t="e">
        <f>IF(AND('Mapa final'!#REF!="Media",'Mapa final'!#REF!="Catastrófico"),CONCATENATE("R",'Mapa final'!#REF!),"")</f>
        <v>#REF!</v>
      </c>
      <c r="BY52" s="759"/>
      <c r="BZ52" s="759" t="e">
        <f>IF(AND('Mapa final'!#REF!="Media",'Mapa final'!#REF!="Catastrófico"),CONCATENATE("R",'Mapa final'!#REF!),"")</f>
        <v>#REF!</v>
      </c>
      <c r="CA52" s="759"/>
      <c r="CB52" s="759" t="e">
        <f>IF(AND('Mapa final'!#REF!="Media",'Mapa final'!#REF!="Catastrófico"),CONCATENATE("R",'Mapa final'!#REF!),"")</f>
        <v>#REF!</v>
      </c>
      <c r="CC52" s="759"/>
      <c r="CD52" s="759" t="e">
        <f>IF(AND('Mapa final'!#REF!="Media",'Mapa final'!#REF!="Catastrófico"),CONCATENATE("R",'Mapa final'!#REF!),"")</f>
        <v>#REF!</v>
      </c>
      <c r="CE52" s="759"/>
      <c r="CF52" s="759" t="e">
        <f>IF(AND('Mapa final'!#REF!="Media",'Mapa final'!#REF!="Catastrófico"),CONCATENATE("R",'Mapa final'!#REF!),"")</f>
        <v>#REF!</v>
      </c>
      <c r="CG52" s="759"/>
      <c r="CH52" s="759" t="e">
        <f>IF(AND('Mapa final'!#REF!="Media",'Mapa final'!#REF!="Catastrófico"),CONCATENATE("R",'Mapa final'!#REF!),"")</f>
        <v>#REF!</v>
      </c>
      <c r="CI52" s="759"/>
      <c r="CJ52" s="759" t="e">
        <f>IF(AND('Mapa final'!#REF!="Media",'Mapa final'!#REF!="Catastrófico"),CONCATENATE("R",'Mapa final'!#REF!),"")</f>
        <v>#REF!</v>
      </c>
      <c r="CK52" s="760"/>
      <c r="CL52" s="22"/>
      <c r="CM52" s="796"/>
      <c r="CN52" s="797"/>
      <c r="CO52" s="797"/>
      <c r="CP52" s="797"/>
      <c r="CQ52" s="797"/>
      <c r="CR52" s="798"/>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row>
    <row r="53" spans="1:130" ht="15" customHeight="1" thickBot="1" x14ac:dyDescent="0.35">
      <c r="A53" s="22"/>
      <c r="B53" s="824"/>
      <c r="C53" s="824"/>
      <c r="D53" s="825"/>
      <c r="E53" s="750"/>
      <c r="F53" s="751"/>
      <c r="G53" s="751"/>
      <c r="H53" s="751"/>
      <c r="I53" s="751"/>
      <c r="J53" s="775"/>
      <c r="K53" s="766"/>
      <c r="L53" s="766"/>
      <c r="M53" s="766"/>
      <c r="N53" s="766"/>
      <c r="O53" s="766"/>
      <c r="P53" s="766"/>
      <c r="Q53" s="766"/>
      <c r="R53" s="766"/>
      <c r="S53" s="766"/>
      <c r="T53" s="766"/>
      <c r="U53" s="766"/>
      <c r="V53" s="766"/>
      <c r="W53" s="766"/>
      <c r="X53" s="766"/>
      <c r="Y53" s="782"/>
      <c r="Z53" s="775"/>
      <c r="AA53" s="766"/>
      <c r="AB53" s="766"/>
      <c r="AC53" s="766"/>
      <c r="AD53" s="766"/>
      <c r="AE53" s="766"/>
      <c r="AF53" s="766"/>
      <c r="AG53" s="766"/>
      <c r="AH53" s="766"/>
      <c r="AI53" s="766"/>
      <c r="AJ53" s="766"/>
      <c r="AK53" s="766"/>
      <c r="AL53" s="766"/>
      <c r="AM53" s="766"/>
      <c r="AN53" s="766"/>
      <c r="AO53" s="782"/>
      <c r="AP53" s="775"/>
      <c r="AQ53" s="766"/>
      <c r="AR53" s="766"/>
      <c r="AS53" s="766"/>
      <c r="AT53" s="766"/>
      <c r="AU53" s="766"/>
      <c r="AV53" s="766"/>
      <c r="AW53" s="766"/>
      <c r="AX53" s="766"/>
      <c r="AY53" s="766"/>
      <c r="AZ53" s="766"/>
      <c r="BA53" s="766"/>
      <c r="BB53" s="766"/>
      <c r="BC53" s="766"/>
      <c r="BD53" s="766"/>
      <c r="BE53" s="782"/>
      <c r="BF53" s="756"/>
      <c r="BG53" s="757"/>
      <c r="BH53" s="757"/>
      <c r="BI53" s="757"/>
      <c r="BJ53" s="757"/>
      <c r="BK53" s="757"/>
      <c r="BL53" s="757"/>
      <c r="BM53" s="757"/>
      <c r="BN53" s="757"/>
      <c r="BO53" s="757"/>
      <c r="BP53" s="757"/>
      <c r="BQ53" s="757"/>
      <c r="BR53" s="757"/>
      <c r="BS53" s="757"/>
      <c r="BT53" s="757"/>
      <c r="BU53" s="758"/>
      <c r="BV53" s="822"/>
      <c r="BW53" s="811"/>
      <c r="BX53" s="811"/>
      <c r="BY53" s="811"/>
      <c r="BZ53" s="811"/>
      <c r="CA53" s="811"/>
      <c r="CB53" s="811"/>
      <c r="CC53" s="811"/>
      <c r="CD53" s="811"/>
      <c r="CE53" s="811"/>
      <c r="CF53" s="811"/>
      <c r="CG53" s="811"/>
      <c r="CH53" s="811"/>
      <c r="CI53" s="811"/>
      <c r="CJ53" s="811"/>
      <c r="CK53" s="812"/>
      <c r="CL53" s="22"/>
      <c r="CM53" s="799"/>
      <c r="CN53" s="800"/>
      <c r="CO53" s="800"/>
      <c r="CP53" s="800"/>
      <c r="CQ53" s="800"/>
      <c r="CR53" s="801"/>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row>
    <row r="54" spans="1:130" ht="14.4" customHeight="1" x14ac:dyDescent="0.3">
      <c r="A54" s="22"/>
      <c r="B54" s="824"/>
      <c r="C54" s="824"/>
      <c r="D54" s="825"/>
      <c r="E54" s="744" t="s">
        <v>106</v>
      </c>
      <c r="F54" s="745"/>
      <c r="G54" s="745"/>
      <c r="H54" s="745"/>
      <c r="I54" s="745"/>
      <c r="J54" s="780" t="e">
        <f>IF(AND('Mapa final'!#REF!="Baja",'Mapa final'!#REF!="Leve"),CONCATENATE("R",'Mapa final'!#REF!),"")</f>
        <v>#REF!</v>
      </c>
      <c r="K54" s="781"/>
      <c r="L54" s="781" t="e">
        <f>IF(AND('Mapa final'!#REF!="Baja",'Mapa final'!#REF!="Leve"),CONCATENATE("R",'Mapa final'!#REF!),"")</f>
        <v>#REF!</v>
      </c>
      <c r="M54" s="781"/>
      <c r="N54" s="781" t="e">
        <f>IF(AND('Mapa final'!#REF!="Baja",'Mapa final'!#REF!="Leve"),CONCATENATE("R",'Mapa final'!#REF!),"")</f>
        <v>#REF!</v>
      </c>
      <c r="O54" s="781"/>
      <c r="P54" s="781" t="e">
        <f>IF(AND('Mapa final'!#REF!="Baja",'Mapa final'!#REF!="Leve"),CONCATENATE("R",'Mapa final'!#REF!),"")</f>
        <v>#REF!</v>
      </c>
      <c r="Q54" s="781"/>
      <c r="R54" s="781" t="e">
        <f>IF(AND('Mapa final'!#REF!="Baja",'Mapa final'!#REF!="Leve"),CONCATENATE("R",'Mapa final'!#REF!),"")</f>
        <v>#REF!</v>
      </c>
      <c r="S54" s="781"/>
      <c r="T54" s="781" t="e">
        <f>IF(AND('Mapa final'!#REF!="Baja",'Mapa final'!#REF!="Leve"),CONCATENATE("R",'Mapa final'!#REF!),"")</f>
        <v>#REF!</v>
      </c>
      <c r="U54" s="781"/>
      <c r="V54" s="781" t="e">
        <f>IF(AND('Mapa final'!#REF!="Baja",'Mapa final'!#REF!="Leve"),CONCATENATE("R",'Mapa final'!#REF!),"")</f>
        <v>#REF!</v>
      </c>
      <c r="W54" s="781"/>
      <c r="X54" s="781" t="e">
        <f>IF(AND('Mapa final'!#REF!="Baja",'Mapa final'!#REF!="Leve"),CONCATENATE("R",'Mapa final'!#REF!),"")</f>
        <v>#REF!</v>
      </c>
      <c r="Y54" s="781"/>
      <c r="Z54" s="768" t="e">
        <f>IF(AND('Mapa final'!#REF!="Baja",'Mapa final'!#REF!="Menor"),CONCATENATE("R",'Mapa final'!#REF!),"")</f>
        <v>#REF!</v>
      </c>
      <c r="AA54" s="769"/>
      <c r="AB54" s="769" t="e">
        <f>IF(AND('Mapa final'!#REF!="Baja",'Mapa final'!#REF!="Menor"),CONCATENATE("R",'Mapa final'!#REF!),"")</f>
        <v>#REF!</v>
      </c>
      <c r="AC54" s="769"/>
      <c r="AD54" s="769" t="e">
        <f>IF(AND('Mapa final'!#REF!="Baja",'Mapa final'!#REF!="Menor"),CONCATENATE("R",'Mapa final'!#REF!),"")</f>
        <v>#REF!</v>
      </c>
      <c r="AE54" s="769"/>
      <c r="AF54" s="770" t="e">
        <f>IF(AND('Mapa final'!#REF!="Baja",'Mapa final'!#REF!="Menor"),CONCATENATE("R",'Mapa final'!#REF!),"")</f>
        <v>#REF!</v>
      </c>
      <c r="AG54" s="770"/>
      <c r="AH54" s="770" t="e">
        <f>IF(AND('Mapa final'!#REF!="Baja",'Mapa final'!#REF!="Menor"),CONCATENATE("R",'Mapa final'!#REF!),"")</f>
        <v>#REF!</v>
      </c>
      <c r="AI54" s="770"/>
      <c r="AJ54" s="769" t="e">
        <f>IF(AND('Mapa final'!#REF!="Baja",'Mapa final'!#REF!="Menor"),CONCATENATE("R",'Mapa final'!#REF!),"")</f>
        <v>#REF!</v>
      </c>
      <c r="AK54" s="769"/>
      <c r="AL54" s="769" t="e">
        <f>IF(AND('Mapa final'!#REF!="Baja",'Mapa final'!#REF!="Menor"),CONCATENATE("R",'Mapa final'!#REF!),"")</f>
        <v>#REF!</v>
      </c>
      <c r="AM54" s="769"/>
      <c r="AN54" s="769" t="e">
        <f>IF(AND('Mapa final'!#REF!="Baja",'Mapa final'!#REF!="Menor"),CONCATENATE("R",'Mapa final'!#REF!),"")</f>
        <v>#REF!</v>
      </c>
      <c r="AO54" s="769"/>
      <c r="AP54" s="768" t="e">
        <f>IF(AND('Mapa final'!#REF!="Baja",'Mapa final'!#REF!="Moderado"),CONCATENATE("R",'Mapa final'!#REF!),"")</f>
        <v>#REF!</v>
      </c>
      <c r="AQ54" s="769"/>
      <c r="AR54" s="769" t="e">
        <f>IF(AND('Mapa final'!#REF!="Baja",'Mapa final'!#REF!="Moderado"),CONCATENATE("R",'Mapa final'!#REF!),"")</f>
        <v>#REF!</v>
      </c>
      <c r="AS54" s="769"/>
      <c r="AT54" s="769" t="e">
        <f>IF(AND('Mapa final'!#REF!="Baja",'Mapa final'!#REF!="Moderado"),CONCATENATE("R",'Mapa final'!#REF!),"")</f>
        <v>#REF!</v>
      </c>
      <c r="AU54" s="769"/>
      <c r="AV54" s="770" t="e">
        <f>IF(AND('Mapa final'!#REF!="Baja",'Mapa final'!#REF!="Moderado"),CONCATENATE("R",'Mapa final'!#REF!),"")</f>
        <v>#REF!</v>
      </c>
      <c r="AW54" s="770"/>
      <c r="AX54" s="770" t="e">
        <f>IF(AND('Mapa final'!#REF!="Baja",'Mapa final'!#REF!="Moderado"),CONCATENATE("R",'Mapa final'!#REF!),"")</f>
        <v>#REF!</v>
      </c>
      <c r="AY54" s="770"/>
      <c r="AZ54" s="769" t="e">
        <f>IF(AND('Mapa final'!#REF!="Baja",'Mapa final'!#REF!="Moderado"),CONCATENATE("R",'Mapa final'!#REF!),"")</f>
        <v>#REF!</v>
      </c>
      <c r="BA54" s="769"/>
      <c r="BB54" s="769" t="e">
        <f>IF(AND('Mapa final'!#REF!="Baja",'Mapa final'!#REF!="Moderado"),CONCATENATE("R",'Mapa final'!#REF!),"")</f>
        <v>#REF!</v>
      </c>
      <c r="BC54" s="769"/>
      <c r="BD54" s="769" t="e">
        <f>IF(AND('Mapa final'!#REF!="Baja",'Mapa final'!#REF!="Moderado"),CONCATENATE("R",'Mapa final'!#REF!),"")</f>
        <v>#REF!</v>
      </c>
      <c r="BE54" s="769"/>
      <c r="BF54" s="761" t="e">
        <f>IF(AND('Mapa final'!#REF!="Baja",'Mapa final'!#REF!="Mayor"),CONCATENATE("R",'Mapa final'!#REF!),"")</f>
        <v>#REF!</v>
      </c>
      <c r="BG54" s="762"/>
      <c r="BH54" s="762" t="e">
        <f>IF(AND('Mapa final'!#REF!="Baja",'Mapa final'!#REF!="Mayor"),CONCATENATE("R",'Mapa final'!#REF!),"")</f>
        <v>#REF!</v>
      </c>
      <c r="BI54" s="762"/>
      <c r="BJ54" s="762" t="e">
        <f>IF(AND('Mapa final'!#REF!="Baja",'Mapa final'!#REF!="Mayor"),CONCATENATE("R",'Mapa final'!#REF!),"")</f>
        <v>#REF!</v>
      </c>
      <c r="BK54" s="762"/>
      <c r="BL54" s="762" t="e">
        <f>IF(AND('Mapa final'!#REF!="Baja",'Mapa final'!#REF!="Mayor"),CONCATENATE("R",'Mapa final'!#REF!),"")</f>
        <v>#REF!</v>
      </c>
      <c r="BM54" s="762"/>
      <c r="BN54" s="762" t="e">
        <f>IF(AND('Mapa final'!#REF!="Baja",'Mapa final'!#REF!="Mayor"),CONCATENATE("R",'Mapa final'!#REF!),"")</f>
        <v>#REF!</v>
      </c>
      <c r="BO54" s="762"/>
      <c r="BP54" s="762" t="e">
        <f>IF(AND('Mapa final'!#REF!="Baja",'Mapa final'!#REF!="Mayor"),CONCATENATE("R",'Mapa final'!#REF!),"")</f>
        <v>#REF!</v>
      </c>
      <c r="BQ54" s="762"/>
      <c r="BR54" s="762" t="e">
        <f>IF(AND('Mapa final'!#REF!="Baja",'Mapa final'!#REF!="Mayor"),CONCATENATE("R",'Mapa final'!#REF!),"")</f>
        <v>#REF!</v>
      </c>
      <c r="BS54" s="762"/>
      <c r="BT54" s="762" t="e">
        <f>IF(AND('Mapa final'!#REF!="Baja",'Mapa final'!#REF!="Mayor"),CONCATENATE("R",'Mapa final'!#REF!),"")</f>
        <v>#REF!</v>
      </c>
      <c r="BU54" s="763"/>
      <c r="BV54" s="783" t="e">
        <f>IF(AND('Mapa final'!#REF!="Baja",'Mapa final'!#REF!="Catastrófico"),CONCATENATE("R",'Mapa final'!#REF!),"")</f>
        <v>#REF!</v>
      </c>
      <c r="BW54" s="778"/>
      <c r="BX54" s="778" t="e">
        <f>IF(AND('Mapa final'!#REF!="Baja",'Mapa final'!#REF!="Catastrófico"),CONCATENATE("R",'Mapa final'!#REF!),"")</f>
        <v>#REF!</v>
      </c>
      <c r="BY54" s="778"/>
      <c r="BZ54" s="778" t="e">
        <f>IF(AND('Mapa final'!#REF!="Baja",'Mapa final'!#REF!="Catastrófico"),CONCATENATE("R",'Mapa final'!#REF!),"")</f>
        <v>#REF!</v>
      </c>
      <c r="CA54" s="778"/>
      <c r="CB54" s="778" t="e">
        <f>IF(AND('Mapa final'!#REF!="Baja",'Mapa final'!#REF!="Catastrófico"),CONCATENATE("R",'Mapa final'!#REF!),"")</f>
        <v>#REF!</v>
      </c>
      <c r="CC54" s="778"/>
      <c r="CD54" s="778" t="e">
        <f>IF(AND('Mapa final'!#REF!="Baja",'Mapa final'!#REF!="Catastrófico"),CONCATENATE("R",'Mapa final'!#REF!),"")</f>
        <v>#REF!</v>
      </c>
      <c r="CE54" s="778"/>
      <c r="CF54" s="778" t="e">
        <f>IF(AND('Mapa final'!#REF!="Baja",'Mapa final'!#REF!="Catastrófico"),CONCATENATE("R",'Mapa final'!#REF!),"")</f>
        <v>#REF!</v>
      </c>
      <c r="CG54" s="778"/>
      <c r="CH54" s="778" t="e">
        <f>IF(AND('Mapa final'!#REF!="Baja",'Mapa final'!#REF!="Catastrófico"),CONCATENATE("R",'Mapa final'!#REF!),"")</f>
        <v>#REF!</v>
      </c>
      <c r="CI54" s="778"/>
      <c r="CJ54" s="778" t="e">
        <f>IF(AND('Mapa final'!#REF!="Baja",'Mapa final'!#REF!="Catastrófico"),CONCATENATE("R",'Mapa final'!#REF!),"")</f>
        <v>#REF!</v>
      </c>
      <c r="CK54" s="779"/>
      <c r="CL54" s="22"/>
      <c r="CM54" s="802" t="s">
        <v>77</v>
      </c>
      <c r="CN54" s="803"/>
      <c r="CO54" s="803"/>
      <c r="CP54" s="803"/>
      <c r="CQ54" s="803"/>
      <c r="CR54" s="804"/>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row>
    <row r="55" spans="1:130" ht="14.4" customHeight="1" x14ac:dyDescent="0.3">
      <c r="A55" s="22"/>
      <c r="B55" s="824"/>
      <c r="C55" s="824"/>
      <c r="D55" s="825"/>
      <c r="E55" s="747"/>
      <c r="F55" s="748"/>
      <c r="G55" s="748"/>
      <c r="H55" s="748"/>
      <c r="I55" s="748"/>
      <c r="J55" s="771"/>
      <c r="K55" s="772"/>
      <c r="L55" s="772"/>
      <c r="M55" s="772"/>
      <c r="N55" s="772"/>
      <c r="O55" s="772"/>
      <c r="P55" s="772"/>
      <c r="Q55" s="772"/>
      <c r="R55" s="772"/>
      <c r="S55" s="772"/>
      <c r="T55" s="772"/>
      <c r="U55" s="772"/>
      <c r="V55" s="772"/>
      <c r="W55" s="772"/>
      <c r="X55" s="772"/>
      <c r="Y55" s="772"/>
      <c r="Z55" s="767"/>
      <c r="AA55" s="765"/>
      <c r="AB55" s="765"/>
      <c r="AC55" s="765"/>
      <c r="AD55" s="765"/>
      <c r="AE55" s="765"/>
      <c r="AF55" s="764"/>
      <c r="AG55" s="764"/>
      <c r="AH55" s="764"/>
      <c r="AI55" s="764"/>
      <c r="AJ55" s="765"/>
      <c r="AK55" s="765"/>
      <c r="AL55" s="765"/>
      <c r="AM55" s="765"/>
      <c r="AN55" s="765"/>
      <c r="AO55" s="765"/>
      <c r="AP55" s="767"/>
      <c r="AQ55" s="765"/>
      <c r="AR55" s="765"/>
      <c r="AS55" s="765"/>
      <c r="AT55" s="765"/>
      <c r="AU55" s="765"/>
      <c r="AV55" s="764"/>
      <c r="AW55" s="764"/>
      <c r="AX55" s="764"/>
      <c r="AY55" s="764"/>
      <c r="AZ55" s="765"/>
      <c r="BA55" s="765"/>
      <c r="BB55" s="765"/>
      <c r="BC55" s="765"/>
      <c r="BD55" s="765"/>
      <c r="BE55" s="765"/>
      <c r="BF55" s="755"/>
      <c r="BG55" s="753"/>
      <c r="BH55" s="753"/>
      <c r="BI55" s="753"/>
      <c r="BJ55" s="753"/>
      <c r="BK55" s="753"/>
      <c r="BL55" s="753"/>
      <c r="BM55" s="753"/>
      <c r="BN55" s="753"/>
      <c r="BO55" s="753"/>
      <c r="BP55" s="753"/>
      <c r="BQ55" s="753"/>
      <c r="BR55" s="753"/>
      <c r="BS55" s="753"/>
      <c r="BT55" s="753"/>
      <c r="BU55" s="754"/>
      <c r="BV55" s="777"/>
      <c r="BW55" s="759"/>
      <c r="BX55" s="759"/>
      <c r="BY55" s="759"/>
      <c r="BZ55" s="759"/>
      <c r="CA55" s="759"/>
      <c r="CB55" s="759"/>
      <c r="CC55" s="759"/>
      <c r="CD55" s="759"/>
      <c r="CE55" s="759"/>
      <c r="CF55" s="759"/>
      <c r="CG55" s="759"/>
      <c r="CH55" s="759"/>
      <c r="CI55" s="759"/>
      <c r="CJ55" s="759"/>
      <c r="CK55" s="760"/>
      <c r="CL55" s="22"/>
      <c r="CM55" s="805"/>
      <c r="CN55" s="806"/>
      <c r="CO55" s="806"/>
      <c r="CP55" s="806"/>
      <c r="CQ55" s="806"/>
      <c r="CR55" s="807"/>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row>
    <row r="56" spans="1:130" ht="14.4" customHeight="1" x14ac:dyDescent="0.3">
      <c r="A56" s="22"/>
      <c r="B56" s="824"/>
      <c r="C56" s="824"/>
      <c r="D56" s="825"/>
      <c r="E56" s="747"/>
      <c r="F56" s="748"/>
      <c r="G56" s="748"/>
      <c r="H56" s="748"/>
      <c r="I56" s="748"/>
      <c r="J56" s="771" t="e">
        <f>IF(AND('Mapa final'!#REF!="Baja",'Mapa final'!#REF!="Leve"),CONCATENATE("R",'Mapa final'!#REF!),"")</f>
        <v>#REF!</v>
      </c>
      <c r="K56" s="772"/>
      <c r="L56" s="772" t="e">
        <f>IF(AND('Mapa final'!#REF!="Baja",'Mapa final'!#REF!="Leve"),CONCATENATE("R",'Mapa final'!#REF!),"")</f>
        <v>#REF!</v>
      </c>
      <c r="M56" s="772"/>
      <c r="N56" s="772" t="e">
        <f>IF(AND('Mapa final'!#REF!="Baja",'Mapa final'!#REF!="Leve"),CONCATENATE("R",'Mapa final'!#REF!),"")</f>
        <v>#REF!</v>
      </c>
      <c r="O56" s="772"/>
      <c r="P56" s="772" t="e">
        <f>IF(AND('Mapa final'!#REF!="Baja",'Mapa final'!#REF!="Leve"),CONCATENATE("R",'Mapa final'!#REF!),"")</f>
        <v>#REF!</v>
      </c>
      <c r="Q56" s="772"/>
      <c r="R56" s="772" t="e">
        <f>IF(AND('Mapa final'!#REF!="Baja",'Mapa final'!#REF!="Leve"),CONCATENATE("R",'Mapa final'!#REF!),"")</f>
        <v>#REF!</v>
      </c>
      <c r="S56" s="772"/>
      <c r="T56" s="772" t="e">
        <f>IF(AND('Mapa final'!#REF!="Baja",'Mapa final'!#REF!="Leve"),CONCATENATE("R",'Mapa final'!#REF!),"")</f>
        <v>#REF!</v>
      </c>
      <c r="U56" s="772"/>
      <c r="V56" s="772" t="e">
        <f>IF(AND('Mapa final'!#REF!="Baja",'Mapa final'!#REF!="Leve"),CONCATENATE("R",'Mapa final'!#REF!),"")</f>
        <v>#REF!</v>
      </c>
      <c r="W56" s="772"/>
      <c r="X56" s="772" t="e">
        <f>IF(AND('Mapa final'!#REF!="Baja",'Mapa final'!#REF!="Leve"),CONCATENATE("R",'Mapa final'!#REF!),"")</f>
        <v>#REF!</v>
      </c>
      <c r="Y56" s="772"/>
      <c r="Z56" s="767" t="e">
        <f>IF(AND('Mapa final'!#REF!="Baja",'Mapa final'!#REF!="Menor"),CONCATENATE("R",'Mapa final'!#REF!),"")</f>
        <v>#REF!</v>
      </c>
      <c r="AA56" s="765"/>
      <c r="AB56" s="765" t="e">
        <f>IF(AND('Mapa final'!#REF!="Baja",'Mapa final'!#REF!="Menor"),CONCATENATE("R",'Mapa final'!#REF!),"")</f>
        <v>#REF!</v>
      </c>
      <c r="AC56" s="765"/>
      <c r="AD56" s="765" t="e">
        <f>IF(AND('Mapa final'!#REF!="Baja",'Mapa final'!#REF!="Menor"),CONCATENATE("R",'Mapa final'!#REF!),"")</f>
        <v>#REF!</v>
      </c>
      <c r="AE56" s="765"/>
      <c r="AF56" s="764" t="e">
        <f>IF(AND('Mapa final'!#REF!="Baja",'Mapa final'!#REF!="Menor"),CONCATENATE("R",'Mapa final'!#REF!),"")</f>
        <v>#REF!</v>
      </c>
      <c r="AG56" s="764"/>
      <c r="AH56" s="764" t="e">
        <f>IF(AND('Mapa final'!#REF!="Baja",'Mapa final'!#REF!="Menor"),CONCATENATE("R",'Mapa final'!#REF!),"")</f>
        <v>#REF!</v>
      </c>
      <c r="AI56" s="764"/>
      <c r="AJ56" s="765" t="e">
        <f>IF(AND('Mapa final'!#REF!="Baja",'Mapa final'!#REF!="Menor"),CONCATENATE("R",'Mapa final'!#REF!),"")</f>
        <v>#REF!</v>
      </c>
      <c r="AK56" s="765"/>
      <c r="AL56" s="765" t="e">
        <f>IF(AND('Mapa final'!#REF!="Baja",'Mapa final'!#REF!="Menor"),CONCATENATE("R",'Mapa final'!#REF!),"")</f>
        <v>#REF!</v>
      </c>
      <c r="AM56" s="765"/>
      <c r="AN56" s="765" t="e">
        <f>IF(AND('Mapa final'!#REF!="Baja",'Mapa final'!#REF!="Menor"),CONCATENATE("R",'Mapa final'!#REF!),"")</f>
        <v>#REF!</v>
      </c>
      <c r="AO56" s="776"/>
      <c r="AP56" s="767" t="e">
        <f>IF(AND('Mapa final'!#REF!="Baja",'Mapa final'!#REF!="Moderado"),CONCATENATE("R",'Mapa final'!#REF!),"")</f>
        <v>#REF!</v>
      </c>
      <c r="AQ56" s="765"/>
      <c r="AR56" s="765" t="e">
        <f>IF(AND('Mapa final'!#REF!="Baja",'Mapa final'!#REF!="Moderado"),CONCATENATE("R",'Mapa final'!#REF!),"")</f>
        <v>#REF!</v>
      </c>
      <c r="AS56" s="765"/>
      <c r="AT56" s="765" t="e">
        <f>IF(AND('Mapa final'!#REF!="Baja",'Mapa final'!#REF!="Moderado"),CONCATENATE("R",'Mapa final'!#REF!),"")</f>
        <v>#REF!</v>
      </c>
      <c r="AU56" s="765"/>
      <c r="AV56" s="764" t="e">
        <f>IF(AND('Mapa final'!#REF!="Baja",'Mapa final'!#REF!="Moderado"),CONCATENATE("R",'Mapa final'!#REF!),"")</f>
        <v>#REF!</v>
      </c>
      <c r="AW56" s="764"/>
      <c r="AX56" s="764" t="e">
        <f>IF(AND('Mapa final'!#REF!="Baja",'Mapa final'!#REF!="Moderado"),CONCATENATE("R",'Mapa final'!#REF!),"")</f>
        <v>#REF!</v>
      </c>
      <c r="AY56" s="764"/>
      <c r="AZ56" s="765" t="e">
        <f>IF(AND('Mapa final'!#REF!="Baja",'Mapa final'!#REF!="Moderado"),CONCATENATE("R",'Mapa final'!#REF!),"")</f>
        <v>#REF!</v>
      </c>
      <c r="BA56" s="765"/>
      <c r="BB56" s="765" t="e">
        <f>IF(AND('Mapa final'!#REF!="Baja",'Mapa final'!#REF!="Moderado"),CONCATENATE("R",'Mapa final'!#REF!),"")</f>
        <v>#REF!</v>
      </c>
      <c r="BC56" s="765"/>
      <c r="BD56" s="765" t="e">
        <f>IF(AND('Mapa final'!#REF!="Baja",'Mapa final'!#REF!="Moderado"),CONCATENATE("R",'Mapa final'!#REF!),"")</f>
        <v>#REF!</v>
      </c>
      <c r="BE56" s="776"/>
      <c r="BF56" s="755" t="e">
        <f>IF(AND('Mapa final'!#REF!="Baja",'Mapa final'!#REF!="Mayor"),CONCATENATE("R",'Mapa final'!#REF!),"")</f>
        <v>#REF!</v>
      </c>
      <c r="BG56" s="753"/>
      <c r="BH56" s="753" t="e">
        <f>IF(AND('Mapa final'!#REF!="Baja",'Mapa final'!#REF!="Mayor"),CONCATENATE("R",'Mapa final'!#REF!),"")</f>
        <v>#REF!</v>
      </c>
      <c r="BI56" s="753"/>
      <c r="BJ56" s="753" t="e">
        <f>IF(AND('Mapa final'!#REF!="Baja",'Mapa final'!#REF!="Mayor"),CONCATENATE("R",'Mapa final'!#REF!),"")</f>
        <v>#REF!</v>
      </c>
      <c r="BK56" s="753"/>
      <c r="BL56" s="753" t="e">
        <f>IF(AND('Mapa final'!#REF!="Baja",'Mapa final'!#REF!="Mayor"),CONCATENATE("R",'Mapa final'!#REF!),"")</f>
        <v>#REF!</v>
      </c>
      <c r="BM56" s="753"/>
      <c r="BN56" s="753" t="e">
        <f>IF(AND('Mapa final'!#REF!="Baja",'Mapa final'!#REF!="Mayor"),CONCATENATE("R",'Mapa final'!#REF!),"")</f>
        <v>#REF!</v>
      </c>
      <c r="BO56" s="753"/>
      <c r="BP56" s="753" t="e">
        <f>IF(AND('Mapa final'!#REF!="Baja",'Mapa final'!#REF!="Mayor"),CONCATENATE("R",'Mapa final'!#REF!),"")</f>
        <v>#REF!</v>
      </c>
      <c r="BQ56" s="753"/>
      <c r="BR56" s="753" t="e">
        <f>IF(AND('Mapa final'!#REF!="Baja",'Mapa final'!#REF!="Mayor"),CONCATENATE("R",'Mapa final'!#REF!),"")</f>
        <v>#REF!</v>
      </c>
      <c r="BS56" s="753"/>
      <c r="BT56" s="753" t="e">
        <f>IF(AND('Mapa final'!#REF!="Baja",'Mapa final'!#REF!="Mayor"),CONCATENATE("R",'Mapa final'!#REF!),"")</f>
        <v>#REF!</v>
      </c>
      <c r="BU56" s="754"/>
      <c r="BV56" s="777" t="e">
        <f>IF(AND('Mapa final'!#REF!="Baja",'Mapa final'!#REF!="Catastrófico"),CONCATENATE("R",'Mapa final'!#REF!),"")</f>
        <v>#REF!</v>
      </c>
      <c r="BW56" s="759"/>
      <c r="BX56" s="759" t="e">
        <f>IF(AND('Mapa final'!#REF!="Baja",'Mapa final'!#REF!="Catastrófico"),CONCATENATE("R",'Mapa final'!#REF!),"")</f>
        <v>#REF!</v>
      </c>
      <c r="BY56" s="759"/>
      <c r="BZ56" s="759" t="e">
        <f>IF(AND('Mapa final'!#REF!="Baja",'Mapa final'!#REF!="Catastrófico"),CONCATENATE("R",'Mapa final'!#REF!),"")</f>
        <v>#REF!</v>
      </c>
      <c r="CA56" s="759"/>
      <c r="CB56" s="759" t="e">
        <f>IF(AND('Mapa final'!#REF!="Baja",'Mapa final'!#REF!="Catastrófico"),CONCATENATE("R",'Mapa final'!#REF!),"")</f>
        <v>#REF!</v>
      </c>
      <c r="CC56" s="759"/>
      <c r="CD56" s="759" t="e">
        <f>IF(AND('Mapa final'!#REF!="Baja",'Mapa final'!#REF!="Catastrófico"),CONCATENATE("R",'Mapa final'!#REF!),"")</f>
        <v>#REF!</v>
      </c>
      <c r="CE56" s="759"/>
      <c r="CF56" s="759" t="e">
        <f>IF(AND('Mapa final'!#REF!="Baja",'Mapa final'!#REF!="Catastrófico"),CONCATENATE("R",'Mapa final'!#REF!),"")</f>
        <v>#REF!</v>
      </c>
      <c r="CG56" s="759"/>
      <c r="CH56" s="759" t="e">
        <f>IF(AND('Mapa final'!#REF!="Baja",'Mapa final'!#REF!="Catastrófico"),CONCATENATE("R",'Mapa final'!#REF!),"")</f>
        <v>#REF!</v>
      </c>
      <c r="CI56" s="759"/>
      <c r="CJ56" s="759" t="e">
        <f>IF(AND('Mapa final'!#REF!="Baja",'Mapa final'!#REF!="Catastrófico"),CONCATENATE("R",'Mapa final'!#REF!),"")</f>
        <v>#REF!</v>
      </c>
      <c r="CK56" s="760"/>
      <c r="CL56" s="22"/>
      <c r="CM56" s="805"/>
      <c r="CN56" s="806"/>
      <c r="CO56" s="806"/>
      <c r="CP56" s="806"/>
      <c r="CQ56" s="806"/>
      <c r="CR56" s="807"/>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row>
    <row r="57" spans="1:130" ht="14.4" customHeight="1" x14ac:dyDescent="0.3">
      <c r="A57" s="22"/>
      <c r="B57" s="824"/>
      <c r="C57" s="824"/>
      <c r="D57" s="825"/>
      <c r="E57" s="747"/>
      <c r="F57" s="748"/>
      <c r="G57" s="748"/>
      <c r="H57" s="748"/>
      <c r="I57" s="748"/>
      <c r="J57" s="771"/>
      <c r="K57" s="772"/>
      <c r="L57" s="772"/>
      <c r="M57" s="772"/>
      <c r="N57" s="772"/>
      <c r="O57" s="772"/>
      <c r="P57" s="772"/>
      <c r="Q57" s="772"/>
      <c r="R57" s="772"/>
      <c r="S57" s="772"/>
      <c r="T57" s="772"/>
      <c r="U57" s="772"/>
      <c r="V57" s="772"/>
      <c r="W57" s="772"/>
      <c r="X57" s="772"/>
      <c r="Y57" s="772"/>
      <c r="Z57" s="767"/>
      <c r="AA57" s="765"/>
      <c r="AB57" s="765"/>
      <c r="AC57" s="765"/>
      <c r="AD57" s="765"/>
      <c r="AE57" s="765"/>
      <c r="AF57" s="764"/>
      <c r="AG57" s="764"/>
      <c r="AH57" s="764"/>
      <c r="AI57" s="764"/>
      <c r="AJ57" s="765"/>
      <c r="AK57" s="765"/>
      <c r="AL57" s="765"/>
      <c r="AM57" s="765"/>
      <c r="AN57" s="765"/>
      <c r="AO57" s="776"/>
      <c r="AP57" s="767"/>
      <c r="AQ57" s="765"/>
      <c r="AR57" s="765"/>
      <c r="AS57" s="765"/>
      <c r="AT57" s="765"/>
      <c r="AU57" s="765"/>
      <c r="AV57" s="764"/>
      <c r="AW57" s="764"/>
      <c r="AX57" s="764"/>
      <c r="AY57" s="764"/>
      <c r="AZ57" s="765"/>
      <c r="BA57" s="765"/>
      <c r="BB57" s="765"/>
      <c r="BC57" s="765"/>
      <c r="BD57" s="765"/>
      <c r="BE57" s="776"/>
      <c r="BF57" s="755"/>
      <c r="BG57" s="753"/>
      <c r="BH57" s="753"/>
      <c r="BI57" s="753"/>
      <c r="BJ57" s="753"/>
      <c r="BK57" s="753"/>
      <c r="BL57" s="753"/>
      <c r="BM57" s="753"/>
      <c r="BN57" s="753"/>
      <c r="BO57" s="753"/>
      <c r="BP57" s="753"/>
      <c r="BQ57" s="753"/>
      <c r="BR57" s="753"/>
      <c r="BS57" s="753"/>
      <c r="BT57" s="753"/>
      <c r="BU57" s="754"/>
      <c r="BV57" s="777"/>
      <c r="BW57" s="759"/>
      <c r="BX57" s="759"/>
      <c r="BY57" s="759"/>
      <c r="BZ57" s="759"/>
      <c r="CA57" s="759"/>
      <c r="CB57" s="759"/>
      <c r="CC57" s="759"/>
      <c r="CD57" s="759"/>
      <c r="CE57" s="759"/>
      <c r="CF57" s="759"/>
      <c r="CG57" s="759"/>
      <c r="CH57" s="759"/>
      <c r="CI57" s="759"/>
      <c r="CJ57" s="759"/>
      <c r="CK57" s="760"/>
      <c r="CL57" s="22"/>
      <c r="CM57" s="805"/>
      <c r="CN57" s="806"/>
      <c r="CO57" s="806"/>
      <c r="CP57" s="806"/>
      <c r="CQ57" s="806"/>
      <c r="CR57" s="807"/>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row>
    <row r="58" spans="1:130" ht="14.4" customHeight="1" x14ac:dyDescent="0.3">
      <c r="A58" s="22"/>
      <c r="B58" s="824"/>
      <c r="C58" s="824"/>
      <c r="D58" s="825"/>
      <c r="E58" s="747"/>
      <c r="F58" s="748"/>
      <c r="G58" s="748"/>
      <c r="H58" s="748"/>
      <c r="I58" s="748"/>
      <c r="J58" s="771" t="e">
        <f>IF(AND('Mapa final'!#REF!="Baja",'Mapa final'!#REF!="Leve"),CONCATENATE("R",'Mapa final'!#REF!),"")</f>
        <v>#REF!</v>
      </c>
      <c r="K58" s="772"/>
      <c r="L58" s="772" t="e">
        <f>IF(AND('Mapa final'!#REF!="Baja",'Mapa final'!#REF!="Leve"),CONCATENATE("R",'Mapa final'!#REF!),"")</f>
        <v>#REF!</v>
      </c>
      <c r="M58" s="772"/>
      <c r="N58" s="772" t="e">
        <f>IF(AND('Mapa final'!#REF!="Baja",'Mapa final'!#REF!="Leve"),CONCATENATE("R",'Mapa final'!#REF!),"")</f>
        <v>#REF!</v>
      </c>
      <c r="O58" s="772"/>
      <c r="P58" s="772" t="e">
        <f>IF(AND('Mapa final'!#REF!="Baja",'Mapa final'!#REF!="Leve"),CONCATENATE("R",'Mapa final'!#REF!),"")</f>
        <v>#REF!</v>
      </c>
      <c r="Q58" s="772"/>
      <c r="R58" s="772" t="e">
        <f>IF(AND('Mapa final'!#REF!="Baja",'Mapa final'!#REF!="Leve"),CONCATENATE("R",'Mapa final'!#REF!),"")</f>
        <v>#REF!</v>
      </c>
      <c r="S58" s="772"/>
      <c r="T58" s="772" t="e">
        <f>IF(AND('Mapa final'!#REF!="Baja",'Mapa final'!#REF!="Leve"),CONCATENATE("R",'Mapa final'!#REF!),"")</f>
        <v>#REF!</v>
      </c>
      <c r="U58" s="772"/>
      <c r="V58" s="772" t="e">
        <f>IF(AND('Mapa final'!#REF!="Baja",'Mapa final'!#REF!="Leve"),CONCATENATE("R",'Mapa final'!#REF!),"")</f>
        <v>#REF!</v>
      </c>
      <c r="W58" s="772"/>
      <c r="X58" s="772" t="e">
        <f>IF(AND('Mapa final'!#REF!="Baja",'Mapa final'!#REF!="Leve"),CONCATENATE("R",'Mapa final'!#REF!),"")</f>
        <v>#REF!</v>
      </c>
      <c r="Y58" s="772"/>
      <c r="Z58" s="767" t="e">
        <f>IF(AND('Mapa final'!#REF!="Baja",'Mapa final'!#REF!="Menor"),CONCATENATE("R",'Mapa final'!#REF!),"")</f>
        <v>#REF!</v>
      </c>
      <c r="AA58" s="765"/>
      <c r="AB58" s="765" t="e">
        <f>IF(AND('Mapa final'!#REF!="Baja",'Mapa final'!#REF!="Menor"),CONCATENATE("R",'Mapa final'!#REF!),"")</f>
        <v>#REF!</v>
      </c>
      <c r="AC58" s="765"/>
      <c r="AD58" s="765" t="e">
        <f>IF(AND('Mapa final'!#REF!="Baja",'Mapa final'!#REF!="Menor"),CONCATENATE("R",'Mapa final'!#REF!),"")</f>
        <v>#REF!</v>
      </c>
      <c r="AE58" s="765"/>
      <c r="AF58" s="764" t="e">
        <f>IF(AND('Mapa final'!#REF!="Baja",'Mapa final'!#REF!="Menor"),CONCATENATE("R",'Mapa final'!#REF!),"")</f>
        <v>#REF!</v>
      </c>
      <c r="AG58" s="764"/>
      <c r="AH58" s="764" t="e">
        <f>IF(AND('Mapa final'!#REF!="Baja",'Mapa final'!#REF!="Menor"),CONCATENATE("R",'Mapa final'!#REF!),"")</f>
        <v>#REF!</v>
      </c>
      <c r="AI58" s="764"/>
      <c r="AJ58" s="765" t="e">
        <f>IF(AND('Mapa final'!#REF!="Baja",'Mapa final'!#REF!="Menor"),CONCATENATE("R",'Mapa final'!#REF!),"")</f>
        <v>#REF!</v>
      </c>
      <c r="AK58" s="765"/>
      <c r="AL58" s="765" t="e">
        <f>IF(AND('Mapa final'!#REF!="Baja",'Mapa final'!#REF!="Menor"),CONCATENATE("R",'Mapa final'!#REF!),"")</f>
        <v>#REF!</v>
      </c>
      <c r="AM58" s="765"/>
      <c r="AN58" s="765" t="e">
        <f>IF(AND('Mapa final'!#REF!="Baja",'Mapa final'!#REF!="Menor"),CONCATENATE("R",'Mapa final'!#REF!),"")</f>
        <v>#REF!</v>
      </c>
      <c r="AO58" s="776"/>
      <c r="AP58" s="767" t="e">
        <f>IF(AND('Mapa final'!#REF!="Baja",'Mapa final'!#REF!="Moderado"),CONCATENATE("R",'Mapa final'!#REF!),"")</f>
        <v>#REF!</v>
      </c>
      <c r="AQ58" s="765"/>
      <c r="AR58" s="765" t="e">
        <f>IF(AND('Mapa final'!#REF!="Baja",'Mapa final'!#REF!="Moderado"),CONCATENATE("R",'Mapa final'!#REF!),"")</f>
        <v>#REF!</v>
      </c>
      <c r="AS58" s="765"/>
      <c r="AT58" s="765" t="e">
        <f>IF(AND('Mapa final'!#REF!="Baja",'Mapa final'!#REF!="Moderado"),CONCATENATE("R",'Mapa final'!#REF!),"")</f>
        <v>#REF!</v>
      </c>
      <c r="AU58" s="765"/>
      <c r="AV58" s="764" t="e">
        <f>IF(AND('Mapa final'!#REF!="Baja",'Mapa final'!#REF!="Moderado"),CONCATENATE("R",'Mapa final'!#REF!),"")</f>
        <v>#REF!</v>
      </c>
      <c r="AW58" s="764"/>
      <c r="AX58" s="764" t="e">
        <f>IF(AND('Mapa final'!#REF!="Baja",'Mapa final'!#REF!="Moderado"),CONCATENATE("R",'Mapa final'!#REF!),"")</f>
        <v>#REF!</v>
      </c>
      <c r="AY58" s="764"/>
      <c r="AZ58" s="765" t="e">
        <f>IF(AND('Mapa final'!#REF!="Baja",'Mapa final'!#REF!="Moderado"),CONCATENATE("R",'Mapa final'!#REF!),"")</f>
        <v>#REF!</v>
      </c>
      <c r="BA58" s="765"/>
      <c r="BB58" s="765" t="e">
        <f>IF(AND('Mapa final'!#REF!="Baja",'Mapa final'!#REF!="Moderado"),CONCATENATE("R",'Mapa final'!#REF!),"")</f>
        <v>#REF!</v>
      </c>
      <c r="BC58" s="765"/>
      <c r="BD58" s="765" t="e">
        <f>IF(AND('Mapa final'!#REF!="Baja",'Mapa final'!#REF!="Moderado"),CONCATENATE("R",'Mapa final'!#REF!),"")</f>
        <v>#REF!</v>
      </c>
      <c r="BE58" s="776"/>
      <c r="BF58" s="755" t="e">
        <f>IF(AND('Mapa final'!#REF!="Baja",'Mapa final'!#REF!="Mayor"),CONCATENATE("R",'Mapa final'!#REF!),"")</f>
        <v>#REF!</v>
      </c>
      <c r="BG58" s="753"/>
      <c r="BH58" s="753" t="e">
        <f>IF(AND('Mapa final'!#REF!="Baja",'Mapa final'!#REF!="Mayor"),CONCATENATE("R",'Mapa final'!#REF!),"")</f>
        <v>#REF!</v>
      </c>
      <c r="BI58" s="753"/>
      <c r="BJ58" s="753" t="e">
        <f>IF(AND('Mapa final'!#REF!="Baja",'Mapa final'!#REF!="Mayor"),CONCATENATE("R",'Mapa final'!#REF!),"")</f>
        <v>#REF!</v>
      </c>
      <c r="BK58" s="753"/>
      <c r="BL58" s="753" t="e">
        <f>IF(AND('Mapa final'!#REF!="Baja",'Mapa final'!#REF!="Mayor"),CONCATENATE("R",'Mapa final'!#REF!),"")</f>
        <v>#REF!</v>
      </c>
      <c r="BM58" s="753"/>
      <c r="BN58" s="753" t="e">
        <f>IF(AND('Mapa final'!#REF!="Baja",'Mapa final'!#REF!="Mayor"),CONCATENATE("R",'Mapa final'!#REF!),"")</f>
        <v>#REF!</v>
      </c>
      <c r="BO58" s="753"/>
      <c r="BP58" s="753" t="e">
        <f>IF(AND('Mapa final'!#REF!="Baja",'Mapa final'!#REF!="Mayor"),CONCATENATE("R",'Mapa final'!#REF!),"")</f>
        <v>#REF!</v>
      </c>
      <c r="BQ58" s="753"/>
      <c r="BR58" s="753" t="e">
        <f>IF(AND('Mapa final'!#REF!="Baja",'Mapa final'!#REF!="Mayor"),CONCATENATE("R",'Mapa final'!#REF!),"")</f>
        <v>#REF!</v>
      </c>
      <c r="BS58" s="753"/>
      <c r="BT58" s="753" t="e">
        <f>IF(AND('Mapa final'!#REF!="Baja",'Mapa final'!#REF!="Mayor"),CONCATENATE("R",'Mapa final'!#REF!),"")</f>
        <v>#REF!</v>
      </c>
      <c r="BU58" s="754"/>
      <c r="BV58" s="777" t="e">
        <f>IF(AND('Mapa final'!#REF!="Baja",'Mapa final'!#REF!="Catastrófico"),CONCATENATE("R",'Mapa final'!#REF!),"")</f>
        <v>#REF!</v>
      </c>
      <c r="BW58" s="759"/>
      <c r="BX58" s="759" t="e">
        <f>IF(AND('Mapa final'!#REF!="Baja",'Mapa final'!#REF!="Catastrófico"),CONCATENATE("R",'Mapa final'!#REF!),"")</f>
        <v>#REF!</v>
      </c>
      <c r="BY58" s="759"/>
      <c r="BZ58" s="759" t="e">
        <f>IF(AND('Mapa final'!#REF!="Baja",'Mapa final'!#REF!="Catastrófico"),CONCATENATE("R",'Mapa final'!#REF!),"")</f>
        <v>#REF!</v>
      </c>
      <c r="CA58" s="759"/>
      <c r="CB58" s="759" t="e">
        <f>IF(AND('Mapa final'!#REF!="Baja",'Mapa final'!#REF!="Catastrófico"),CONCATENATE("R",'Mapa final'!#REF!),"")</f>
        <v>#REF!</v>
      </c>
      <c r="CC58" s="759"/>
      <c r="CD58" s="759" t="e">
        <f>IF(AND('Mapa final'!#REF!="Baja",'Mapa final'!#REF!="Catastrófico"),CONCATENATE("R",'Mapa final'!#REF!),"")</f>
        <v>#REF!</v>
      </c>
      <c r="CE58" s="759"/>
      <c r="CF58" s="759" t="e">
        <f>IF(AND('Mapa final'!#REF!="Baja",'Mapa final'!#REF!="Catastrófico"),CONCATENATE("R",'Mapa final'!#REF!),"")</f>
        <v>#REF!</v>
      </c>
      <c r="CG58" s="759"/>
      <c r="CH58" s="759" t="e">
        <f>IF(AND('Mapa final'!#REF!="Baja",'Mapa final'!#REF!="Catastrófico"),CONCATENATE("R",'Mapa final'!#REF!),"")</f>
        <v>#REF!</v>
      </c>
      <c r="CI58" s="759"/>
      <c r="CJ58" s="759" t="e">
        <f>IF(AND('Mapa final'!#REF!="Baja",'Mapa final'!#REF!="Catastrófico"),CONCATENATE("R",'Mapa final'!#REF!),"")</f>
        <v>#REF!</v>
      </c>
      <c r="CK58" s="760"/>
      <c r="CL58" s="22"/>
      <c r="CM58" s="805"/>
      <c r="CN58" s="806"/>
      <c r="CO58" s="806"/>
      <c r="CP58" s="806"/>
      <c r="CQ58" s="806"/>
      <c r="CR58" s="807"/>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row>
    <row r="59" spans="1:130" ht="14.4" customHeight="1" x14ac:dyDescent="0.3">
      <c r="A59" s="22"/>
      <c r="B59" s="824"/>
      <c r="C59" s="824"/>
      <c r="D59" s="825"/>
      <c r="E59" s="747"/>
      <c r="F59" s="748"/>
      <c r="G59" s="748"/>
      <c r="H59" s="748"/>
      <c r="I59" s="748"/>
      <c r="J59" s="771"/>
      <c r="K59" s="772"/>
      <c r="L59" s="772"/>
      <c r="M59" s="772"/>
      <c r="N59" s="772"/>
      <c r="O59" s="772"/>
      <c r="P59" s="772"/>
      <c r="Q59" s="772"/>
      <c r="R59" s="772"/>
      <c r="S59" s="772"/>
      <c r="T59" s="772"/>
      <c r="U59" s="772"/>
      <c r="V59" s="772"/>
      <c r="W59" s="772"/>
      <c r="X59" s="772"/>
      <c r="Y59" s="772"/>
      <c r="Z59" s="767"/>
      <c r="AA59" s="765"/>
      <c r="AB59" s="765"/>
      <c r="AC59" s="765"/>
      <c r="AD59" s="765"/>
      <c r="AE59" s="765"/>
      <c r="AF59" s="764"/>
      <c r="AG59" s="764"/>
      <c r="AH59" s="764"/>
      <c r="AI59" s="764"/>
      <c r="AJ59" s="765"/>
      <c r="AK59" s="765"/>
      <c r="AL59" s="765"/>
      <c r="AM59" s="765"/>
      <c r="AN59" s="765"/>
      <c r="AO59" s="776"/>
      <c r="AP59" s="767"/>
      <c r="AQ59" s="765"/>
      <c r="AR59" s="765"/>
      <c r="AS59" s="765"/>
      <c r="AT59" s="765"/>
      <c r="AU59" s="765"/>
      <c r="AV59" s="764"/>
      <c r="AW59" s="764"/>
      <c r="AX59" s="764"/>
      <c r="AY59" s="764"/>
      <c r="AZ59" s="765"/>
      <c r="BA59" s="765"/>
      <c r="BB59" s="765"/>
      <c r="BC59" s="765"/>
      <c r="BD59" s="765"/>
      <c r="BE59" s="776"/>
      <c r="BF59" s="755"/>
      <c r="BG59" s="753"/>
      <c r="BH59" s="753"/>
      <c r="BI59" s="753"/>
      <c r="BJ59" s="753"/>
      <c r="BK59" s="753"/>
      <c r="BL59" s="753"/>
      <c r="BM59" s="753"/>
      <c r="BN59" s="753"/>
      <c r="BO59" s="753"/>
      <c r="BP59" s="753"/>
      <c r="BQ59" s="753"/>
      <c r="BR59" s="753"/>
      <c r="BS59" s="753"/>
      <c r="BT59" s="753"/>
      <c r="BU59" s="754"/>
      <c r="BV59" s="777"/>
      <c r="BW59" s="759"/>
      <c r="BX59" s="759"/>
      <c r="BY59" s="759"/>
      <c r="BZ59" s="759"/>
      <c r="CA59" s="759"/>
      <c r="CB59" s="759"/>
      <c r="CC59" s="759"/>
      <c r="CD59" s="759"/>
      <c r="CE59" s="759"/>
      <c r="CF59" s="759"/>
      <c r="CG59" s="759"/>
      <c r="CH59" s="759"/>
      <c r="CI59" s="759"/>
      <c r="CJ59" s="759"/>
      <c r="CK59" s="760"/>
      <c r="CL59" s="22"/>
      <c r="CM59" s="805"/>
      <c r="CN59" s="806"/>
      <c r="CO59" s="806"/>
      <c r="CP59" s="806"/>
      <c r="CQ59" s="806"/>
      <c r="CR59" s="807"/>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row>
    <row r="60" spans="1:130" ht="14.4" customHeight="1" x14ac:dyDescent="0.3">
      <c r="A60" s="22"/>
      <c r="B60" s="824"/>
      <c r="C60" s="824"/>
      <c r="D60" s="825"/>
      <c r="E60" s="747"/>
      <c r="F60" s="748"/>
      <c r="G60" s="748"/>
      <c r="H60" s="748"/>
      <c r="I60" s="748"/>
      <c r="J60" s="771" t="e">
        <f>IF(AND('Mapa final'!#REF!="Baja",'Mapa final'!#REF!="Leve"),CONCATENATE("R",'Mapa final'!#REF!),"")</f>
        <v>#REF!</v>
      </c>
      <c r="K60" s="772"/>
      <c r="L60" s="772" t="e">
        <f>IF(AND('Mapa final'!#REF!="Baja",'Mapa final'!#REF!="Leve"),CONCATENATE("R",'Mapa final'!#REF!),"")</f>
        <v>#REF!</v>
      </c>
      <c r="M60" s="772"/>
      <c r="N60" s="772" t="e">
        <f>IF(AND('Mapa final'!#REF!="Baja",'Mapa final'!#REF!="Leve"),CONCATENATE("R",'Mapa final'!#REF!),"")</f>
        <v>#REF!</v>
      </c>
      <c r="O60" s="772"/>
      <c r="P60" s="772" t="e">
        <f>IF(AND('Mapa final'!#REF!="Baja",'Mapa final'!#REF!="Leve"),CONCATENATE("R",'Mapa final'!#REF!),"")</f>
        <v>#REF!</v>
      </c>
      <c r="Q60" s="772"/>
      <c r="R60" s="772" t="e">
        <f>IF(AND('Mapa final'!#REF!="Baja",'Mapa final'!#REF!="Leve"),CONCATENATE("R",'Mapa final'!#REF!),"")</f>
        <v>#REF!</v>
      </c>
      <c r="S60" s="772"/>
      <c r="T60" s="772" t="e">
        <f>IF(AND('Mapa final'!#REF!="Baja",'Mapa final'!#REF!="Leve"),CONCATENATE("R",'Mapa final'!#REF!),"")</f>
        <v>#REF!</v>
      </c>
      <c r="U60" s="772"/>
      <c r="V60" s="772" t="e">
        <f>IF(AND('Mapa final'!#REF!="Baja",'Mapa final'!#REF!="Leve"),CONCATENATE("R",'Mapa final'!#REF!),"")</f>
        <v>#REF!</v>
      </c>
      <c r="W60" s="772"/>
      <c r="X60" s="772" t="e">
        <f>IF(AND('Mapa final'!#REF!="Baja",'Mapa final'!#REF!="Leve"),CONCATENATE("R",'Mapa final'!#REF!),"")</f>
        <v>#REF!</v>
      </c>
      <c r="Y60" s="772"/>
      <c r="Z60" s="767" t="e">
        <f>IF(AND('Mapa final'!#REF!="Baja",'Mapa final'!#REF!="Menor"),CONCATENATE("R",'Mapa final'!#REF!),"")</f>
        <v>#REF!</v>
      </c>
      <c r="AA60" s="765"/>
      <c r="AB60" s="765" t="e">
        <f>IF(AND('Mapa final'!#REF!="Baja",'Mapa final'!#REF!="Menor"),CONCATENATE("R",'Mapa final'!#REF!),"")</f>
        <v>#REF!</v>
      </c>
      <c r="AC60" s="765"/>
      <c r="AD60" s="765" t="e">
        <f>IF(AND('Mapa final'!#REF!="Baja",'Mapa final'!#REF!="Menor"),CONCATENATE("R",'Mapa final'!#REF!),"")</f>
        <v>#REF!</v>
      </c>
      <c r="AE60" s="765"/>
      <c r="AF60" s="764" t="e">
        <f>IF(AND('Mapa final'!#REF!="Baja",'Mapa final'!#REF!="Menor"),CONCATENATE("R",'Mapa final'!#REF!),"")</f>
        <v>#REF!</v>
      </c>
      <c r="AG60" s="764"/>
      <c r="AH60" s="764" t="e">
        <f>IF(AND('Mapa final'!#REF!="Baja",'Mapa final'!#REF!="Menor"),CONCATENATE("R",'Mapa final'!#REF!),"")</f>
        <v>#REF!</v>
      </c>
      <c r="AI60" s="764"/>
      <c r="AJ60" s="765" t="e">
        <f>IF(AND('Mapa final'!#REF!="Baja",'Mapa final'!#REF!="Menor"),CONCATENATE("R",'Mapa final'!#REF!),"")</f>
        <v>#REF!</v>
      </c>
      <c r="AK60" s="765"/>
      <c r="AL60" s="765" t="e">
        <f>IF(AND('Mapa final'!#REF!="Baja",'Mapa final'!#REF!="Menor"),CONCATENATE("R",'Mapa final'!#REF!),"")</f>
        <v>#REF!</v>
      </c>
      <c r="AM60" s="765"/>
      <c r="AN60" s="765" t="e">
        <f>IF(AND('Mapa final'!#REF!="Baja",'Mapa final'!#REF!="Menor"),CONCATENATE("R",'Mapa final'!#REF!),"")</f>
        <v>#REF!</v>
      </c>
      <c r="AO60" s="776"/>
      <c r="AP60" s="767" t="e">
        <f>IF(AND('Mapa final'!#REF!="Baja",'Mapa final'!#REF!="Moderado"),CONCATENATE("R",'Mapa final'!#REF!),"")</f>
        <v>#REF!</v>
      </c>
      <c r="AQ60" s="765"/>
      <c r="AR60" s="765" t="e">
        <f>IF(AND('Mapa final'!#REF!="Baja",'Mapa final'!#REF!="Moderado"),CONCATENATE("R",'Mapa final'!#REF!),"")</f>
        <v>#REF!</v>
      </c>
      <c r="AS60" s="765"/>
      <c r="AT60" s="765" t="e">
        <f>IF(AND('Mapa final'!#REF!="Baja",'Mapa final'!#REF!="Moderado"),CONCATENATE("R",'Mapa final'!#REF!),"")</f>
        <v>#REF!</v>
      </c>
      <c r="AU60" s="765"/>
      <c r="AV60" s="764" t="e">
        <f>IF(AND('Mapa final'!#REF!="Baja",'Mapa final'!#REF!="Moderado"),CONCATENATE("R",'Mapa final'!#REF!),"")</f>
        <v>#REF!</v>
      </c>
      <c r="AW60" s="764"/>
      <c r="AX60" s="764" t="e">
        <f>IF(AND('Mapa final'!#REF!="Baja",'Mapa final'!#REF!="Moderado"),CONCATENATE("R",'Mapa final'!#REF!),"")</f>
        <v>#REF!</v>
      </c>
      <c r="AY60" s="764"/>
      <c r="AZ60" s="765" t="e">
        <f>IF(AND('Mapa final'!#REF!="Baja",'Mapa final'!#REF!="Moderado"),CONCATENATE("R",'Mapa final'!#REF!),"")</f>
        <v>#REF!</v>
      </c>
      <c r="BA60" s="765"/>
      <c r="BB60" s="765" t="e">
        <f>IF(AND('Mapa final'!#REF!="Baja",'Mapa final'!#REF!="Moderado"),CONCATENATE("R",'Mapa final'!#REF!),"")</f>
        <v>#REF!</v>
      </c>
      <c r="BC60" s="765"/>
      <c r="BD60" s="765" t="e">
        <f>IF(AND('Mapa final'!#REF!="Baja",'Mapa final'!#REF!="Moderado"),CONCATENATE("R",'Mapa final'!#REF!),"")</f>
        <v>#REF!</v>
      </c>
      <c r="BE60" s="776"/>
      <c r="BF60" s="755" t="e">
        <f>IF(AND('Mapa final'!#REF!="Baja",'Mapa final'!#REF!="Mayor"),CONCATENATE("R",'Mapa final'!#REF!),"")</f>
        <v>#REF!</v>
      </c>
      <c r="BG60" s="753"/>
      <c r="BH60" s="753" t="e">
        <f>IF(AND('Mapa final'!#REF!="Baja",'Mapa final'!#REF!="Mayor"),CONCATENATE("R",'Mapa final'!#REF!),"")</f>
        <v>#REF!</v>
      </c>
      <c r="BI60" s="753"/>
      <c r="BJ60" s="753" t="e">
        <f>IF(AND('Mapa final'!#REF!="Baja",'Mapa final'!#REF!="Mayor"),CONCATENATE("R",'Mapa final'!#REF!),"")</f>
        <v>#REF!</v>
      </c>
      <c r="BK60" s="753"/>
      <c r="BL60" s="753" t="e">
        <f>IF(AND('Mapa final'!#REF!="Baja",'Mapa final'!#REF!="Mayor"),CONCATENATE("R",'Mapa final'!#REF!),"")</f>
        <v>#REF!</v>
      </c>
      <c r="BM60" s="753"/>
      <c r="BN60" s="753" t="e">
        <f>IF(AND('Mapa final'!#REF!="Baja",'Mapa final'!#REF!="Mayor"),CONCATENATE("R",'Mapa final'!#REF!),"")</f>
        <v>#REF!</v>
      </c>
      <c r="BO60" s="753"/>
      <c r="BP60" s="753" t="e">
        <f>IF(AND('Mapa final'!#REF!="Baja",'Mapa final'!#REF!="Mayor"),CONCATENATE("R",'Mapa final'!#REF!),"")</f>
        <v>#REF!</v>
      </c>
      <c r="BQ60" s="753"/>
      <c r="BR60" s="753" t="e">
        <f>IF(AND('Mapa final'!#REF!="Baja",'Mapa final'!#REF!="Mayor"),CONCATENATE("R",'Mapa final'!#REF!),"")</f>
        <v>#REF!</v>
      </c>
      <c r="BS60" s="753"/>
      <c r="BT60" s="753" t="e">
        <f>IF(AND('Mapa final'!#REF!="Baja",'Mapa final'!#REF!="Mayor"),CONCATENATE("R",'Mapa final'!#REF!),"")</f>
        <v>#REF!</v>
      </c>
      <c r="BU60" s="754"/>
      <c r="BV60" s="777" t="e">
        <f>IF(AND('Mapa final'!#REF!="Baja",'Mapa final'!#REF!="Catastrófico"),CONCATENATE("R",'Mapa final'!#REF!),"")</f>
        <v>#REF!</v>
      </c>
      <c r="BW60" s="759"/>
      <c r="BX60" s="759" t="e">
        <f>IF(AND('Mapa final'!#REF!="Baja",'Mapa final'!#REF!="Catastrófico"),CONCATENATE("R",'Mapa final'!#REF!),"")</f>
        <v>#REF!</v>
      </c>
      <c r="BY60" s="759"/>
      <c r="BZ60" s="759" t="e">
        <f>IF(AND('Mapa final'!#REF!="Baja",'Mapa final'!#REF!="Catastrófico"),CONCATENATE("R",'Mapa final'!#REF!),"")</f>
        <v>#REF!</v>
      </c>
      <c r="CA60" s="759"/>
      <c r="CB60" s="759" t="e">
        <f>IF(AND('Mapa final'!#REF!="Baja",'Mapa final'!#REF!="Catastrófico"),CONCATENATE("R",'Mapa final'!#REF!),"")</f>
        <v>#REF!</v>
      </c>
      <c r="CC60" s="759"/>
      <c r="CD60" s="759" t="e">
        <f>IF(AND('Mapa final'!#REF!="Baja",'Mapa final'!#REF!="Catastrófico"),CONCATENATE("R",'Mapa final'!#REF!),"")</f>
        <v>#REF!</v>
      </c>
      <c r="CE60" s="759"/>
      <c r="CF60" s="759" t="e">
        <f>IF(AND('Mapa final'!#REF!="Baja",'Mapa final'!#REF!="Catastrófico"),CONCATENATE("R",'Mapa final'!#REF!),"")</f>
        <v>#REF!</v>
      </c>
      <c r="CG60" s="759"/>
      <c r="CH60" s="759" t="e">
        <f>IF(AND('Mapa final'!#REF!="Baja",'Mapa final'!#REF!="Catastrófico"),CONCATENATE("R",'Mapa final'!#REF!),"")</f>
        <v>#REF!</v>
      </c>
      <c r="CI60" s="759"/>
      <c r="CJ60" s="759" t="e">
        <f>IF(AND('Mapa final'!#REF!="Baja",'Mapa final'!#REF!="Catastrófico"),CONCATENATE("R",'Mapa final'!#REF!),"")</f>
        <v>#REF!</v>
      </c>
      <c r="CK60" s="760"/>
      <c r="CL60" s="22"/>
      <c r="CM60" s="805"/>
      <c r="CN60" s="806"/>
      <c r="CO60" s="806"/>
      <c r="CP60" s="806"/>
      <c r="CQ60" s="806"/>
      <c r="CR60" s="807"/>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row>
    <row r="61" spans="1:130" ht="15" customHeight="1" x14ac:dyDescent="0.3">
      <c r="A61" s="22"/>
      <c r="B61" s="824"/>
      <c r="C61" s="824"/>
      <c r="D61" s="825"/>
      <c r="E61" s="747"/>
      <c r="F61" s="748"/>
      <c r="G61" s="748"/>
      <c r="H61" s="748"/>
      <c r="I61" s="748"/>
      <c r="J61" s="771"/>
      <c r="K61" s="772"/>
      <c r="L61" s="772"/>
      <c r="M61" s="772"/>
      <c r="N61" s="772"/>
      <c r="O61" s="772"/>
      <c r="P61" s="772"/>
      <c r="Q61" s="772"/>
      <c r="R61" s="772"/>
      <c r="S61" s="772"/>
      <c r="T61" s="772"/>
      <c r="U61" s="772"/>
      <c r="V61" s="772"/>
      <c r="W61" s="772"/>
      <c r="X61" s="772"/>
      <c r="Y61" s="772"/>
      <c r="Z61" s="767"/>
      <c r="AA61" s="765"/>
      <c r="AB61" s="765"/>
      <c r="AC61" s="765"/>
      <c r="AD61" s="765"/>
      <c r="AE61" s="765"/>
      <c r="AF61" s="764"/>
      <c r="AG61" s="764"/>
      <c r="AH61" s="764"/>
      <c r="AI61" s="764"/>
      <c r="AJ61" s="765"/>
      <c r="AK61" s="765"/>
      <c r="AL61" s="765"/>
      <c r="AM61" s="765"/>
      <c r="AN61" s="765"/>
      <c r="AO61" s="776"/>
      <c r="AP61" s="767"/>
      <c r="AQ61" s="765"/>
      <c r="AR61" s="765"/>
      <c r="AS61" s="765"/>
      <c r="AT61" s="765"/>
      <c r="AU61" s="765"/>
      <c r="AV61" s="764"/>
      <c r="AW61" s="764"/>
      <c r="AX61" s="764"/>
      <c r="AY61" s="764"/>
      <c r="AZ61" s="765"/>
      <c r="BA61" s="765"/>
      <c r="BB61" s="765"/>
      <c r="BC61" s="765"/>
      <c r="BD61" s="765"/>
      <c r="BE61" s="776"/>
      <c r="BF61" s="755"/>
      <c r="BG61" s="753"/>
      <c r="BH61" s="753"/>
      <c r="BI61" s="753"/>
      <c r="BJ61" s="753"/>
      <c r="BK61" s="753"/>
      <c r="BL61" s="753"/>
      <c r="BM61" s="753"/>
      <c r="BN61" s="753"/>
      <c r="BO61" s="753"/>
      <c r="BP61" s="753"/>
      <c r="BQ61" s="753"/>
      <c r="BR61" s="753"/>
      <c r="BS61" s="753"/>
      <c r="BT61" s="753"/>
      <c r="BU61" s="754"/>
      <c r="BV61" s="777"/>
      <c r="BW61" s="759"/>
      <c r="BX61" s="759"/>
      <c r="BY61" s="759"/>
      <c r="BZ61" s="759"/>
      <c r="CA61" s="759"/>
      <c r="CB61" s="759"/>
      <c r="CC61" s="759"/>
      <c r="CD61" s="759"/>
      <c r="CE61" s="759"/>
      <c r="CF61" s="759"/>
      <c r="CG61" s="759"/>
      <c r="CH61" s="759"/>
      <c r="CI61" s="759"/>
      <c r="CJ61" s="759"/>
      <c r="CK61" s="760"/>
      <c r="CL61" s="22"/>
      <c r="CM61" s="805"/>
      <c r="CN61" s="806"/>
      <c r="CO61" s="806"/>
      <c r="CP61" s="806"/>
      <c r="CQ61" s="806"/>
      <c r="CR61" s="807"/>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row>
    <row r="62" spans="1:130" ht="14.4" customHeight="1" x14ac:dyDescent="0.3">
      <c r="A62" s="22"/>
      <c r="B62" s="824"/>
      <c r="C62" s="824"/>
      <c r="D62" s="825"/>
      <c r="E62" s="747"/>
      <c r="F62" s="748"/>
      <c r="G62" s="748"/>
      <c r="H62" s="748"/>
      <c r="I62" s="748"/>
      <c r="J62" s="771" t="e">
        <f>IF(AND('Mapa final'!#REF!="Baja",'Mapa final'!#REF!="Leve"),CONCATENATE("R",'Mapa final'!#REF!),"")</f>
        <v>#REF!</v>
      </c>
      <c r="K62" s="772"/>
      <c r="L62" s="772" t="e">
        <f>IF(AND('Mapa final'!#REF!="Baja",'Mapa final'!#REF!="Leve"),CONCATENATE("R",'Mapa final'!#REF!),"")</f>
        <v>#REF!</v>
      </c>
      <c r="M62" s="772"/>
      <c r="N62" s="772" t="e">
        <f>IF(AND('Mapa final'!#REF!="Baja",'Mapa final'!#REF!="Leve"),CONCATENATE("R",'Mapa final'!#REF!),"")</f>
        <v>#REF!</v>
      </c>
      <c r="O62" s="772"/>
      <c r="P62" s="772" t="e">
        <f>IF(AND('Mapa final'!#REF!="Baja",'Mapa final'!#REF!="Leve"),CONCATENATE("R",'Mapa final'!#REF!),"")</f>
        <v>#REF!</v>
      </c>
      <c r="Q62" s="772"/>
      <c r="R62" s="772" t="e">
        <f>IF(AND('Mapa final'!#REF!="Baja",'Mapa final'!#REF!="Leve"),CONCATENATE("R",'Mapa final'!#REF!),"")</f>
        <v>#REF!</v>
      </c>
      <c r="S62" s="772"/>
      <c r="T62" s="772" t="e">
        <f>IF(AND('Mapa final'!#REF!="Baja",'Mapa final'!#REF!="Leve"),CONCATENATE("R",'Mapa final'!#REF!),"")</f>
        <v>#REF!</v>
      </c>
      <c r="U62" s="772"/>
      <c r="V62" s="772" t="e">
        <f>IF(AND('Mapa final'!#REF!="Baja",'Mapa final'!#REF!="Leve"),CONCATENATE("R",'Mapa final'!#REF!),"")</f>
        <v>#REF!</v>
      </c>
      <c r="W62" s="772"/>
      <c r="X62" s="772" t="e">
        <f>IF(AND('Mapa final'!#REF!="Baja",'Mapa final'!#REF!="Leve"),CONCATENATE("R",'Mapa final'!#REF!),"")</f>
        <v>#REF!</v>
      </c>
      <c r="Y62" s="772"/>
      <c r="Z62" s="767" t="e">
        <f>IF(AND('Mapa final'!#REF!="Baja",'Mapa final'!#REF!="Menor"),CONCATENATE("R",'Mapa final'!#REF!),"")</f>
        <v>#REF!</v>
      </c>
      <c r="AA62" s="765"/>
      <c r="AB62" s="765" t="e">
        <f>IF(AND('Mapa final'!#REF!="Baja",'Mapa final'!#REF!="Menor"),CONCATENATE("R",'Mapa final'!#REF!),"")</f>
        <v>#REF!</v>
      </c>
      <c r="AC62" s="765"/>
      <c r="AD62" s="765" t="e">
        <f>IF(AND('Mapa final'!#REF!="Baja",'Mapa final'!#REF!="Menor"),CONCATENATE("R",'Mapa final'!#REF!),"")</f>
        <v>#REF!</v>
      </c>
      <c r="AE62" s="765"/>
      <c r="AF62" s="765" t="e">
        <f>IF(AND('Mapa final'!#REF!="Baja",'Mapa final'!#REF!="Menor"),CONCATENATE("R",'Mapa final'!#REF!),"")</f>
        <v>#REF!</v>
      </c>
      <c r="AG62" s="765"/>
      <c r="AH62" s="765" t="e">
        <f>IF(AND('Mapa final'!#REF!="Baja",'Mapa final'!#REF!="Menor"),CONCATENATE("R",'Mapa final'!#REF!),"")</f>
        <v>#REF!</v>
      </c>
      <c r="AI62" s="765"/>
      <c r="AJ62" s="765" t="e">
        <f>IF(AND('Mapa final'!#REF!="Baja",'Mapa final'!#REF!="Menor"),CONCATENATE("R",'Mapa final'!#REF!),"")</f>
        <v>#REF!</v>
      </c>
      <c r="AK62" s="765"/>
      <c r="AL62" s="765" t="e">
        <f>IF(AND('Mapa final'!#REF!="Baja",'Mapa final'!#REF!="Menor"),CONCATENATE("R",'Mapa final'!#REF!),"")</f>
        <v>#REF!</v>
      </c>
      <c r="AM62" s="765"/>
      <c r="AN62" s="765" t="e">
        <f>IF(AND('Mapa final'!#REF!="Baja",'Mapa final'!#REF!="Menor"),CONCATENATE("R",'Mapa final'!#REF!),"")</f>
        <v>#REF!</v>
      </c>
      <c r="AO62" s="776"/>
      <c r="AP62" s="767" t="e">
        <f>IF(AND('Mapa final'!#REF!="Baja",'Mapa final'!#REF!="Moderado"),CONCATENATE("R",'Mapa final'!#REF!),"")</f>
        <v>#REF!</v>
      </c>
      <c r="AQ62" s="765"/>
      <c r="AR62" s="765" t="e">
        <f>IF(AND('Mapa final'!#REF!="Baja",'Mapa final'!#REF!="Moderado"),CONCATENATE("R",'Mapa final'!#REF!),"")</f>
        <v>#REF!</v>
      </c>
      <c r="AS62" s="765"/>
      <c r="AT62" s="765" t="e">
        <f>IF(AND('Mapa final'!#REF!="Baja",'Mapa final'!#REF!="Moderado"),CONCATENATE("R",'Mapa final'!#REF!),"")</f>
        <v>#REF!</v>
      </c>
      <c r="AU62" s="765"/>
      <c r="AV62" s="765" t="e">
        <f>IF(AND('Mapa final'!#REF!="Baja",'Mapa final'!#REF!="Moderado"),CONCATENATE("R",'Mapa final'!#REF!),"")</f>
        <v>#REF!</v>
      </c>
      <c r="AW62" s="765"/>
      <c r="AX62" s="765" t="e">
        <f>IF(AND('Mapa final'!#REF!="Baja",'Mapa final'!#REF!="Moderado"),CONCATENATE("R",'Mapa final'!#REF!),"")</f>
        <v>#REF!</v>
      </c>
      <c r="AY62" s="765"/>
      <c r="AZ62" s="765" t="e">
        <f>IF(AND('Mapa final'!#REF!="Baja",'Mapa final'!#REF!="Moderado"),CONCATENATE("R",'Mapa final'!#REF!),"")</f>
        <v>#REF!</v>
      </c>
      <c r="BA62" s="765"/>
      <c r="BB62" s="765" t="e">
        <f>IF(AND('Mapa final'!#REF!="Baja",'Mapa final'!#REF!="Moderado"),CONCATENATE("R",'Mapa final'!#REF!),"")</f>
        <v>#REF!</v>
      </c>
      <c r="BC62" s="765"/>
      <c r="BD62" s="765" t="e">
        <f>IF(AND('Mapa final'!#REF!="Baja",'Mapa final'!#REF!="Moderado"),CONCATENATE("R",'Mapa final'!#REF!),"")</f>
        <v>#REF!</v>
      </c>
      <c r="BE62" s="776"/>
      <c r="BF62" s="755" t="e">
        <f>IF(AND('Mapa final'!#REF!="Baja",'Mapa final'!#REF!="Mayor"),CONCATENATE("R",'Mapa final'!#REF!),"")</f>
        <v>#REF!</v>
      </c>
      <c r="BG62" s="753"/>
      <c r="BH62" s="753" t="e">
        <f>IF(AND('Mapa final'!#REF!="Baja",'Mapa final'!#REF!="Mayor"),CONCATENATE("R",'Mapa final'!#REF!),"")</f>
        <v>#REF!</v>
      </c>
      <c r="BI62" s="753"/>
      <c r="BJ62" s="753" t="e">
        <f>IF(AND('Mapa final'!#REF!="Baja",'Mapa final'!#REF!="Mayor"),CONCATENATE("R",'Mapa final'!#REF!),"")</f>
        <v>#REF!</v>
      </c>
      <c r="BK62" s="753"/>
      <c r="BL62" s="753" t="e">
        <f>IF(AND('Mapa final'!#REF!="Baja",'Mapa final'!#REF!="Mayor"),CONCATENATE("R",'Mapa final'!#REF!),"")</f>
        <v>#REF!</v>
      </c>
      <c r="BM62" s="753"/>
      <c r="BN62" s="753" t="e">
        <f>IF(AND('Mapa final'!#REF!="Baja",'Mapa final'!#REF!="Mayor"),CONCATENATE("R",'Mapa final'!#REF!),"")</f>
        <v>#REF!</v>
      </c>
      <c r="BO62" s="753"/>
      <c r="BP62" s="753" t="e">
        <f>IF(AND('Mapa final'!#REF!="Baja",'Mapa final'!#REF!="Mayor"),CONCATENATE("R",'Mapa final'!#REF!),"")</f>
        <v>#REF!</v>
      </c>
      <c r="BQ62" s="753"/>
      <c r="BR62" s="753" t="e">
        <f>IF(AND('Mapa final'!#REF!="Baja",'Mapa final'!#REF!="Mayor"),CONCATENATE("R",'Mapa final'!#REF!),"")</f>
        <v>#REF!</v>
      </c>
      <c r="BS62" s="753"/>
      <c r="BT62" s="753" t="e">
        <f>IF(AND('Mapa final'!#REF!="Baja",'Mapa final'!#REF!="Mayor"),CONCATENATE("R",'Mapa final'!#REF!),"")</f>
        <v>#REF!</v>
      </c>
      <c r="BU62" s="754"/>
      <c r="BV62" s="777" t="e">
        <f>IF(AND('Mapa final'!#REF!="Baja",'Mapa final'!#REF!="Catastrófico"),CONCATENATE("R",'Mapa final'!#REF!),"")</f>
        <v>#REF!</v>
      </c>
      <c r="BW62" s="759"/>
      <c r="BX62" s="759" t="e">
        <f>IF(AND('Mapa final'!#REF!="Baja",'Mapa final'!#REF!="Catastrófico"),CONCATENATE("R",'Mapa final'!#REF!),"")</f>
        <v>#REF!</v>
      </c>
      <c r="BY62" s="759"/>
      <c r="BZ62" s="759" t="e">
        <f>IF(AND('Mapa final'!#REF!="Baja",'Mapa final'!#REF!="Catastrófico"),CONCATENATE("R",'Mapa final'!#REF!),"")</f>
        <v>#REF!</v>
      </c>
      <c r="CA62" s="759"/>
      <c r="CB62" s="759" t="e">
        <f>IF(AND('Mapa final'!#REF!="Baja",'Mapa final'!#REF!="Catastrófico"),CONCATENATE("R",'Mapa final'!#REF!),"")</f>
        <v>#REF!</v>
      </c>
      <c r="CC62" s="759"/>
      <c r="CD62" s="759" t="e">
        <f>IF(AND('Mapa final'!#REF!="Baja",'Mapa final'!#REF!="Catastrófico"),CONCATENATE("R",'Mapa final'!#REF!),"")</f>
        <v>#REF!</v>
      </c>
      <c r="CE62" s="759"/>
      <c r="CF62" s="759" t="e">
        <f>IF(AND('Mapa final'!#REF!="Baja",'Mapa final'!#REF!="Catastrófico"),CONCATENATE("R",'Mapa final'!#REF!),"")</f>
        <v>#REF!</v>
      </c>
      <c r="CG62" s="759"/>
      <c r="CH62" s="759" t="e">
        <f>IF(AND('Mapa final'!#REF!="Baja",'Mapa final'!#REF!="Catastrófico"),CONCATENATE("R",'Mapa final'!#REF!),"")</f>
        <v>#REF!</v>
      </c>
      <c r="CI62" s="759"/>
      <c r="CJ62" s="759" t="e">
        <f>IF(AND('Mapa final'!#REF!="Baja",'Mapa final'!#REF!="Catastrófico"),CONCATENATE("R",'Mapa final'!#REF!),"")</f>
        <v>#REF!</v>
      </c>
      <c r="CK62" s="760"/>
      <c r="CL62" s="22"/>
      <c r="CM62" s="805"/>
      <c r="CN62" s="806"/>
      <c r="CO62" s="806"/>
      <c r="CP62" s="806"/>
      <c r="CQ62" s="806"/>
      <c r="CR62" s="807"/>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row>
    <row r="63" spans="1:130" ht="14.4" customHeight="1" x14ac:dyDescent="0.3">
      <c r="A63" s="22"/>
      <c r="B63" s="824"/>
      <c r="C63" s="824"/>
      <c r="D63" s="825"/>
      <c r="E63" s="747"/>
      <c r="F63" s="748"/>
      <c r="G63" s="748"/>
      <c r="H63" s="748"/>
      <c r="I63" s="748"/>
      <c r="J63" s="771"/>
      <c r="K63" s="772"/>
      <c r="L63" s="772"/>
      <c r="M63" s="772"/>
      <c r="N63" s="772"/>
      <c r="O63" s="772"/>
      <c r="P63" s="772"/>
      <c r="Q63" s="772"/>
      <c r="R63" s="772"/>
      <c r="S63" s="772"/>
      <c r="T63" s="772"/>
      <c r="U63" s="772"/>
      <c r="V63" s="772"/>
      <c r="W63" s="772"/>
      <c r="X63" s="772"/>
      <c r="Y63" s="772"/>
      <c r="Z63" s="767"/>
      <c r="AA63" s="765"/>
      <c r="AB63" s="765"/>
      <c r="AC63" s="765"/>
      <c r="AD63" s="765"/>
      <c r="AE63" s="765"/>
      <c r="AF63" s="765"/>
      <c r="AG63" s="765"/>
      <c r="AH63" s="765"/>
      <c r="AI63" s="765"/>
      <c r="AJ63" s="765"/>
      <c r="AK63" s="765"/>
      <c r="AL63" s="765"/>
      <c r="AM63" s="765"/>
      <c r="AN63" s="765"/>
      <c r="AO63" s="776"/>
      <c r="AP63" s="767"/>
      <c r="AQ63" s="765"/>
      <c r="AR63" s="765"/>
      <c r="AS63" s="765"/>
      <c r="AT63" s="765"/>
      <c r="AU63" s="765"/>
      <c r="AV63" s="765"/>
      <c r="AW63" s="765"/>
      <c r="AX63" s="765"/>
      <c r="AY63" s="765"/>
      <c r="AZ63" s="765"/>
      <c r="BA63" s="765"/>
      <c r="BB63" s="765"/>
      <c r="BC63" s="765"/>
      <c r="BD63" s="765"/>
      <c r="BE63" s="776"/>
      <c r="BF63" s="755"/>
      <c r="BG63" s="753"/>
      <c r="BH63" s="753"/>
      <c r="BI63" s="753"/>
      <c r="BJ63" s="753"/>
      <c r="BK63" s="753"/>
      <c r="BL63" s="753"/>
      <c r="BM63" s="753"/>
      <c r="BN63" s="753"/>
      <c r="BO63" s="753"/>
      <c r="BP63" s="753"/>
      <c r="BQ63" s="753"/>
      <c r="BR63" s="753"/>
      <c r="BS63" s="753"/>
      <c r="BT63" s="753"/>
      <c r="BU63" s="754"/>
      <c r="BV63" s="777"/>
      <c r="BW63" s="759"/>
      <c r="BX63" s="759"/>
      <c r="BY63" s="759"/>
      <c r="BZ63" s="759"/>
      <c r="CA63" s="759"/>
      <c r="CB63" s="759"/>
      <c r="CC63" s="759"/>
      <c r="CD63" s="759"/>
      <c r="CE63" s="759"/>
      <c r="CF63" s="759"/>
      <c r="CG63" s="759"/>
      <c r="CH63" s="759"/>
      <c r="CI63" s="759"/>
      <c r="CJ63" s="759"/>
      <c r="CK63" s="760"/>
      <c r="CL63" s="22"/>
      <c r="CM63" s="805"/>
      <c r="CN63" s="806"/>
      <c r="CO63" s="806"/>
      <c r="CP63" s="806"/>
      <c r="CQ63" s="806"/>
      <c r="CR63" s="807"/>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row>
    <row r="64" spans="1:130" ht="14.4" customHeight="1" x14ac:dyDescent="0.3">
      <c r="A64" s="22"/>
      <c r="B64" s="824"/>
      <c r="C64" s="824"/>
      <c r="D64" s="825"/>
      <c r="E64" s="747"/>
      <c r="F64" s="748"/>
      <c r="G64" s="748"/>
      <c r="H64" s="748"/>
      <c r="I64" s="748"/>
      <c r="J64" s="771" t="e">
        <f>IF(AND('Mapa final'!#REF!="Baja",'Mapa final'!#REF!="Leve"),CONCATENATE("R",'Mapa final'!#REF!),"")</f>
        <v>#REF!</v>
      </c>
      <c r="K64" s="772"/>
      <c r="L64" s="772" t="e">
        <f>IF(AND('Mapa final'!#REF!="Baja",'Mapa final'!#REF!="Leve"),CONCATENATE("R",'Mapa final'!#REF!),"")</f>
        <v>#REF!</v>
      </c>
      <c r="M64" s="772"/>
      <c r="N64" s="772" t="e">
        <f>IF(AND('Mapa final'!#REF!="Baja",'Mapa final'!#REF!="Leve"),CONCATENATE("R",'Mapa final'!#REF!),"")</f>
        <v>#REF!</v>
      </c>
      <c r="O64" s="772"/>
      <c r="P64" s="772" t="e">
        <f>IF(AND('Mapa final'!#REF!="Baja",'Mapa final'!#REF!="Leve"),CONCATENATE("R",'Mapa final'!#REF!),"")</f>
        <v>#REF!</v>
      </c>
      <c r="Q64" s="772"/>
      <c r="R64" s="772" t="e">
        <f>IF(AND('Mapa final'!#REF!="Baja",'Mapa final'!#REF!="Leve"),CONCATENATE("R",'Mapa final'!#REF!),"")</f>
        <v>#REF!</v>
      </c>
      <c r="S64" s="772"/>
      <c r="T64" s="772" t="e">
        <f>IF(AND('Mapa final'!#REF!="Baja",'Mapa final'!#REF!="Leve"),CONCATENATE("R",'Mapa final'!#REF!),"")</f>
        <v>#REF!</v>
      </c>
      <c r="U64" s="772"/>
      <c r="V64" s="772" t="e">
        <f>IF(AND('Mapa final'!#REF!="Baja",'Mapa final'!#REF!="Leve"),CONCATENATE("R",'Mapa final'!#REF!),"")</f>
        <v>#REF!</v>
      </c>
      <c r="W64" s="772"/>
      <c r="X64" s="772" t="e">
        <f>IF(AND('Mapa final'!#REF!="Baja",'Mapa final'!#REF!="Leve"),CONCATENATE("R",'Mapa final'!#REF!),"")</f>
        <v>#REF!</v>
      </c>
      <c r="Y64" s="772"/>
      <c r="Z64" s="767" t="e">
        <f>IF(AND('Mapa final'!#REF!="Baja",'Mapa final'!#REF!="Menor"),CONCATENATE("R",'Mapa final'!#REF!),"")</f>
        <v>#REF!</v>
      </c>
      <c r="AA64" s="765"/>
      <c r="AB64" s="765" t="e">
        <f>IF(AND('Mapa final'!#REF!="Baja",'Mapa final'!#REF!="Menor"),CONCATENATE("R",'Mapa final'!#REF!),"")</f>
        <v>#REF!</v>
      </c>
      <c r="AC64" s="765"/>
      <c r="AD64" s="765" t="e">
        <f>IF(AND('Mapa final'!#REF!="Baja",'Mapa final'!#REF!="Menor"),CONCATENATE("R",'Mapa final'!#REF!),"")</f>
        <v>#REF!</v>
      </c>
      <c r="AE64" s="765"/>
      <c r="AF64" s="765" t="e">
        <f>IF(AND('Mapa final'!#REF!="Baja",'Mapa final'!#REF!="Menor"),CONCATENATE("R",'Mapa final'!#REF!),"")</f>
        <v>#REF!</v>
      </c>
      <c r="AG64" s="765"/>
      <c r="AH64" s="765" t="e">
        <f>IF(AND('Mapa final'!#REF!="Baja",'Mapa final'!#REF!="Menor"),CONCATENATE("R",'Mapa final'!#REF!),"")</f>
        <v>#REF!</v>
      </c>
      <c r="AI64" s="765"/>
      <c r="AJ64" s="765" t="e">
        <f>IF(AND('Mapa final'!#REF!="Baja",'Mapa final'!#REF!="Menor"),CONCATENATE("R",'Mapa final'!#REF!),"")</f>
        <v>#REF!</v>
      </c>
      <c r="AK64" s="765"/>
      <c r="AL64" s="765" t="e">
        <f>IF(AND('Mapa final'!#REF!="Baja",'Mapa final'!#REF!="Menor"),CONCATENATE("R",'Mapa final'!#REF!),"")</f>
        <v>#REF!</v>
      </c>
      <c r="AM64" s="765"/>
      <c r="AN64" s="765" t="e">
        <f>IF(AND('Mapa final'!#REF!="Baja",'Mapa final'!#REF!="Menor"),CONCATENATE("R",'Mapa final'!#REF!),"")</f>
        <v>#REF!</v>
      </c>
      <c r="AO64" s="776"/>
      <c r="AP64" s="767" t="e">
        <f>IF(AND('Mapa final'!#REF!="Baja",'Mapa final'!#REF!="Moderado"),CONCATENATE("R",'Mapa final'!#REF!),"")</f>
        <v>#REF!</v>
      </c>
      <c r="AQ64" s="765"/>
      <c r="AR64" s="765" t="e">
        <f>IF(AND('Mapa final'!#REF!="Baja",'Mapa final'!#REF!="Moderado"),CONCATENATE("R",'Mapa final'!#REF!),"")</f>
        <v>#REF!</v>
      </c>
      <c r="AS64" s="765"/>
      <c r="AT64" s="765" t="e">
        <f>IF(AND('Mapa final'!#REF!="Baja",'Mapa final'!#REF!="Moderado"),CONCATENATE("R",'Mapa final'!#REF!),"")</f>
        <v>#REF!</v>
      </c>
      <c r="AU64" s="765"/>
      <c r="AV64" s="765" t="e">
        <f>IF(AND('Mapa final'!#REF!="Baja",'Mapa final'!#REF!="Moderado"),CONCATENATE("R",'Mapa final'!#REF!),"")</f>
        <v>#REF!</v>
      </c>
      <c r="AW64" s="765"/>
      <c r="AX64" s="765" t="e">
        <f>IF(AND('Mapa final'!#REF!="Baja",'Mapa final'!#REF!="Moderado"),CONCATENATE("R",'Mapa final'!#REF!),"")</f>
        <v>#REF!</v>
      </c>
      <c r="AY64" s="765"/>
      <c r="AZ64" s="765" t="e">
        <f>IF(AND('Mapa final'!#REF!="Baja",'Mapa final'!#REF!="Moderado"),CONCATENATE("R",'Mapa final'!#REF!),"")</f>
        <v>#REF!</v>
      </c>
      <c r="BA64" s="765"/>
      <c r="BB64" s="765" t="e">
        <f>IF(AND('Mapa final'!#REF!="Baja",'Mapa final'!#REF!="Moderado"),CONCATENATE("R",'Mapa final'!#REF!),"")</f>
        <v>#REF!</v>
      </c>
      <c r="BC64" s="765"/>
      <c r="BD64" s="765" t="e">
        <f>IF(AND('Mapa final'!#REF!="Baja",'Mapa final'!#REF!="Moderado"),CONCATENATE("R",'Mapa final'!#REF!),"")</f>
        <v>#REF!</v>
      </c>
      <c r="BE64" s="776"/>
      <c r="BF64" s="755" t="e">
        <f>IF(AND('Mapa final'!#REF!="Baja",'Mapa final'!#REF!="Mayor"),CONCATENATE("R",'Mapa final'!#REF!),"")</f>
        <v>#REF!</v>
      </c>
      <c r="BG64" s="753"/>
      <c r="BH64" s="753" t="e">
        <f>IF(AND('Mapa final'!#REF!="Baja",'Mapa final'!#REF!="Mayor"),CONCATENATE("R",'Mapa final'!#REF!),"")</f>
        <v>#REF!</v>
      </c>
      <c r="BI64" s="753"/>
      <c r="BJ64" s="753" t="e">
        <f>IF(AND('Mapa final'!#REF!="Baja",'Mapa final'!#REF!="Mayor"),CONCATENATE("R",'Mapa final'!#REF!),"")</f>
        <v>#REF!</v>
      </c>
      <c r="BK64" s="753"/>
      <c r="BL64" s="753" t="e">
        <f>IF(AND('Mapa final'!#REF!="Baja",'Mapa final'!#REF!="Mayor"),CONCATENATE("R",'Mapa final'!#REF!),"")</f>
        <v>#REF!</v>
      </c>
      <c r="BM64" s="753"/>
      <c r="BN64" s="753" t="e">
        <f>IF(AND('Mapa final'!#REF!="Baja",'Mapa final'!#REF!="Mayor"),CONCATENATE("R",'Mapa final'!#REF!),"")</f>
        <v>#REF!</v>
      </c>
      <c r="BO64" s="753"/>
      <c r="BP64" s="753" t="e">
        <f>IF(AND('Mapa final'!#REF!="Baja",'Mapa final'!#REF!="Mayor"),CONCATENATE("R",'Mapa final'!#REF!),"")</f>
        <v>#REF!</v>
      </c>
      <c r="BQ64" s="753"/>
      <c r="BR64" s="753" t="e">
        <f>IF(AND('Mapa final'!#REF!="Baja",'Mapa final'!#REF!="Mayor"),CONCATENATE("R",'Mapa final'!#REF!),"")</f>
        <v>#REF!</v>
      </c>
      <c r="BS64" s="753"/>
      <c r="BT64" s="753" t="e">
        <f>IF(AND('Mapa final'!#REF!="Baja",'Mapa final'!#REF!="Mayor"),CONCATENATE("R",'Mapa final'!#REF!),"")</f>
        <v>#REF!</v>
      </c>
      <c r="BU64" s="754"/>
      <c r="BV64" s="777" t="e">
        <f>IF(AND('Mapa final'!#REF!="Baja",'Mapa final'!#REF!="Catastrófico"),CONCATENATE("R",'Mapa final'!#REF!),"")</f>
        <v>#REF!</v>
      </c>
      <c r="BW64" s="759"/>
      <c r="BX64" s="759" t="e">
        <f>IF(AND('Mapa final'!#REF!="Baja",'Mapa final'!#REF!="Catastrófico"),CONCATENATE("R",'Mapa final'!#REF!),"")</f>
        <v>#REF!</v>
      </c>
      <c r="BY64" s="759"/>
      <c r="BZ64" s="759" t="e">
        <f>IF(AND('Mapa final'!#REF!="Baja",'Mapa final'!#REF!="Catastrófico"),CONCATENATE("R",'Mapa final'!#REF!),"")</f>
        <v>#REF!</v>
      </c>
      <c r="CA64" s="759"/>
      <c r="CB64" s="759" t="e">
        <f>IF(AND('Mapa final'!#REF!="Baja",'Mapa final'!#REF!="Catastrófico"),CONCATENATE("R",'Mapa final'!#REF!),"")</f>
        <v>#REF!</v>
      </c>
      <c r="CC64" s="759"/>
      <c r="CD64" s="759" t="e">
        <f>IF(AND('Mapa final'!#REF!="Baja",'Mapa final'!#REF!="Catastrófico"),CONCATENATE("R",'Mapa final'!#REF!),"")</f>
        <v>#REF!</v>
      </c>
      <c r="CE64" s="759"/>
      <c r="CF64" s="759" t="e">
        <f>IF(AND('Mapa final'!#REF!="Baja",'Mapa final'!#REF!="Catastrófico"),CONCATENATE("R",'Mapa final'!#REF!),"")</f>
        <v>#REF!</v>
      </c>
      <c r="CG64" s="759"/>
      <c r="CH64" s="759" t="e">
        <f>IF(AND('Mapa final'!#REF!="Baja",'Mapa final'!#REF!="Catastrófico"),CONCATENATE("R",'Mapa final'!#REF!),"")</f>
        <v>#REF!</v>
      </c>
      <c r="CI64" s="759"/>
      <c r="CJ64" s="759" t="e">
        <f>IF(AND('Mapa final'!#REF!="Baja",'Mapa final'!#REF!="Catastrófico"),CONCATENATE("R",'Mapa final'!#REF!),"")</f>
        <v>#REF!</v>
      </c>
      <c r="CK64" s="760"/>
      <c r="CL64" s="22"/>
      <c r="CM64" s="805"/>
      <c r="CN64" s="806"/>
      <c r="CO64" s="806"/>
      <c r="CP64" s="806"/>
      <c r="CQ64" s="806"/>
      <c r="CR64" s="807"/>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row>
    <row r="65" spans="1:130" ht="14.4" customHeight="1" x14ac:dyDescent="0.3">
      <c r="A65" s="22"/>
      <c r="B65" s="824"/>
      <c r="C65" s="824"/>
      <c r="D65" s="825"/>
      <c r="E65" s="747"/>
      <c r="F65" s="748"/>
      <c r="G65" s="748"/>
      <c r="H65" s="748"/>
      <c r="I65" s="748"/>
      <c r="J65" s="771"/>
      <c r="K65" s="772"/>
      <c r="L65" s="772"/>
      <c r="M65" s="772"/>
      <c r="N65" s="772"/>
      <c r="O65" s="772"/>
      <c r="P65" s="772"/>
      <c r="Q65" s="772"/>
      <c r="R65" s="772"/>
      <c r="S65" s="772"/>
      <c r="T65" s="772"/>
      <c r="U65" s="772"/>
      <c r="V65" s="772"/>
      <c r="W65" s="772"/>
      <c r="X65" s="772"/>
      <c r="Y65" s="772"/>
      <c r="Z65" s="767"/>
      <c r="AA65" s="765"/>
      <c r="AB65" s="765"/>
      <c r="AC65" s="765"/>
      <c r="AD65" s="765"/>
      <c r="AE65" s="765"/>
      <c r="AF65" s="765"/>
      <c r="AG65" s="765"/>
      <c r="AH65" s="765"/>
      <c r="AI65" s="765"/>
      <c r="AJ65" s="765"/>
      <c r="AK65" s="765"/>
      <c r="AL65" s="765"/>
      <c r="AM65" s="765"/>
      <c r="AN65" s="765"/>
      <c r="AO65" s="776"/>
      <c r="AP65" s="767"/>
      <c r="AQ65" s="765"/>
      <c r="AR65" s="765"/>
      <c r="AS65" s="765"/>
      <c r="AT65" s="765"/>
      <c r="AU65" s="765"/>
      <c r="AV65" s="765"/>
      <c r="AW65" s="765"/>
      <c r="AX65" s="765"/>
      <c r="AY65" s="765"/>
      <c r="AZ65" s="765"/>
      <c r="BA65" s="765"/>
      <c r="BB65" s="765"/>
      <c r="BC65" s="765"/>
      <c r="BD65" s="765"/>
      <c r="BE65" s="776"/>
      <c r="BF65" s="755"/>
      <c r="BG65" s="753"/>
      <c r="BH65" s="753"/>
      <c r="BI65" s="753"/>
      <c r="BJ65" s="753"/>
      <c r="BK65" s="753"/>
      <c r="BL65" s="753"/>
      <c r="BM65" s="753"/>
      <c r="BN65" s="753"/>
      <c r="BO65" s="753"/>
      <c r="BP65" s="753"/>
      <c r="BQ65" s="753"/>
      <c r="BR65" s="753"/>
      <c r="BS65" s="753"/>
      <c r="BT65" s="753"/>
      <c r="BU65" s="754"/>
      <c r="BV65" s="777"/>
      <c r="BW65" s="759"/>
      <c r="BX65" s="759"/>
      <c r="BY65" s="759"/>
      <c r="BZ65" s="759"/>
      <c r="CA65" s="759"/>
      <c r="CB65" s="759"/>
      <c r="CC65" s="759"/>
      <c r="CD65" s="759"/>
      <c r="CE65" s="759"/>
      <c r="CF65" s="759"/>
      <c r="CG65" s="759"/>
      <c r="CH65" s="759"/>
      <c r="CI65" s="759"/>
      <c r="CJ65" s="759"/>
      <c r="CK65" s="760"/>
      <c r="CL65" s="22"/>
      <c r="CM65" s="805"/>
      <c r="CN65" s="806"/>
      <c r="CO65" s="806"/>
      <c r="CP65" s="806"/>
      <c r="CQ65" s="806"/>
      <c r="CR65" s="807"/>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row>
    <row r="66" spans="1:130" ht="14.4" customHeight="1" x14ac:dyDescent="0.3">
      <c r="A66" s="22"/>
      <c r="B66" s="824"/>
      <c r="C66" s="824"/>
      <c r="D66" s="825"/>
      <c r="E66" s="747"/>
      <c r="F66" s="748"/>
      <c r="G66" s="748"/>
      <c r="H66" s="748"/>
      <c r="I66" s="748"/>
      <c r="J66" s="771" t="e">
        <f>IF(AND('Mapa final'!#REF!="Baja",'Mapa final'!#REF!="Leve"),CONCATENATE("R",'Mapa final'!#REF!),"")</f>
        <v>#REF!</v>
      </c>
      <c r="K66" s="772"/>
      <c r="L66" s="772" t="e">
        <f>IF(AND('Mapa final'!#REF!="Baja",'Mapa final'!#REF!="Leve"),CONCATENATE("R",'Mapa final'!#REF!),"")</f>
        <v>#REF!</v>
      </c>
      <c r="M66" s="772"/>
      <c r="N66" s="772" t="e">
        <f>IF(AND('Mapa final'!#REF!="Baja",'Mapa final'!#REF!="Leve"),CONCATENATE("R",'Mapa final'!#REF!),"")</f>
        <v>#REF!</v>
      </c>
      <c r="O66" s="772"/>
      <c r="P66" s="772" t="e">
        <f>IF(AND('Mapa final'!#REF!="Baja",'Mapa final'!#REF!="Leve"),CONCATENATE("R",'Mapa final'!#REF!),"")</f>
        <v>#REF!</v>
      </c>
      <c r="Q66" s="772"/>
      <c r="R66" s="772" t="e">
        <f>IF(AND('Mapa final'!#REF!="Baja",'Mapa final'!#REF!="Leve"),CONCATENATE("R",'Mapa final'!#REF!),"")</f>
        <v>#REF!</v>
      </c>
      <c r="S66" s="772"/>
      <c r="T66" s="772" t="e">
        <f>IF(AND('Mapa final'!#REF!="Baja",'Mapa final'!#REF!="Leve"),CONCATENATE("R",'Mapa final'!#REF!),"")</f>
        <v>#REF!</v>
      </c>
      <c r="U66" s="772"/>
      <c r="V66" s="772" t="e">
        <f>IF(AND('Mapa final'!#REF!="Baja",'Mapa final'!#REF!="Leve"),CONCATENATE("R",'Mapa final'!#REF!),"")</f>
        <v>#REF!</v>
      </c>
      <c r="W66" s="772"/>
      <c r="X66" s="772" t="e">
        <f>IF(AND('Mapa final'!#REF!="Baja",'Mapa final'!#REF!="Leve"),CONCATENATE("R",'Mapa final'!#REF!),"")</f>
        <v>#REF!</v>
      </c>
      <c r="Y66" s="772"/>
      <c r="Z66" s="767" t="e">
        <f>IF(AND('Mapa final'!#REF!="Baja",'Mapa final'!#REF!="Menor"),CONCATENATE("R",'Mapa final'!#REF!),"")</f>
        <v>#REF!</v>
      </c>
      <c r="AA66" s="765"/>
      <c r="AB66" s="765" t="e">
        <f>IF(AND('Mapa final'!#REF!="Baja",'Mapa final'!#REF!="Menor"),CONCATENATE("R",'Mapa final'!#REF!),"")</f>
        <v>#REF!</v>
      </c>
      <c r="AC66" s="765"/>
      <c r="AD66" s="765" t="e">
        <f>IF(AND('Mapa final'!#REF!="Baja",'Mapa final'!#REF!="Menor"),CONCATENATE("R",'Mapa final'!#REF!),"")</f>
        <v>#REF!</v>
      </c>
      <c r="AE66" s="765"/>
      <c r="AF66" s="765" t="e">
        <f>IF(AND('Mapa final'!#REF!="Baja",'Mapa final'!#REF!="Menor"),CONCATENATE("R",'Mapa final'!#REF!),"")</f>
        <v>#REF!</v>
      </c>
      <c r="AG66" s="765"/>
      <c r="AH66" s="765" t="e">
        <f>IF(AND('Mapa final'!#REF!="Baja",'Mapa final'!#REF!="Menor"),CONCATENATE("R",'Mapa final'!#REF!),"")</f>
        <v>#REF!</v>
      </c>
      <c r="AI66" s="765"/>
      <c r="AJ66" s="765" t="e">
        <f>IF(AND('Mapa final'!#REF!="Baja",'Mapa final'!#REF!="Menor"),CONCATENATE("R",'Mapa final'!#REF!),"")</f>
        <v>#REF!</v>
      </c>
      <c r="AK66" s="765"/>
      <c r="AL66" s="765" t="e">
        <f>IF(AND('Mapa final'!#REF!="Baja",'Mapa final'!#REF!="Menor"),CONCATENATE("R",'Mapa final'!#REF!),"")</f>
        <v>#REF!</v>
      </c>
      <c r="AM66" s="765"/>
      <c r="AN66" s="765" t="e">
        <f>IF(AND('Mapa final'!#REF!="Baja",'Mapa final'!#REF!="Menor"),CONCATENATE("R",'Mapa final'!#REF!),"")</f>
        <v>#REF!</v>
      </c>
      <c r="AO66" s="776"/>
      <c r="AP66" s="767" t="e">
        <f>IF(AND('Mapa final'!#REF!="Baja",'Mapa final'!#REF!="Moderado"),CONCATENATE("R",'Mapa final'!#REF!),"")</f>
        <v>#REF!</v>
      </c>
      <c r="AQ66" s="765"/>
      <c r="AR66" s="765" t="e">
        <f>IF(AND('Mapa final'!#REF!="Baja",'Mapa final'!#REF!="Moderado"),CONCATENATE("R",'Mapa final'!#REF!),"")</f>
        <v>#REF!</v>
      </c>
      <c r="AS66" s="765"/>
      <c r="AT66" s="765" t="e">
        <f>IF(AND('Mapa final'!#REF!="Baja",'Mapa final'!#REF!="Moderado"),CONCATENATE("R",'Mapa final'!#REF!),"")</f>
        <v>#REF!</v>
      </c>
      <c r="AU66" s="765"/>
      <c r="AV66" s="765" t="e">
        <f>IF(AND('Mapa final'!#REF!="Baja",'Mapa final'!#REF!="Moderado"),CONCATENATE("R",'Mapa final'!#REF!),"")</f>
        <v>#REF!</v>
      </c>
      <c r="AW66" s="765"/>
      <c r="AX66" s="765" t="e">
        <f>IF(AND('Mapa final'!#REF!="Baja",'Mapa final'!#REF!="Moderado"),CONCATENATE("R",'Mapa final'!#REF!),"")</f>
        <v>#REF!</v>
      </c>
      <c r="AY66" s="765"/>
      <c r="AZ66" s="765" t="e">
        <f>IF(AND('Mapa final'!#REF!="Baja",'Mapa final'!#REF!="Moderado"),CONCATENATE("R",'Mapa final'!#REF!),"")</f>
        <v>#REF!</v>
      </c>
      <c r="BA66" s="765"/>
      <c r="BB66" s="765" t="e">
        <f>IF(AND('Mapa final'!#REF!="Baja",'Mapa final'!#REF!="Moderado"),CONCATENATE("R",'Mapa final'!#REF!),"")</f>
        <v>#REF!</v>
      </c>
      <c r="BC66" s="765"/>
      <c r="BD66" s="765" t="e">
        <f>IF(AND('Mapa final'!#REF!="Baja",'Mapa final'!#REF!="Moderado"),CONCATENATE("R",'Mapa final'!#REF!),"")</f>
        <v>#REF!</v>
      </c>
      <c r="BE66" s="776"/>
      <c r="BF66" s="755" t="e">
        <f>IF(AND('Mapa final'!#REF!="Baja",'Mapa final'!#REF!="Mayor"),CONCATENATE("R",'Mapa final'!#REF!),"")</f>
        <v>#REF!</v>
      </c>
      <c r="BG66" s="753"/>
      <c r="BH66" s="753" t="e">
        <f>IF(AND('Mapa final'!#REF!="Baja",'Mapa final'!#REF!="Mayor"),CONCATENATE("R",'Mapa final'!#REF!),"")</f>
        <v>#REF!</v>
      </c>
      <c r="BI66" s="753"/>
      <c r="BJ66" s="753" t="e">
        <f>IF(AND('Mapa final'!#REF!="Baja",'Mapa final'!#REF!="Mayor"),CONCATENATE("R",'Mapa final'!#REF!),"")</f>
        <v>#REF!</v>
      </c>
      <c r="BK66" s="753"/>
      <c r="BL66" s="753" t="e">
        <f>IF(AND('Mapa final'!#REF!="Baja",'Mapa final'!#REF!="Mayor"),CONCATENATE("R",'Mapa final'!#REF!),"")</f>
        <v>#REF!</v>
      </c>
      <c r="BM66" s="753"/>
      <c r="BN66" s="753" t="e">
        <f>IF(AND('Mapa final'!#REF!="Baja",'Mapa final'!#REF!="Mayor"),CONCATENATE("R",'Mapa final'!#REF!),"")</f>
        <v>#REF!</v>
      </c>
      <c r="BO66" s="753"/>
      <c r="BP66" s="753" t="e">
        <f>IF(AND('Mapa final'!#REF!="Baja",'Mapa final'!#REF!="Mayor"),CONCATENATE("R",'Mapa final'!#REF!),"")</f>
        <v>#REF!</v>
      </c>
      <c r="BQ66" s="753"/>
      <c r="BR66" s="753" t="e">
        <f>IF(AND('Mapa final'!#REF!="Baja",'Mapa final'!#REF!="Mayor"),CONCATENATE("R",'Mapa final'!#REF!),"")</f>
        <v>#REF!</v>
      </c>
      <c r="BS66" s="753"/>
      <c r="BT66" s="753" t="e">
        <f>IF(AND('Mapa final'!#REF!="Baja",'Mapa final'!#REF!="Mayor"),CONCATENATE("R",'Mapa final'!#REF!),"")</f>
        <v>#REF!</v>
      </c>
      <c r="BU66" s="754"/>
      <c r="BV66" s="777" t="e">
        <f>IF(AND('Mapa final'!#REF!="Baja",'Mapa final'!#REF!="Catastrófico"),CONCATENATE("R",'Mapa final'!#REF!),"")</f>
        <v>#REF!</v>
      </c>
      <c r="BW66" s="759"/>
      <c r="BX66" s="759" t="e">
        <f>IF(AND('Mapa final'!#REF!="Baja",'Mapa final'!#REF!="Catastrófico"),CONCATENATE("R",'Mapa final'!#REF!),"")</f>
        <v>#REF!</v>
      </c>
      <c r="BY66" s="759"/>
      <c r="BZ66" s="759" t="e">
        <f>IF(AND('Mapa final'!#REF!="Baja",'Mapa final'!#REF!="Catastrófico"),CONCATENATE("R",'Mapa final'!#REF!),"")</f>
        <v>#REF!</v>
      </c>
      <c r="CA66" s="759"/>
      <c r="CB66" s="759" t="e">
        <f>IF(AND('Mapa final'!#REF!="Baja",'Mapa final'!#REF!="Catastrófico"),CONCATENATE("R",'Mapa final'!#REF!),"")</f>
        <v>#REF!</v>
      </c>
      <c r="CC66" s="759"/>
      <c r="CD66" s="759" t="e">
        <f>IF(AND('Mapa final'!#REF!="Baja",'Mapa final'!#REF!="Catastrófico"),CONCATENATE("R",'Mapa final'!#REF!),"")</f>
        <v>#REF!</v>
      </c>
      <c r="CE66" s="759"/>
      <c r="CF66" s="759" t="e">
        <f>IF(AND('Mapa final'!#REF!="Baja",'Mapa final'!#REF!="Catastrófico"),CONCATENATE("R",'Mapa final'!#REF!),"")</f>
        <v>#REF!</v>
      </c>
      <c r="CG66" s="759"/>
      <c r="CH66" s="759" t="e">
        <f>IF(AND('Mapa final'!#REF!="Baja",'Mapa final'!#REF!="Catastrófico"),CONCATENATE("R",'Mapa final'!#REF!),"")</f>
        <v>#REF!</v>
      </c>
      <c r="CI66" s="759"/>
      <c r="CJ66" s="759" t="e">
        <f>IF(AND('Mapa final'!#REF!="Baja",'Mapa final'!#REF!="Catastrófico"),CONCATENATE("R",'Mapa final'!#REF!),"")</f>
        <v>#REF!</v>
      </c>
      <c r="CK66" s="760"/>
      <c r="CL66" s="22"/>
      <c r="CM66" s="805"/>
      <c r="CN66" s="806"/>
      <c r="CO66" s="806"/>
      <c r="CP66" s="806"/>
      <c r="CQ66" s="806"/>
      <c r="CR66" s="807"/>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row>
    <row r="67" spans="1:130" ht="14.4" customHeight="1" x14ac:dyDescent="0.3">
      <c r="A67" s="22"/>
      <c r="B67" s="824"/>
      <c r="C67" s="824"/>
      <c r="D67" s="825"/>
      <c r="E67" s="747"/>
      <c r="F67" s="748"/>
      <c r="G67" s="748"/>
      <c r="H67" s="748"/>
      <c r="I67" s="748"/>
      <c r="J67" s="771"/>
      <c r="K67" s="772"/>
      <c r="L67" s="772"/>
      <c r="M67" s="772"/>
      <c r="N67" s="772"/>
      <c r="O67" s="772"/>
      <c r="P67" s="772"/>
      <c r="Q67" s="772"/>
      <c r="R67" s="772"/>
      <c r="S67" s="772"/>
      <c r="T67" s="772"/>
      <c r="U67" s="772"/>
      <c r="V67" s="772"/>
      <c r="W67" s="772"/>
      <c r="X67" s="772"/>
      <c r="Y67" s="772"/>
      <c r="Z67" s="767"/>
      <c r="AA67" s="765"/>
      <c r="AB67" s="765"/>
      <c r="AC67" s="765"/>
      <c r="AD67" s="765"/>
      <c r="AE67" s="765"/>
      <c r="AF67" s="765"/>
      <c r="AG67" s="765"/>
      <c r="AH67" s="765"/>
      <c r="AI67" s="765"/>
      <c r="AJ67" s="765"/>
      <c r="AK67" s="765"/>
      <c r="AL67" s="765"/>
      <c r="AM67" s="765"/>
      <c r="AN67" s="765"/>
      <c r="AO67" s="776"/>
      <c r="AP67" s="767"/>
      <c r="AQ67" s="765"/>
      <c r="AR67" s="765"/>
      <c r="AS67" s="765"/>
      <c r="AT67" s="765"/>
      <c r="AU67" s="765"/>
      <c r="AV67" s="765"/>
      <c r="AW67" s="765"/>
      <c r="AX67" s="765"/>
      <c r="AY67" s="765"/>
      <c r="AZ67" s="765"/>
      <c r="BA67" s="765"/>
      <c r="BB67" s="765"/>
      <c r="BC67" s="765"/>
      <c r="BD67" s="765"/>
      <c r="BE67" s="776"/>
      <c r="BF67" s="755"/>
      <c r="BG67" s="753"/>
      <c r="BH67" s="753"/>
      <c r="BI67" s="753"/>
      <c r="BJ67" s="753"/>
      <c r="BK67" s="753"/>
      <c r="BL67" s="753"/>
      <c r="BM67" s="753"/>
      <c r="BN67" s="753"/>
      <c r="BO67" s="753"/>
      <c r="BP67" s="753"/>
      <c r="BQ67" s="753"/>
      <c r="BR67" s="753"/>
      <c r="BS67" s="753"/>
      <c r="BT67" s="753"/>
      <c r="BU67" s="754"/>
      <c r="BV67" s="777"/>
      <c r="BW67" s="759"/>
      <c r="BX67" s="759"/>
      <c r="BY67" s="759"/>
      <c r="BZ67" s="759"/>
      <c r="CA67" s="759"/>
      <c r="CB67" s="759"/>
      <c r="CC67" s="759"/>
      <c r="CD67" s="759"/>
      <c r="CE67" s="759"/>
      <c r="CF67" s="759"/>
      <c r="CG67" s="759"/>
      <c r="CH67" s="759"/>
      <c r="CI67" s="759"/>
      <c r="CJ67" s="759"/>
      <c r="CK67" s="760"/>
      <c r="CL67" s="22"/>
      <c r="CM67" s="805"/>
      <c r="CN67" s="806"/>
      <c r="CO67" s="806"/>
      <c r="CP67" s="806"/>
      <c r="CQ67" s="806"/>
      <c r="CR67" s="807"/>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row>
    <row r="68" spans="1:130" ht="14.4" customHeight="1" x14ac:dyDescent="0.3">
      <c r="A68" s="22"/>
      <c r="B68" s="824"/>
      <c r="C68" s="824"/>
      <c r="D68" s="825"/>
      <c r="E68" s="747"/>
      <c r="F68" s="748"/>
      <c r="G68" s="748"/>
      <c r="H68" s="748"/>
      <c r="I68" s="748"/>
      <c r="J68" s="771" t="e">
        <f>IF(AND('Mapa final'!#REF!="Baja",'Mapa final'!#REF!="Leve"),CONCATENATE("R",'Mapa final'!#REF!),"")</f>
        <v>#REF!</v>
      </c>
      <c r="K68" s="772"/>
      <c r="L68" s="772" t="e">
        <f>IF(AND('Mapa final'!#REF!="Baja",'Mapa final'!#REF!="Leve"),CONCATENATE("R",'Mapa final'!#REF!),"")</f>
        <v>#REF!</v>
      </c>
      <c r="M68" s="772"/>
      <c r="N68" s="772" t="e">
        <f>IF(AND('Mapa final'!#REF!="Baja",'Mapa final'!#REF!="Leve"),CONCATENATE("R",'Mapa final'!#REF!),"")</f>
        <v>#REF!</v>
      </c>
      <c r="O68" s="772"/>
      <c r="P68" s="772" t="e">
        <f>IF(AND('Mapa final'!#REF!="Baja",'Mapa final'!#REF!="Leve"),CONCATENATE("R",'Mapa final'!#REF!),"")</f>
        <v>#REF!</v>
      </c>
      <c r="Q68" s="772"/>
      <c r="R68" s="772" t="e">
        <f>IF(AND('Mapa final'!#REF!="Baja",'Mapa final'!#REF!="Leve"),CONCATENATE("R",'Mapa final'!#REF!),"")</f>
        <v>#REF!</v>
      </c>
      <c r="S68" s="772"/>
      <c r="T68" s="772" t="e">
        <f>IF(AND('Mapa final'!#REF!="Baja",'Mapa final'!#REF!="Leve"),CONCATENATE("R",'Mapa final'!#REF!),"")</f>
        <v>#REF!</v>
      </c>
      <c r="U68" s="772"/>
      <c r="V68" s="772" t="e">
        <f>IF(AND('Mapa final'!#REF!="Baja",'Mapa final'!#REF!="Leve"),CONCATENATE("R",'Mapa final'!#REF!),"")</f>
        <v>#REF!</v>
      </c>
      <c r="W68" s="772"/>
      <c r="X68" s="772" t="e">
        <f>IF(AND('Mapa final'!#REF!="Baja",'Mapa final'!#REF!="Leve"),CONCATENATE("R",'Mapa final'!#REF!),"")</f>
        <v>#REF!</v>
      </c>
      <c r="Y68" s="772"/>
      <c r="Z68" s="767" t="e">
        <f>IF(AND('Mapa final'!#REF!="Baja",'Mapa final'!#REF!="Menor"),CONCATENATE("R",'Mapa final'!#REF!),"")</f>
        <v>#REF!</v>
      </c>
      <c r="AA68" s="765"/>
      <c r="AB68" s="765" t="e">
        <f>IF(AND('Mapa final'!#REF!="Baja",'Mapa final'!#REF!="Menor"),CONCATENATE("R",'Mapa final'!#REF!),"")</f>
        <v>#REF!</v>
      </c>
      <c r="AC68" s="765"/>
      <c r="AD68" s="765" t="e">
        <f>IF(AND('Mapa final'!#REF!="Baja",'Mapa final'!#REF!="Menor"),CONCATENATE("R",'Mapa final'!#REF!),"")</f>
        <v>#REF!</v>
      </c>
      <c r="AE68" s="765"/>
      <c r="AF68" s="765" t="e">
        <f>IF(AND('Mapa final'!#REF!="Baja",'Mapa final'!#REF!="Menor"),CONCATENATE("R",'Mapa final'!#REF!),"")</f>
        <v>#REF!</v>
      </c>
      <c r="AG68" s="765"/>
      <c r="AH68" s="765" t="e">
        <f>IF(AND('Mapa final'!#REF!="Baja",'Mapa final'!#REF!="Menor"),CONCATENATE("R",'Mapa final'!#REF!),"")</f>
        <v>#REF!</v>
      </c>
      <c r="AI68" s="765"/>
      <c r="AJ68" s="765" t="e">
        <f>IF(AND('Mapa final'!#REF!="Baja",'Mapa final'!#REF!="Menor"),CONCATENATE("R",'Mapa final'!#REF!),"")</f>
        <v>#REF!</v>
      </c>
      <c r="AK68" s="765"/>
      <c r="AL68" s="765" t="e">
        <f>IF(AND('Mapa final'!#REF!="Baja",'Mapa final'!#REF!="Menor"),CONCATENATE("R",'Mapa final'!#REF!),"")</f>
        <v>#REF!</v>
      </c>
      <c r="AM68" s="765"/>
      <c r="AN68" s="765" t="e">
        <f>IF(AND('Mapa final'!#REF!="Baja",'Mapa final'!#REF!="Menor"),CONCATENATE("R",'Mapa final'!#REF!),"")</f>
        <v>#REF!</v>
      </c>
      <c r="AO68" s="776"/>
      <c r="AP68" s="767" t="e">
        <f>IF(AND('Mapa final'!#REF!="Baja",'Mapa final'!#REF!="Moderado"),CONCATENATE("R",'Mapa final'!#REF!),"")</f>
        <v>#REF!</v>
      </c>
      <c r="AQ68" s="765"/>
      <c r="AR68" s="765" t="e">
        <f>IF(AND('Mapa final'!#REF!="Baja",'Mapa final'!#REF!="Moderado"),CONCATENATE("R",'Mapa final'!#REF!),"")</f>
        <v>#REF!</v>
      </c>
      <c r="AS68" s="765"/>
      <c r="AT68" s="765" t="e">
        <f>IF(AND('Mapa final'!#REF!="Baja",'Mapa final'!#REF!="Moderado"),CONCATENATE("R",'Mapa final'!#REF!),"")</f>
        <v>#REF!</v>
      </c>
      <c r="AU68" s="765"/>
      <c r="AV68" s="765" t="e">
        <f>IF(AND('Mapa final'!#REF!="Baja",'Mapa final'!#REF!="Moderado"),CONCATENATE("R",'Mapa final'!#REF!),"")</f>
        <v>#REF!</v>
      </c>
      <c r="AW68" s="765"/>
      <c r="AX68" s="765" t="e">
        <f>IF(AND('Mapa final'!#REF!="Baja",'Mapa final'!#REF!="Moderado"),CONCATENATE("R",'Mapa final'!#REF!),"")</f>
        <v>#REF!</v>
      </c>
      <c r="AY68" s="765"/>
      <c r="AZ68" s="765" t="e">
        <f>IF(AND('Mapa final'!#REF!="Baja",'Mapa final'!#REF!="Moderado"),CONCATENATE("R",'Mapa final'!#REF!),"")</f>
        <v>#REF!</v>
      </c>
      <c r="BA68" s="765"/>
      <c r="BB68" s="765" t="e">
        <f>IF(AND('Mapa final'!#REF!="Baja",'Mapa final'!#REF!="Moderado"),CONCATENATE("R",'Mapa final'!#REF!),"")</f>
        <v>#REF!</v>
      </c>
      <c r="BC68" s="765"/>
      <c r="BD68" s="765" t="e">
        <f>IF(AND('Mapa final'!#REF!="Baja",'Mapa final'!#REF!="Moderado"),CONCATENATE("R",'Mapa final'!#REF!),"")</f>
        <v>#REF!</v>
      </c>
      <c r="BE68" s="776"/>
      <c r="BF68" s="755" t="e">
        <f>IF(AND('Mapa final'!#REF!="Baja",'Mapa final'!#REF!="Mayor"),CONCATENATE("R",'Mapa final'!#REF!),"")</f>
        <v>#REF!</v>
      </c>
      <c r="BG68" s="753"/>
      <c r="BH68" s="753" t="e">
        <f>IF(AND('Mapa final'!#REF!="Baja",'Mapa final'!#REF!="Mayor"),CONCATENATE("R",'Mapa final'!#REF!),"")</f>
        <v>#REF!</v>
      </c>
      <c r="BI68" s="753"/>
      <c r="BJ68" s="753" t="e">
        <f>IF(AND('Mapa final'!#REF!="Baja",'Mapa final'!#REF!="Mayor"),CONCATENATE("R",'Mapa final'!#REF!),"")</f>
        <v>#REF!</v>
      </c>
      <c r="BK68" s="753"/>
      <c r="BL68" s="753" t="e">
        <f>IF(AND('Mapa final'!#REF!="Baja",'Mapa final'!#REF!="Mayor"),CONCATENATE("R",'Mapa final'!#REF!),"")</f>
        <v>#REF!</v>
      </c>
      <c r="BM68" s="753"/>
      <c r="BN68" s="753" t="e">
        <f>IF(AND('Mapa final'!#REF!="Baja",'Mapa final'!#REF!="Mayor"),CONCATENATE("R",'Mapa final'!#REF!),"")</f>
        <v>#REF!</v>
      </c>
      <c r="BO68" s="753"/>
      <c r="BP68" s="753" t="e">
        <f>IF(AND('Mapa final'!#REF!="Baja",'Mapa final'!#REF!="Mayor"),CONCATENATE("R",'Mapa final'!#REF!),"")</f>
        <v>#REF!</v>
      </c>
      <c r="BQ68" s="753"/>
      <c r="BR68" s="753" t="e">
        <f>IF(AND('Mapa final'!#REF!="Baja",'Mapa final'!#REF!="Mayor"),CONCATENATE("R",'Mapa final'!#REF!),"")</f>
        <v>#REF!</v>
      </c>
      <c r="BS68" s="753"/>
      <c r="BT68" s="753" t="e">
        <f>IF(AND('Mapa final'!#REF!="Baja",'Mapa final'!#REF!="Mayor"),CONCATENATE("R",'Mapa final'!#REF!),"")</f>
        <v>#REF!</v>
      </c>
      <c r="BU68" s="754"/>
      <c r="BV68" s="777" t="e">
        <f>IF(AND('Mapa final'!#REF!="Baja",'Mapa final'!#REF!="Catastrófico"),CONCATENATE("R",'Mapa final'!#REF!),"")</f>
        <v>#REF!</v>
      </c>
      <c r="BW68" s="759"/>
      <c r="BX68" s="759" t="e">
        <f>IF(AND('Mapa final'!#REF!="Baja",'Mapa final'!#REF!="Catastrófico"),CONCATENATE("R",'Mapa final'!#REF!),"")</f>
        <v>#REF!</v>
      </c>
      <c r="BY68" s="759"/>
      <c r="BZ68" s="759" t="e">
        <f>IF(AND('Mapa final'!#REF!="Baja",'Mapa final'!#REF!="Catastrófico"),CONCATENATE("R",'Mapa final'!#REF!),"")</f>
        <v>#REF!</v>
      </c>
      <c r="CA68" s="759"/>
      <c r="CB68" s="759" t="e">
        <f>IF(AND('Mapa final'!#REF!="Baja",'Mapa final'!#REF!="Catastrófico"),CONCATENATE("R",'Mapa final'!#REF!),"")</f>
        <v>#REF!</v>
      </c>
      <c r="CC68" s="759"/>
      <c r="CD68" s="759" t="e">
        <f>IF(AND('Mapa final'!#REF!="Baja",'Mapa final'!#REF!="Catastrófico"),CONCATENATE("R",'Mapa final'!#REF!),"")</f>
        <v>#REF!</v>
      </c>
      <c r="CE68" s="759"/>
      <c r="CF68" s="759" t="e">
        <f>IF(AND('Mapa final'!#REF!="Baja",'Mapa final'!#REF!="Catastrófico"),CONCATENATE("R",'Mapa final'!#REF!),"")</f>
        <v>#REF!</v>
      </c>
      <c r="CG68" s="759"/>
      <c r="CH68" s="759" t="e">
        <f>IF(AND('Mapa final'!#REF!="Baja",'Mapa final'!#REF!="Catastrófico"),CONCATENATE("R",'Mapa final'!#REF!),"")</f>
        <v>#REF!</v>
      </c>
      <c r="CI68" s="759"/>
      <c r="CJ68" s="759" t="e">
        <f>IF(AND('Mapa final'!#REF!="Baja",'Mapa final'!#REF!="Catastrófico"),CONCATENATE("R",'Mapa final'!#REF!),"")</f>
        <v>#REF!</v>
      </c>
      <c r="CK68" s="760"/>
      <c r="CL68" s="22"/>
      <c r="CM68" s="805"/>
      <c r="CN68" s="806"/>
      <c r="CO68" s="806"/>
      <c r="CP68" s="806"/>
      <c r="CQ68" s="806"/>
      <c r="CR68" s="807"/>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row>
    <row r="69" spans="1:130" ht="15" customHeight="1" thickBot="1" x14ac:dyDescent="0.35">
      <c r="A69" s="22"/>
      <c r="B69" s="824"/>
      <c r="C69" s="824"/>
      <c r="D69" s="825"/>
      <c r="E69" s="750"/>
      <c r="F69" s="751"/>
      <c r="G69" s="751"/>
      <c r="H69" s="751"/>
      <c r="I69" s="751"/>
      <c r="J69" s="773"/>
      <c r="K69" s="774"/>
      <c r="L69" s="774"/>
      <c r="M69" s="774"/>
      <c r="N69" s="774"/>
      <c r="O69" s="774"/>
      <c r="P69" s="774"/>
      <c r="Q69" s="774"/>
      <c r="R69" s="774"/>
      <c r="S69" s="774"/>
      <c r="T69" s="774"/>
      <c r="U69" s="774"/>
      <c r="V69" s="774"/>
      <c r="W69" s="774"/>
      <c r="X69" s="774"/>
      <c r="Y69" s="774"/>
      <c r="Z69" s="775"/>
      <c r="AA69" s="766"/>
      <c r="AB69" s="766"/>
      <c r="AC69" s="766"/>
      <c r="AD69" s="766"/>
      <c r="AE69" s="766"/>
      <c r="AF69" s="766"/>
      <c r="AG69" s="766"/>
      <c r="AH69" s="766"/>
      <c r="AI69" s="766"/>
      <c r="AJ69" s="766"/>
      <c r="AK69" s="766"/>
      <c r="AL69" s="766"/>
      <c r="AM69" s="766"/>
      <c r="AN69" s="766"/>
      <c r="AO69" s="782"/>
      <c r="AP69" s="775"/>
      <c r="AQ69" s="766"/>
      <c r="AR69" s="766"/>
      <c r="AS69" s="766"/>
      <c r="AT69" s="766"/>
      <c r="AU69" s="766"/>
      <c r="AV69" s="766"/>
      <c r="AW69" s="766"/>
      <c r="AX69" s="766"/>
      <c r="AY69" s="766"/>
      <c r="AZ69" s="766"/>
      <c r="BA69" s="766"/>
      <c r="BB69" s="766"/>
      <c r="BC69" s="766"/>
      <c r="BD69" s="766"/>
      <c r="BE69" s="782"/>
      <c r="BF69" s="756"/>
      <c r="BG69" s="757"/>
      <c r="BH69" s="757"/>
      <c r="BI69" s="757"/>
      <c r="BJ69" s="757"/>
      <c r="BK69" s="757"/>
      <c r="BL69" s="757"/>
      <c r="BM69" s="757"/>
      <c r="BN69" s="757"/>
      <c r="BO69" s="757"/>
      <c r="BP69" s="757"/>
      <c r="BQ69" s="757"/>
      <c r="BR69" s="757"/>
      <c r="BS69" s="757"/>
      <c r="BT69" s="757"/>
      <c r="BU69" s="758"/>
      <c r="BV69" s="822"/>
      <c r="BW69" s="811"/>
      <c r="BX69" s="811"/>
      <c r="BY69" s="811"/>
      <c r="BZ69" s="811"/>
      <c r="CA69" s="811"/>
      <c r="CB69" s="811"/>
      <c r="CC69" s="811"/>
      <c r="CD69" s="811"/>
      <c r="CE69" s="811"/>
      <c r="CF69" s="811"/>
      <c r="CG69" s="811"/>
      <c r="CH69" s="811"/>
      <c r="CI69" s="811"/>
      <c r="CJ69" s="811"/>
      <c r="CK69" s="812"/>
      <c r="CL69" s="22"/>
      <c r="CM69" s="808"/>
      <c r="CN69" s="809"/>
      <c r="CO69" s="809"/>
      <c r="CP69" s="809"/>
      <c r="CQ69" s="809"/>
      <c r="CR69" s="810"/>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row>
    <row r="70" spans="1:130" ht="14.4" customHeight="1" x14ac:dyDescent="0.3">
      <c r="A70" s="22"/>
      <c r="B70" s="824"/>
      <c r="C70" s="824"/>
      <c r="D70" s="825"/>
      <c r="E70" s="744" t="s">
        <v>105</v>
      </c>
      <c r="F70" s="745"/>
      <c r="G70" s="745"/>
      <c r="H70" s="745"/>
      <c r="I70" s="745"/>
      <c r="J70" s="780" t="e">
        <f>IF(AND('Mapa final'!#REF!="Muy Baja",'Mapa final'!#REF!="Leve"),CONCATENATE("R",'Mapa final'!#REF!),"")</f>
        <v>#REF!</v>
      </c>
      <c r="K70" s="781"/>
      <c r="L70" s="781" t="e">
        <f>IF(AND('Mapa final'!#REF!="Muy Baja",'Mapa final'!#REF!="Leve"),CONCATENATE("R",'Mapa final'!#REF!),"")</f>
        <v>#REF!</v>
      </c>
      <c r="M70" s="781"/>
      <c r="N70" s="781" t="e">
        <f>IF(AND('Mapa final'!#REF!="Muy Baja",'Mapa final'!#REF!="Leve"),CONCATENATE("R",'Mapa final'!#REF!),"")</f>
        <v>#REF!</v>
      </c>
      <c r="O70" s="781"/>
      <c r="P70" s="781" t="e">
        <f>IF(AND('Mapa final'!#REF!="Muy Baja",'Mapa final'!#REF!="Leve"),CONCATENATE("R",'Mapa final'!#REF!),"")</f>
        <v>#REF!</v>
      </c>
      <c r="Q70" s="781"/>
      <c r="R70" s="781" t="e">
        <f>IF(AND('Mapa final'!#REF!="Muy Baja",'Mapa final'!#REF!="Leve"),CONCATENATE("R",'Mapa final'!#REF!),"")</f>
        <v>#REF!</v>
      </c>
      <c r="S70" s="781"/>
      <c r="T70" s="781" t="e">
        <f>IF(AND('Mapa final'!#REF!="Muy Baja",'Mapa final'!#REF!="Leve"),CONCATENATE("R",'Mapa final'!#REF!),"")</f>
        <v>#REF!</v>
      </c>
      <c r="U70" s="781"/>
      <c r="V70" s="781" t="e">
        <f>IF(AND('Mapa final'!#REF!="Muy Baja",'Mapa final'!#REF!="Leve"),CONCATENATE("R",'Mapa final'!#REF!),"")</f>
        <v>#REF!</v>
      </c>
      <c r="W70" s="781"/>
      <c r="X70" s="781" t="e">
        <f>IF(AND('Mapa final'!#REF!="Muy Baja",'Mapa final'!#REF!="Leve"),CONCATENATE("R",'Mapa final'!#REF!),"")</f>
        <v>#REF!</v>
      </c>
      <c r="Y70" s="781"/>
      <c r="Z70" s="780" t="e">
        <f>IF(AND('Mapa final'!#REF!="Muy Baja",'Mapa final'!#REF!="Menor"),CONCATENATE("R",'Mapa final'!#REF!),"")</f>
        <v>#REF!</v>
      </c>
      <c r="AA70" s="781"/>
      <c r="AB70" s="781" t="e">
        <f>IF(AND('Mapa final'!#REF!="Muy Baja",'Mapa final'!#REF!="Menor"),CONCATENATE("R",'Mapa final'!#REF!),"")</f>
        <v>#REF!</v>
      </c>
      <c r="AC70" s="781"/>
      <c r="AD70" s="781" t="e">
        <f>IF(AND('Mapa final'!#REF!="Muy Baja",'Mapa final'!#REF!="Menor"),CONCATENATE("R",'Mapa final'!#REF!),"")</f>
        <v>#REF!</v>
      </c>
      <c r="AE70" s="781"/>
      <c r="AF70" s="781" t="e">
        <f>IF(AND('Mapa final'!#REF!="Muy Baja",'Mapa final'!#REF!="Menor"),CONCATENATE("R",'Mapa final'!#REF!),"")</f>
        <v>#REF!</v>
      </c>
      <c r="AG70" s="781"/>
      <c r="AH70" s="781" t="e">
        <f>IF(AND('Mapa final'!#REF!="Muy Baja",'Mapa final'!#REF!="Menor"),CONCATENATE("R",'Mapa final'!#REF!),"")</f>
        <v>#REF!</v>
      </c>
      <c r="AI70" s="781"/>
      <c r="AJ70" s="781" t="e">
        <f>IF(AND('Mapa final'!#REF!="Muy Baja",'Mapa final'!#REF!="Menor"),CONCATENATE("R",'Mapa final'!#REF!),"")</f>
        <v>#REF!</v>
      </c>
      <c r="AK70" s="781"/>
      <c r="AL70" s="781" t="e">
        <f>IF(AND('Mapa final'!#REF!="Muy Baja",'Mapa final'!#REF!="Menor"),CONCATENATE("R",'Mapa final'!#REF!),"")</f>
        <v>#REF!</v>
      </c>
      <c r="AM70" s="781"/>
      <c r="AN70" s="781" t="e">
        <f>IF(AND('Mapa final'!#REF!="Muy Baja",'Mapa final'!#REF!="Menor"),CONCATENATE("R",'Mapa final'!#REF!),"")</f>
        <v>#REF!</v>
      </c>
      <c r="AO70" s="781"/>
      <c r="AP70" s="768" t="e">
        <f>IF(AND('Mapa final'!#REF!="Muy Baja",'Mapa final'!#REF!="Moderado"),CONCATENATE("R",'Mapa final'!#REF!),"")</f>
        <v>#REF!</v>
      </c>
      <c r="AQ70" s="769"/>
      <c r="AR70" s="769" t="e">
        <f>IF(AND('Mapa final'!#REF!="Muy Baja",'Mapa final'!#REF!="Moderado"),CONCATENATE("R",'Mapa final'!#REF!),"")</f>
        <v>#REF!</v>
      </c>
      <c r="AS70" s="769"/>
      <c r="AT70" s="769" t="e">
        <f>IF(AND('Mapa final'!#REF!="Muy Baja",'Mapa final'!#REF!="Moderado"),CONCATENATE("R",'Mapa final'!#REF!),"")</f>
        <v>#REF!</v>
      </c>
      <c r="AU70" s="769"/>
      <c r="AV70" s="770" t="e">
        <f>IF(AND('Mapa final'!#REF!="Muy Baja",'Mapa final'!#REF!="Moderado"),CONCATENATE("R",'Mapa final'!#REF!),"")</f>
        <v>#REF!</v>
      </c>
      <c r="AW70" s="770"/>
      <c r="AX70" s="770" t="e">
        <f>IF(AND('Mapa final'!#REF!="Muy Baja",'Mapa final'!#REF!="Moderado"),CONCATENATE("R",'Mapa final'!#REF!),"")</f>
        <v>#REF!</v>
      </c>
      <c r="AY70" s="770"/>
      <c r="AZ70" s="769" t="e">
        <f>IF(AND('Mapa final'!#REF!="Muy Baja",'Mapa final'!#REF!="Moderado"),CONCATENATE("R",'Mapa final'!#REF!),"")</f>
        <v>#REF!</v>
      </c>
      <c r="BA70" s="769"/>
      <c r="BB70" s="769" t="e">
        <f>IF(AND('Mapa final'!#REF!="Muy Baja",'Mapa final'!#REF!="Moderado"),CONCATENATE("R",'Mapa final'!#REF!),"")</f>
        <v>#REF!</v>
      </c>
      <c r="BC70" s="769"/>
      <c r="BD70" s="769" t="e">
        <f>IF(AND('Mapa final'!#REF!="Muy Baja",'Mapa final'!#REF!="Moderado"),CONCATENATE("R",'Mapa final'!#REF!),"")</f>
        <v>#REF!</v>
      </c>
      <c r="BE70" s="769"/>
      <c r="BF70" s="761" t="e">
        <f>IF(AND('Mapa final'!#REF!="Muy Baja",'Mapa final'!#REF!="Mayor"),CONCATENATE("R",'Mapa final'!#REF!),"")</f>
        <v>#REF!</v>
      </c>
      <c r="BG70" s="762"/>
      <c r="BH70" s="762" t="e">
        <f>IF(AND('Mapa final'!#REF!="Muy Baja",'Mapa final'!#REF!="Mayor"),CONCATENATE("R",'Mapa final'!#REF!),"")</f>
        <v>#REF!</v>
      </c>
      <c r="BI70" s="762"/>
      <c r="BJ70" s="762" t="e">
        <f>IF(AND('Mapa final'!#REF!="Muy Baja",'Mapa final'!#REF!="Mayor"),CONCATENATE("R",'Mapa final'!#REF!),"")</f>
        <v>#REF!</v>
      </c>
      <c r="BK70" s="762"/>
      <c r="BL70" s="762" t="e">
        <f>IF(AND('Mapa final'!#REF!="Muy Baja",'Mapa final'!#REF!="Mayor"),CONCATENATE("R",'Mapa final'!#REF!),"")</f>
        <v>#REF!</v>
      </c>
      <c r="BM70" s="762"/>
      <c r="BN70" s="762" t="e">
        <f>IF(AND('Mapa final'!#REF!="Muy Baja",'Mapa final'!#REF!="Mayor"),CONCATENATE("R",'Mapa final'!#REF!),"")</f>
        <v>#REF!</v>
      </c>
      <c r="BO70" s="762"/>
      <c r="BP70" s="762" t="e">
        <f>IF(AND('Mapa final'!#REF!="Muy Baja",'Mapa final'!#REF!="Mayor"),CONCATENATE("R",'Mapa final'!#REF!),"")</f>
        <v>#REF!</v>
      </c>
      <c r="BQ70" s="762"/>
      <c r="BR70" s="762" t="e">
        <f>IF(AND('Mapa final'!#REF!="Muy Baja",'Mapa final'!#REF!="Mayor"),CONCATENATE("R",'Mapa final'!#REF!),"")</f>
        <v>#REF!</v>
      </c>
      <c r="BS70" s="762"/>
      <c r="BT70" s="762" t="e">
        <f>IF(AND('Mapa final'!#REF!="Muy Baja",'Mapa final'!#REF!="Mayor"),CONCATENATE("R",'Mapa final'!#REF!),"")</f>
        <v>#REF!</v>
      </c>
      <c r="BU70" s="763"/>
      <c r="BV70" s="783" t="e">
        <f>IF(AND('Mapa final'!#REF!="Muy Baja",'Mapa final'!#REF!="Catastrófico"),CONCATENATE("R",'Mapa final'!#REF!),"")</f>
        <v>#REF!</v>
      </c>
      <c r="BW70" s="778"/>
      <c r="BX70" s="778" t="e">
        <f>IF(AND('Mapa final'!#REF!="Muy Baja",'Mapa final'!#REF!="Catastrófico"),CONCATENATE("R",'Mapa final'!#REF!),"")</f>
        <v>#REF!</v>
      </c>
      <c r="BY70" s="778"/>
      <c r="BZ70" s="778" t="e">
        <f>IF(AND('Mapa final'!#REF!="Muy Baja",'Mapa final'!#REF!="Catastrófico"),CONCATENATE("R",'Mapa final'!#REF!),"")</f>
        <v>#REF!</v>
      </c>
      <c r="CA70" s="778"/>
      <c r="CB70" s="778" t="e">
        <f>IF(AND('Mapa final'!#REF!="Muy Baja",'Mapa final'!#REF!="Catastrófico"),CONCATENATE("R",'Mapa final'!#REF!),"")</f>
        <v>#REF!</v>
      </c>
      <c r="CC70" s="778"/>
      <c r="CD70" s="778" t="e">
        <f>IF(AND('Mapa final'!#REF!="Muy Baja",'Mapa final'!#REF!="Catastrófico"),CONCATENATE("R",'Mapa final'!#REF!),"")</f>
        <v>#REF!</v>
      </c>
      <c r="CE70" s="778"/>
      <c r="CF70" s="778" t="e">
        <f>IF(AND('Mapa final'!#REF!="Muy Baja",'Mapa final'!#REF!="Catastrófico"),CONCATENATE("R",'Mapa final'!#REF!),"")</f>
        <v>#REF!</v>
      </c>
      <c r="CG70" s="778"/>
      <c r="CH70" s="778" t="e">
        <f>IF(AND('Mapa final'!#REF!="Muy Baja",'Mapa final'!#REF!="Catastrófico"),CONCATENATE("R",'Mapa final'!#REF!),"")</f>
        <v>#REF!</v>
      </c>
      <c r="CI70" s="778"/>
      <c r="CJ70" s="778" t="e">
        <f>IF(AND('Mapa final'!#REF!="Muy Baja",'Mapa final'!#REF!="Catastrófico"),CONCATENATE("R",'Mapa final'!#REF!),"")</f>
        <v>#REF!</v>
      </c>
      <c r="CK70" s="779"/>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22"/>
      <c r="DX70" s="22"/>
      <c r="DY70" s="22"/>
      <c r="DZ70" s="22"/>
    </row>
    <row r="71" spans="1:130" ht="14.4" customHeight="1" x14ac:dyDescent="0.3">
      <c r="A71" s="22"/>
      <c r="B71" s="824"/>
      <c r="C71" s="824"/>
      <c r="D71" s="825"/>
      <c r="E71" s="747"/>
      <c r="F71" s="748"/>
      <c r="G71" s="748"/>
      <c r="H71" s="748"/>
      <c r="I71" s="748"/>
      <c r="J71" s="771"/>
      <c r="K71" s="772"/>
      <c r="L71" s="772"/>
      <c r="M71" s="772"/>
      <c r="N71" s="772"/>
      <c r="O71" s="772"/>
      <c r="P71" s="772"/>
      <c r="Q71" s="772"/>
      <c r="R71" s="772"/>
      <c r="S71" s="772"/>
      <c r="T71" s="772"/>
      <c r="U71" s="772"/>
      <c r="V71" s="772"/>
      <c r="W71" s="772"/>
      <c r="X71" s="772"/>
      <c r="Y71" s="772"/>
      <c r="Z71" s="771"/>
      <c r="AA71" s="772"/>
      <c r="AB71" s="772"/>
      <c r="AC71" s="772"/>
      <c r="AD71" s="772"/>
      <c r="AE71" s="772"/>
      <c r="AF71" s="772"/>
      <c r="AG71" s="772"/>
      <c r="AH71" s="772"/>
      <c r="AI71" s="772"/>
      <c r="AJ71" s="772"/>
      <c r="AK71" s="772"/>
      <c r="AL71" s="772"/>
      <c r="AM71" s="772"/>
      <c r="AN71" s="772"/>
      <c r="AO71" s="772"/>
      <c r="AP71" s="767"/>
      <c r="AQ71" s="765"/>
      <c r="AR71" s="765"/>
      <c r="AS71" s="765"/>
      <c r="AT71" s="765"/>
      <c r="AU71" s="765"/>
      <c r="AV71" s="764"/>
      <c r="AW71" s="764"/>
      <c r="AX71" s="764"/>
      <c r="AY71" s="764"/>
      <c r="AZ71" s="765"/>
      <c r="BA71" s="765"/>
      <c r="BB71" s="765"/>
      <c r="BC71" s="765"/>
      <c r="BD71" s="765"/>
      <c r="BE71" s="765"/>
      <c r="BF71" s="755"/>
      <c r="BG71" s="753"/>
      <c r="BH71" s="753"/>
      <c r="BI71" s="753"/>
      <c r="BJ71" s="753"/>
      <c r="BK71" s="753"/>
      <c r="BL71" s="753"/>
      <c r="BM71" s="753"/>
      <c r="BN71" s="753"/>
      <c r="BO71" s="753"/>
      <c r="BP71" s="753"/>
      <c r="BQ71" s="753"/>
      <c r="BR71" s="753"/>
      <c r="BS71" s="753"/>
      <c r="BT71" s="753"/>
      <c r="BU71" s="754"/>
      <c r="BV71" s="777"/>
      <c r="BW71" s="759"/>
      <c r="BX71" s="759"/>
      <c r="BY71" s="759"/>
      <c r="BZ71" s="759"/>
      <c r="CA71" s="759"/>
      <c r="CB71" s="759"/>
      <c r="CC71" s="759"/>
      <c r="CD71" s="759"/>
      <c r="CE71" s="759"/>
      <c r="CF71" s="759"/>
      <c r="CG71" s="759"/>
      <c r="CH71" s="759"/>
      <c r="CI71" s="759"/>
      <c r="CJ71" s="759"/>
      <c r="CK71" s="760"/>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c r="DM71" s="22"/>
      <c r="DN71" s="22"/>
      <c r="DO71" s="22"/>
      <c r="DP71" s="22"/>
      <c r="DQ71" s="22"/>
      <c r="DR71" s="22"/>
      <c r="DS71" s="22"/>
      <c r="DT71" s="22"/>
      <c r="DU71" s="22"/>
      <c r="DV71" s="22"/>
      <c r="DW71" s="22"/>
      <c r="DX71" s="22"/>
      <c r="DY71" s="22"/>
      <c r="DZ71" s="22"/>
    </row>
    <row r="72" spans="1:130" ht="14.4" customHeight="1" x14ac:dyDescent="0.3">
      <c r="A72" s="22"/>
      <c r="B72" s="824"/>
      <c r="C72" s="824"/>
      <c r="D72" s="825"/>
      <c r="E72" s="747"/>
      <c r="F72" s="748"/>
      <c r="G72" s="748"/>
      <c r="H72" s="748"/>
      <c r="I72" s="748"/>
      <c r="J72" s="771" t="e">
        <f>IF(AND('Mapa final'!#REF!="Muy Baja",'Mapa final'!#REF!="Leve"),CONCATENATE("R",'Mapa final'!#REF!),"")</f>
        <v>#REF!</v>
      </c>
      <c r="K72" s="772"/>
      <c r="L72" s="772" t="e">
        <f>IF(AND('Mapa final'!#REF!="Muy Baja",'Mapa final'!#REF!="Leve"),CONCATENATE("R",'Mapa final'!#REF!),"")</f>
        <v>#REF!</v>
      </c>
      <c r="M72" s="772"/>
      <c r="N72" s="772" t="e">
        <f>IF(AND('Mapa final'!#REF!="Muy Baja",'Mapa final'!#REF!="Leve"),CONCATENATE("R",'Mapa final'!#REF!),"")</f>
        <v>#REF!</v>
      </c>
      <c r="O72" s="772"/>
      <c r="P72" s="772" t="e">
        <f>IF(AND('Mapa final'!#REF!="Muy Baja",'Mapa final'!#REF!="Leve"),CONCATENATE("R",'Mapa final'!#REF!),"")</f>
        <v>#REF!</v>
      </c>
      <c r="Q72" s="772"/>
      <c r="R72" s="772" t="e">
        <f>IF(AND('Mapa final'!#REF!="Muy Baja",'Mapa final'!#REF!="Leve"),CONCATENATE("R",'Mapa final'!#REF!),"")</f>
        <v>#REF!</v>
      </c>
      <c r="S72" s="772"/>
      <c r="T72" s="772" t="e">
        <f>IF(AND('Mapa final'!#REF!="Muy Baja",'Mapa final'!#REF!="Leve"),CONCATENATE("R",'Mapa final'!#REF!),"")</f>
        <v>#REF!</v>
      </c>
      <c r="U72" s="772"/>
      <c r="V72" s="772" t="e">
        <f>IF(AND('Mapa final'!#REF!="Muy Baja",'Mapa final'!#REF!="Leve"),CONCATENATE("R",'Mapa final'!#REF!),"")</f>
        <v>#REF!</v>
      </c>
      <c r="W72" s="772"/>
      <c r="X72" s="772" t="e">
        <f>IF(AND('Mapa final'!#REF!="Muy Baja",'Mapa final'!#REF!="Leve"),CONCATENATE("R",'Mapa final'!#REF!),"")</f>
        <v>#REF!</v>
      </c>
      <c r="Y72" s="772"/>
      <c r="Z72" s="771" t="e">
        <f>IF(AND('Mapa final'!#REF!="Muy Baja",'Mapa final'!#REF!="Menor"),CONCATENATE("R",'Mapa final'!#REF!),"")</f>
        <v>#REF!</v>
      </c>
      <c r="AA72" s="772"/>
      <c r="AB72" s="772" t="e">
        <f>IF(AND('Mapa final'!#REF!="Muy Baja",'Mapa final'!#REF!="Menor"),CONCATENATE("R",'Mapa final'!#REF!),"")</f>
        <v>#REF!</v>
      </c>
      <c r="AC72" s="772"/>
      <c r="AD72" s="772" t="e">
        <f>IF(AND('Mapa final'!#REF!="Muy Baja",'Mapa final'!#REF!="Menor"),CONCATENATE("R",'Mapa final'!#REF!),"")</f>
        <v>#REF!</v>
      </c>
      <c r="AE72" s="772"/>
      <c r="AF72" s="772" t="e">
        <f>IF(AND('Mapa final'!#REF!="Muy Baja",'Mapa final'!#REF!="Menor"),CONCATENATE("R",'Mapa final'!#REF!),"")</f>
        <v>#REF!</v>
      </c>
      <c r="AG72" s="772"/>
      <c r="AH72" s="772" t="e">
        <f>IF(AND('Mapa final'!#REF!="Muy Baja",'Mapa final'!#REF!="Menor"),CONCATENATE("R",'Mapa final'!#REF!),"")</f>
        <v>#REF!</v>
      </c>
      <c r="AI72" s="772"/>
      <c r="AJ72" s="772" t="e">
        <f>IF(AND('Mapa final'!#REF!="Muy Baja",'Mapa final'!#REF!="Menor"),CONCATENATE("R",'Mapa final'!#REF!),"")</f>
        <v>#REF!</v>
      </c>
      <c r="AK72" s="772"/>
      <c r="AL72" s="772" t="e">
        <f>IF(AND('Mapa final'!#REF!="Muy Baja",'Mapa final'!#REF!="Menor"),CONCATENATE("R",'Mapa final'!#REF!),"")</f>
        <v>#REF!</v>
      </c>
      <c r="AM72" s="772"/>
      <c r="AN72" s="772" t="e">
        <f>IF(AND('Mapa final'!#REF!="Muy Baja",'Mapa final'!#REF!="Menor"),CONCATENATE("R",'Mapa final'!#REF!),"")</f>
        <v>#REF!</v>
      </c>
      <c r="AO72" s="772"/>
      <c r="AP72" s="767" t="e">
        <f>IF(AND('Mapa final'!#REF!="Muy Baja",'Mapa final'!#REF!="Moderado"),CONCATENATE("R",'Mapa final'!#REF!),"")</f>
        <v>#REF!</v>
      </c>
      <c r="AQ72" s="765"/>
      <c r="AR72" s="765" t="e">
        <f>IF(AND('Mapa final'!#REF!="Muy Baja",'Mapa final'!#REF!="Moderado"),CONCATENATE("R",'Mapa final'!#REF!),"")</f>
        <v>#REF!</v>
      </c>
      <c r="AS72" s="765"/>
      <c r="AT72" s="765" t="e">
        <f>IF(AND('Mapa final'!#REF!="Muy Baja",'Mapa final'!#REF!="Moderado"),CONCATENATE("R",'Mapa final'!#REF!),"")</f>
        <v>#REF!</v>
      </c>
      <c r="AU72" s="765"/>
      <c r="AV72" s="764" t="e">
        <f>IF(AND('Mapa final'!#REF!="Muy Baja",'Mapa final'!#REF!="Moderado"),CONCATENATE("R",'Mapa final'!#REF!),"")</f>
        <v>#REF!</v>
      </c>
      <c r="AW72" s="764"/>
      <c r="AX72" s="764" t="e">
        <f>IF(AND('Mapa final'!#REF!="Muy Baja",'Mapa final'!#REF!="Moderado"),CONCATENATE("R",'Mapa final'!#REF!),"")</f>
        <v>#REF!</v>
      </c>
      <c r="AY72" s="764"/>
      <c r="AZ72" s="765" t="e">
        <f>IF(AND('Mapa final'!#REF!="Muy Baja",'Mapa final'!#REF!="Moderado"),CONCATENATE("R",'Mapa final'!#REF!),"")</f>
        <v>#REF!</v>
      </c>
      <c r="BA72" s="765"/>
      <c r="BB72" s="765" t="e">
        <f>IF(AND('Mapa final'!#REF!="Muy Baja",'Mapa final'!#REF!="Moderado"),CONCATENATE("R",'Mapa final'!#REF!),"")</f>
        <v>#REF!</v>
      </c>
      <c r="BC72" s="765"/>
      <c r="BD72" s="765" t="e">
        <f>IF(AND('Mapa final'!#REF!="Muy Baja",'Mapa final'!#REF!="Moderado"),CONCATENATE("R",'Mapa final'!#REF!),"")</f>
        <v>#REF!</v>
      </c>
      <c r="BE72" s="776"/>
      <c r="BF72" s="755" t="e">
        <f>IF(AND('Mapa final'!#REF!="Muy Baja",'Mapa final'!#REF!="Mayor"),CONCATENATE("R",'Mapa final'!#REF!),"")</f>
        <v>#REF!</v>
      </c>
      <c r="BG72" s="753"/>
      <c r="BH72" s="753" t="e">
        <f>IF(AND('Mapa final'!#REF!="Muy Baja",'Mapa final'!#REF!="Mayor"),CONCATENATE("R",'Mapa final'!#REF!),"")</f>
        <v>#REF!</v>
      </c>
      <c r="BI72" s="753"/>
      <c r="BJ72" s="753" t="e">
        <f>IF(AND('Mapa final'!#REF!="Muy Baja",'Mapa final'!#REF!="Mayor"),CONCATENATE("R",'Mapa final'!#REF!),"")</f>
        <v>#REF!</v>
      </c>
      <c r="BK72" s="753"/>
      <c r="BL72" s="753" t="e">
        <f>IF(AND('Mapa final'!#REF!="Muy Baja",'Mapa final'!#REF!="Mayor"),CONCATENATE("R",'Mapa final'!#REF!),"")</f>
        <v>#REF!</v>
      </c>
      <c r="BM72" s="753"/>
      <c r="BN72" s="753" t="e">
        <f>IF(AND('Mapa final'!#REF!="Muy Baja",'Mapa final'!#REF!="Mayor"),CONCATENATE("R",'Mapa final'!#REF!),"")</f>
        <v>#REF!</v>
      </c>
      <c r="BO72" s="753"/>
      <c r="BP72" s="753" t="e">
        <f>IF(AND('Mapa final'!#REF!="Muy Baja",'Mapa final'!#REF!="Mayor"),CONCATENATE("R",'Mapa final'!#REF!),"")</f>
        <v>#REF!</v>
      </c>
      <c r="BQ72" s="753"/>
      <c r="BR72" s="753" t="e">
        <f>IF(AND('Mapa final'!#REF!="Muy Baja",'Mapa final'!#REF!="Mayor"),CONCATENATE("R",'Mapa final'!#REF!),"")</f>
        <v>#REF!</v>
      </c>
      <c r="BS72" s="753"/>
      <c r="BT72" s="753" t="e">
        <f>IF(AND('Mapa final'!#REF!="Muy Baja",'Mapa final'!#REF!="Mayor"),CONCATENATE("R",'Mapa final'!#REF!),"")</f>
        <v>#REF!</v>
      </c>
      <c r="BU72" s="754"/>
      <c r="BV72" s="777" t="e">
        <f>IF(AND('Mapa final'!#REF!="Muy Baja",'Mapa final'!#REF!="Catastrófico"),CONCATENATE("R",'Mapa final'!#REF!),"")</f>
        <v>#REF!</v>
      </c>
      <c r="BW72" s="759"/>
      <c r="BX72" s="759" t="e">
        <f>IF(AND('Mapa final'!#REF!="Muy Baja",'Mapa final'!#REF!="Catastrófico"),CONCATENATE("R",'Mapa final'!#REF!),"")</f>
        <v>#REF!</v>
      </c>
      <c r="BY72" s="759"/>
      <c r="BZ72" s="759" t="e">
        <f>IF(AND('Mapa final'!#REF!="Muy Baja",'Mapa final'!#REF!="Catastrófico"),CONCATENATE("R",'Mapa final'!#REF!),"")</f>
        <v>#REF!</v>
      </c>
      <c r="CA72" s="759"/>
      <c r="CB72" s="759" t="e">
        <f>IF(AND('Mapa final'!#REF!="Muy Baja",'Mapa final'!#REF!="Catastrófico"),CONCATENATE("R",'Mapa final'!#REF!),"")</f>
        <v>#REF!</v>
      </c>
      <c r="CC72" s="759"/>
      <c r="CD72" s="759" t="e">
        <f>IF(AND('Mapa final'!#REF!="Muy Baja",'Mapa final'!#REF!="Catastrófico"),CONCATENATE("R",'Mapa final'!#REF!),"")</f>
        <v>#REF!</v>
      </c>
      <c r="CE72" s="759"/>
      <c r="CF72" s="759" t="e">
        <f>IF(AND('Mapa final'!#REF!="Muy Baja",'Mapa final'!#REF!="Catastrófico"),CONCATENATE("R",'Mapa final'!#REF!),"")</f>
        <v>#REF!</v>
      </c>
      <c r="CG72" s="759"/>
      <c r="CH72" s="759" t="e">
        <f>IF(AND('Mapa final'!#REF!="Muy Baja",'Mapa final'!#REF!="Catastrófico"),CONCATENATE("R",'Mapa final'!#REF!),"")</f>
        <v>#REF!</v>
      </c>
      <c r="CI72" s="759"/>
      <c r="CJ72" s="759" t="e">
        <f>IF(AND('Mapa final'!#REF!="Muy Baja",'Mapa final'!#REF!="Catastrófico"),CONCATENATE("R",'Mapa final'!#REF!),"")</f>
        <v>#REF!</v>
      </c>
      <c r="CK72" s="760"/>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22"/>
      <c r="DX72" s="22"/>
      <c r="DY72" s="22"/>
      <c r="DZ72" s="22"/>
    </row>
    <row r="73" spans="1:130" ht="14.4" customHeight="1" x14ac:dyDescent="0.3">
      <c r="A73" s="22"/>
      <c r="B73" s="824"/>
      <c r="C73" s="824"/>
      <c r="D73" s="825"/>
      <c r="E73" s="747"/>
      <c r="F73" s="748"/>
      <c r="G73" s="748"/>
      <c r="H73" s="748"/>
      <c r="I73" s="748"/>
      <c r="J73" s="771"/>
      <c r="K73" s="772"/>
      <c r="L73" s="772"/>
      <c r="M73" s="772"/>
      <c r="N73" s="772"/>
      <c r="O73" s="772"/>
      <c r="P73" s="772"/>
      <c r="Q73" s="772"/>
      <c r="R73" s="772"/>
      <c r="S73" s="772"/>
      <c r="T73" s="772"/>
      <c r="U73" s="772"/>
      <c r="V73" s="772"/>
      <c r="W73" s="772"/>
      <c r="X73" s="772"/>
      <c r="Y73" s="772"/>
      <c r="Z73" s="771"/>
      <c r="AA73" s="772"/>
      <c r="AB73" s="772"/>
      <c r="AC73" s="772"/>
      <c r="AD73" s="772"/>
      <c r="AE73" s="772"/>
      <c r="AF73" s="772"/>
      <c r="AG73" s="772"/>
      <c r="AH73" s="772"/>
      <c r="AI73" s="772"/>
      <c r="AJ73" s="772"/>
      <c r="AK73" s="772"/>
      <c r="AL73" s="772"/>
      <c r="AM73" s="772"/>
      <c r="AN73" s="772"/>
      <c r="AO73" s="772"/>
      <c r="AP73" s="767"/>
      <c r="AQ73" s="765"/>
      <c r="AR73" s="765"/>
      <c r="AS73" s="765"/>
      <c r="AT73" s="765"/>
      <c r="AU73" s="765"/>
      <c r="AV73" s="764"/>
      <c r="AW73" s="764"/>
      <c r="AX73" s="764"/>
      <c r="AY73" s="764"/>
      <c r="AZ73" s="765"/>
      <c r="BA73" s="765"/>
      <c r="BB73" s="765"/>
      <c r="BC73" s="765"/>
      <c r="BD73" s="765"/>
      <c r="BE73" s="776"/>
      <c r="BF73" s="755"/>
      <c r="BG73" s="753"/>
      <c r="BH73" s="753"/>
      <c r="BI73" s="753"/>
      <c r="BJ73" s="753"/>
      <c r="BK73" s="753"/>
      <c r="BL73" s="753"/>
      <c r="BM73" s="753"/>
      <c r="BN73" s="753"/>
      <c r="BO73" s="753"/>
      <c r="BP73" s="753"/>
      <c r="BQ73" s="753"/>
      <c r="BR73" s="753"/>
      <c r="BS73" s="753"/>
      <c r="BT73" s="753"/>
      <c r="BU73" s="754"/>
      <c r="BV73" s="777"/>
      <c r="BW73" s="759"/>
      <c r="BX73" s="759"/>
      <c r="BY73" s="759"/>
      <c r="BZ73" s="759"/>
      <c r="CA73" s="759"/>
      <c r="CB73" s="759"/>
      <c r="CC73" s="759"/>
      <c r="CD73" s="759"/>
      <c r="CE73" s="759"/>
      <c r="CF73" s="759"/>
      <c r="CG73" s="759"/>
      <c r="CH73" s="759"/>
      <c r="CI73" s="759"/>
      <c r="CJ73" s="759"/>
      <c r="CK73" s="760"/>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row>
    <row r="74" spans="1:130" ht="14.4" customHeight="1" x14ac:dyDescent="0.3">
      <c r="A74" s="22"/>
      <c r="B74" s="824"/>
      <c r="C74" s="824"/>
      <c r="D74" s="825"/>
      <c r="E74" s="747"/>
      <c r="F74" s="748"/>
      <c r="G74" s="748"/>
      <c r="H74" s="748"/>
      <c r="I74" s="748"/>
      <c r="J74" s="771" t="e">
        <f>IF(AND('Mapa final'!#REF!="Muy Baja",'Mapa final'!#REF!="Leve"),CONCATENATE("R",'Mapa final'!#REF!),"")</f>
        <v>#REF!</v>
      </c>
      <c r="K74" s="772"/>
      <c r="L74" s="772" t="e">
        <f>IF(AND('Mapa final'!#REF!="Muy Baja",'Mapa final'!#REF!="Leve"),CONCATENATE("R",'Mapa final'!#REF!),"")</f>
        <v>#REF!</v>
      </c>
      <c r="M74" s="772"/>
      <c r="N74" s="772" t="e">
        <f>IF(AND('Mapa final'!#REF!="Muy Baja",'Mapa final'!#REF!="Leve"),CONCATENATE("R",'Mapa final'!#REF!),"")</f>
        <v>#REF!</v>
      </c>
      <c r="O74" s="772"/>
      <c r="P74" s="772" t="e">
        <f>IF(AND('Mapa final'!#REF!="Muy Baja",'Mapa final'!#REF!="Leve"),CONCATENATE("R",'Mapa final'!#REF!),"")</f>
        <v>#REF!</v>
      </c>
      <c r="Q74" s="772"/>
      <c r="R74" s="772" t="e">
        <f>IF(AND('Mapa final'!#REF!="Muy Baja",'Mapa final'!#REF!="Leve"),CONCATENATE("R",'Mapa final'!#REF!),"")</f>
        <v>#REF!</v>
      </c>
      <c r="S74" s="772"/>
      <c r="T74" s="772" t="e">
        <f>IF(AND('Mapa final'!#REF!="Muy Baja",'Mapa final'!#REF!="Leve"),CONCATENATE("R",'Mapa final'!#REF!),"")</f>
        <v>#REF!</v>
      </c>
      <c r="U74" s="772"/>
      <c r="V74" s="772" t="e">
        <f>IF(AND('Mapa final'!#REF!="Muy Baja",'Mapa final'!#REF!="Leve"),CONCATENATE("R",'Mapa final'!#REF!),"")</f>
        <v>#REF!</v>
      </c>
      <c r="W74" s="772"/>
      <c r="X74" s="772" t="e">
        <f>IF(AND('Mapa final'!#REF!="Muy Baja",'Mapa final'!#REF!="Leve"),CONCATENATE("R",'Mapa final'!#REF!),"")</f>
        <v>#REF!</v>
      </c>
      <c r="Y74" s="772"/>
      <c r="Z74" s="771" t="e">
        <f>IF(AND('Mapa final'!#REF!="Muy Baja",'Mapa final'!#REF!="Menor"),CONCATENATE("R",'Mapa final'!#REF!),"")</f>
        <v>#REF!</v>
      </c>
      <c r="AA74" s="772"/>
      <c r="AB74" s="772" t="e">
        <f>IF(AND('Mapa final'!#REF!="Muy Baja",'Mapa final'!#REF!="Menor"),CONCATENATE("R",'Mapa final'!#REF!),"")</f>
        <v>#REF!</v>
      </c>
      <c r="AC74" s="772"/>
      <c r="AD74" s="772" t="e">
        <f>IF(AND('Mapa final'!#REF!="Muy Baja",'Mapa final'!#REF!="Menor"),CONCATENATE("R",'Mapa final'!#REF!),"")</f>
        <v>#REF!</v>
      </c>
      <c r="AE74" s="772"/>
      <c r="AF74" s="772" t="e">
        <f>IF(AND('Mapa final'!#REF!="Muy Baja",'Mapa final'!#REF!="Menor"),CONCATENATE("R",'Mapa final'!#REF!),"")</f>
        <v>#REF!</v>
      </c>
      <c r="AG74" s="772"/>
      <c r="AH74" s="772" t="e">
        <f>IF(AND('Mapa final'!#REF!="Muy Baja",'Mapa final'!#REF!="Menor"),CONCATENATE("R",'Mapa final'!#REF!),"")</f>
        <v>#REF!</v>
      </c>
      <c r="AI74" s="772"/>
      <c r="AJ74" s="772" t="e">
        <f>IF(AND('Mapa final'!#REF!="Muy Baja",'Mapa final'!#REF!="Menor"),CONCATENATE("R",'Mapa final'!#REF!),"")</f>
        <v>#REF!</v>
      </c>
      <c r="AK74" s="772"/>
      <c r="AL74" s="772" t="e">
        <f>IF(AND('Mapa final'!#REF!="Muy Baja",'Mapa final'!#REF!="Menor"),CONCATENATE("R",'Mapa final'!#REF!),"")</f>
        <v>#REF!</v>
      </c>
      <c r="AM74" s="772"/>
      <c r="AN74" s="772" t="e">
        <f>IF(AND('Mapa final'!#REF!="Muy Baja",'Mapa final'!#REF!="Menor"),CONCATENATE("R",'Mapa final'!#REF!),"")</f>
        <v>#REF!</v>
      </c>
      <c r="AO74" s="772"/>
      <c r="AP74" s="767" t="e">
        <f>IF(AND('Mapa final'!#REF!="Muy Baja",'Mapa final'!#REF!="Moderado"),CONCATENATE("R",'Mapa final'!#REF!),"")</f>
        <v>#REF!</v>
      </c>
      <c r="AQ74" s="765"/>
      <c r="AR74" s="765" t="e">
        <f>IF(AND('Mapa final'!#REF!="Muy Baja",'Mapa final'!#REF!="Moderado"),CONCATENATE("R",'Mapa final'!#REF!),"")</f>
        <v>#REF!</v>
      </c>
      <c r="AS74" s="765"/>
      <c r="AT74" s="765" t="e">
        <f>IF(AND('Mapa final'!#REF!="Muy Baja",'Mapa final'!#REF!="Moderado"),CONCATENATE("R",'Mapa final'!#REF!),"")</f>
        <v>#REF!</v>
      </c>
      <c r="AU74" s="765"/>
      <c r="AV74" s="764" t="e">
        <f>IF(AND('Mapa final'!#REF!="Muy Baja",'Mapa final'!#REF!="Moderado"),CONCATENATE("R",'Mapa final'!#REF!),"")</f>
        <v>#REF!</v>
      </c>
      <c r="AW74" s="764"/>
      <c r="AX74" s="764" t="e">
        <f>IF(AND('Mapa final'!#REF!="Muy Baja",'Mapa final'!#REF!="Moderado"),CONCATENATE("R",'Mapa final'!#REF!),"")</f>
        <v>#REF!</v>
      </c>
      <c r="AY74" s="764"/>
      <c r="AZ74" s="765" t="e">
        <f>IF(AND('Mapa final'!#REF!="Muy Baja",'Mapa final'!#REF!="Moderado"),CONCATENATE("R",'Mapa final'!#REF!),"")</f>
        <v>#REF!</v>
      </c>
      <c r="BA74" s="765"/>
      <c r="BB74" s="765" t="e">
        <f>IF(AND('Mapa final'!#REF!="Muy Baja",'Mapa final'!#REF!="Moderado"),CONCATENATE("R",'Mapa final'!#REF!),"")</f>
        <v>#REF!</v>
      </c>
      <c r="BC74" s="765"/>
      <c r="BD74" s="765" t="e">
        <f>IF(AND('Mapa final'!#REF!="Muy Baja",'Mapa final'!#REF!="Moderado"),CONCATENATE("R",'Mapa final'!#REF!),"")</f>
        <v>#REF!</v>
      </c>
      <c r="BE74" s="776"/>
      <c r="BF74" s="755" t="e">
        <f>IF(AND('Mapa final'!#REF!="Muy Baja",'Mapa final'!#REF!="Mayor"),CONCATENATE("R",'Mapa final'!#REF!),"")</f>
        <v>#REF!</v>
      </c>
      <c r="BG74" s="753"/>
      <c r="BH74" s="753" t="e">
        <f>IF(AND('Mapa final'!#REF!="Muy Baja",'Mapa final'!#REF!="Mayor"),CONCATENATE("R",'Mapa final'!#REF!),"")</f>
        <v>#REF!</v>
      </c>
      <c r="BI74" s="753"/>
      <c r="BJ74" s="753" t="e">
        <f>IF(AND('Mapa final'!#REF!="Muy Baja",'Mapa final'!#REF!="Mayor"),CONCATENATE("R",'Mapa final'!#REF!),"")</f>
        <v>#REF!</v>
      </c>
      <c r="BK74" s="753"/>
      <c r="BL74" s="753" t="e">
        <f>IF(AND('Mapa final'!#REF!="Muy Baja",'Mapa final'!#REF!="Mayor"),CONCATENATE("R",'Mapa final'!#REF!),"")</f>
        <v>#REF!</v>
      </c>
      <c r="BM74" s="753"/>
      <c r="BN74" s="753" t="e">
        <f>IF(AND('Mapa final'!#REF!="Muy Baja",'Mapa final'!#REF!="Mayor"),CONCATENATE("R",'Mapa final'!#REF!),"")</f>
        <v>#REF!</v>
      </c>
      <c r="BO74" s="753"/>
      <c r="BP74" s="753" t="e">
        <f>IF(AND('Mapa final'!#REF!="Muy Baja",'Mapa final'!#REF!="Mayor"),CONCATENATE("R",'Mapa final'!#REF!),"")</f>
        <v>#REF!</v>
      </c>
      <c r="BQ74" s="753"/>
      <c r="BR74" s="753" t="e">
        <f>IF(AND('Mapa final'!#REF!="Muy Baja",'Mapa final'!#REF!="Mayor"),CONCATENATE("R",'Mapa final'!#REF!),"")</f>
        <v>#REF!</v>
      </c>
      <c r="BS74" s="753"/>
      <c r="BT74" s="753" t="e">
        <f>IF(AND('Mapa final'!#REF!="Muy Baja",'Mapa final'!#REF!="Mayor"),CONCATENATE("R",'Mapa final'!#REF!),"")</f>
        <v>#REF!</v>
      </c>
      <c r="BU74" s="754"/>
      <c r="BV74" s="777" t="e">
        <f>IF(AND('Mapa final'!#REF!="Muy Baja",'Mapa final'!#REF!="Catastrófico"),CONCATENATE("R",'Mapa final'!#REF!),"")</f>
        <v>#REF!</v>
      </c>
      <c r="BW74" s="759"/>
      <c r="BX74" s="759" t="e">
        <f>IF(AND('Mapa final'!#REF!="Muy Baja",'Mapa final'!#REF!="Catastrófico"),CONCATENATE("R",'Mapa final'!#REF!),"")</f>
        <v>#REF!</v>
      </c>
      <c r="BY74" s="759"/>
      <c r="BZ74" s="759" t="e">
        <f>IF(AND('Mapa final'!#REF!="Muy Baja",'Mapa final'!#REF!="Catastrófico"),CONCATENATE("R",'Mapa final'!#REF!),"")</f>
        <v>#REF!</v>
      </c>
      <c r="CA74" s="759"/>
      <c r="CB74" s="759" t="e">
        <f>IF(AND('Mapa final'!#REF!="Muy Baja",'Mapa final'!#REF!="Catastrófico"),CONCATENATE("R",'Mapa final'!#REF!),"")</f>
        <v>#REF!</v>
      </c>
      <c r="CC74" s="759"/>
      <c r="CD74" s="759" t="e">
        <f>IF(AND('Mapa final'!#REF!="Muy Baja",'Mapa final'!#REF!="Catastrófico"),CONCATENATE("R",'Mapa final'!#REF!),"")</f>
        <v>#REF!</v>
      </c>
      <c r="CE74" s="759"/>
      <c r="CF74" s="759" t="e">
        <f>IF(AND('Mapa final'!#REF!="Muy Baja",'Mapa final'!#REF!="Catastrófico"),CONCATENATE("R",'Mapa final'!#REF!),"")</f>
        <v>#REF!</v>
      </c>
      <c r="CG74" s="759"/>
      <c r="CH74" s="759" t="e">
        <f>IF(AND('Mapa final'!#REF!="Muy Baja",'Mapa final'!#REF!="Catastrófico"),CONCATENATE("R",'Mapa final'!#REF!),"")</f>
        <v>#REF!</v>
      </c>
      <c r="CI74" s="759"/>
      <c r="CJ74" s="759" t="e">
        <f>IF(AND('Mapa final'!#REF!="Muy Baja",'Mapa final'!#REF!="Catastrófico"),CONCATENATE("R",'Mapa final'!#REF!),"")</f>
        <v>#REF!</v>
      </c>
      <c r="CK74" s="760"/>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row>
    <row r="75" spans="1:130" ht="14.4" customHeight="1" x14ac:dyDescent="0.3">
      <c r="A75" s="22"/>
      <c r="B75" s="824"/>
      <c r="C75" s="824"/>
      <c r="D75" s="825"/>
      <c r="E75" s="747"/>
      <c r="F75" s="748"/>
      <c r="G75" s="748"/>
      <c r="H75" s="748"/>
      <c r="I75" s="748"/>
      <c r="J75" s="771"/>
      <c r="K75" s="772"/>
      <c r="L75" s="772"/>
      <c r="M75" s="772"/>
      <c r="N75" s="772"/>
      <c r="O75" s="772"/>
      <c r="P75" s="772"/>
      <c r="Q75" s="772"/>
      <c r="R75" s="772"/>
      <c r="S75" s="772"/>
      <c r="T75" s="772"/>
      <c r="U75" s="772"/>
      <c r="V75" s="772"/>
      <c r="W75" s="772"/>
      <c r="X75" s="772"/>
      <c r="Y75" s="772"/>
      <c r="Z75" s="771"/>
      <c r="AA75" s="772"/>
      <c r="AB75" s="772"/>
      <c r="AC75" s="772"/>
      <c r="AD75" s="772"/>
      <c r="AE75" s="772"/>
      <c r="AF75" s="772"/>
      <c r="AG75" s="772"/>
      <c r="AH75" s="772"/>
      <c r="AI75" s="772"/>
      <c r="AJ75" s="772"/>
      <c r="AK75" s="772"/>
      <c r="AL75" s="772"/>
      <c r="AM75" s="772"/>
      <c r="AN75" s="772"/>
      <c r="AO75" s="772"/>
      <c r="AP75" s="767"/>
      <c r="AQ75" s="765"/>
      <c r="AR75" s="765"/>
      <c r="AS75" s="765"/>
      <c r="AT75" s="765"/>
      <c r="AU75" s="765"/>
      <c r="AV75" s="764"/>
      <c r="AW75" s="764"/>
      <c r="AX75" s="764"/>
      <c r="AY75" s="764"/>
      <c r="AZ75" s="765"/>
      <c r="BA75" s="765"/>
      <c r="BB75" s="765"/>
      <c r="BC75" s="765"/>
      <c r="BD75" s="765"/>
      <c r="BE75" s="776"/>
      <c r="BF75" s="755"/>
      <c r="BG75" s="753"/>
      <c r="BH75" s="753"/>
      <c r="BI75" s="753"/>
      <c r="BJ75" s="753"/>
      <c r="BK75" s="753"/>
      <c r="BL75" s="753"/>
      <c r="BM75" s="753"/>
      <c r="BN75" s="753"/>
      <c r="BO75" s="753"/>
      <c r="BP75" s="753"/>
      <c r="BQ75" s="753"/>
      <c r="BR75" s="753"/>
      <c r="BS75" s="753"/>
      <c r="BT75" s="753"/>
      <c r="BU75" s="754"/>
      <c r="BV75" s="777"/>
      <c r="BW75" s="759"/>
      <c r="BX75" s="759"/>
      <c r="BY75" s="759"/>
      <c r="BZ75" s="759"/>
      <c r="CA75" s="759"/>
      <c r="CB75" s="759"/>
      <c r="CC75" s="759"/>
      <c r="CD75" s="759"/>
      <c r="CE75" s="759"/>
      <c r="CF75" s="759"/>
      <c r="CG75" s="759"/>
      <c r="CH75" s="759"/>
      <c r="CI75" s="759"/>
      <c r="CJ75" s="759"/>
      <c r="CK75" s="760"/>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DQ75" s="22"/>
      <c r="DR75" s="22"/>
      <c r="DS75" s="22"/>
      <c r="DT75" s="22"/>
      <c r="DU75" s="22"/>
      <c r="DV75" s="22"/>
      <c r="DW75" s="22"/>
      <c r="DX75" s="22"/>
      <c r="DY75" s="22"/>
      <c r="DZ75" s="22"/>
    </row>
    <row r="76" spans="1:130" ht="14.4" customHeight="1" x14ac:dyDescent="0.3">
      <c r="A76" s="22"/>
      <c r="B76" s="824"/>
      <c r="C76" s="824"/>
      <c r="D76" s="825"/>
      <c r="E76" s="747"/>
      <c r="F76" s="748"/>
      <c r="G76" s="748"/>
      <c r="H76" s="748"/>
      <c r="I76" s="748"/>
      <c r="J76" s="771" t="e">
        <f>IF(AND('Mapa final'!#REF!="Muy Baja",'Mapa final'!#REF!="Leve"),CONCATENATE("R",'Mapa final'!#REF!),"")</f>
        <v>#REF!</v>
      </c>
      <c r="K76" s="772"/>
      <c r="L76" s="772" t="e">
        <f>IF(AND('Mapa final'!#REF!="Muy Baja",'Mapa final'!#REF!="Leve"),CONCATENATE("R",'Mapa final'!#REF!),"")</f>
        <v>#REF!</v>
      </c>
      <c r="M76" s="772"/>
      <c r="N76" s="772" t="e">
        <f>IF(AND('Mapa final'!#REF!="Muy Baja",'Mapa final'!#REF!="Leve"),CONCATENATE("R",'Mapa final'!#REF!),"")</f>
        <v>#REF!</v>
      </c>
      <c r="O76" s="772"/>
      <c r="P76" s="772" t="e">
        <f>IF(AND('Mapa final'!#REF!="Muy Baja",'Mapa final'!#REF!="Leve"),CONCATENATE("R",'Mapa final'!#REF!),"")</f>
        <v>#REF!</v>
      </c>
      <c r="Q76" s="772"/>
      <c r="R76" s="772" t="e">
        <f>IF(AND('Mapa final'!#REF!="Muy Baja",'Mapa final'!#REF!="Leve"),CONCATENATE("R",'Mapa final'!#REF!),"")</f>
        <v>#REF!</v>
      </c>
      <c r="S76" s="772"/>
      <c r="T76" s="772" t="e">
        <f>IF(AND('Mapa final'!#REF!="Muy Baja",'Mapa final'!#REF!="Leve"),CONCATENATE("R",'Mapa final'!#REF!),"")</f>
        <v>#REF!</v>
      </c>
      <c r="U76" s="772"/>
      <c r="V76" s="772" t="e">
        <f>IF(AND('Mapa final'!#REF!="Muy Baja",'Mapa final'!#REF!="Leve"),CONCATENATE("R",'Mapa final'!#REF!),"")</f>
        <v>#REF!</v>
      </c>
      <c r="W76" s="772"/>
      <c r="X76" s="772" t="e">
        <f>IF(AND('Mapa final'!#REF!="Muy Baja",'Mapa final'!#REF!="Leve"),CONCATENATE("R",'Mapa final'!#REF!),"")</f>
        <v>#REF!</v>
      </c>
      <c r="Y76" s="772"/>
      <c r="Z76" s="771" t="e">
        <f>IF(AND('Mapa final'!#REF!="Muy Baja",'Mapa final'!#REF!="Menor"),CONCATENATE("R",'Mapa final'!#REF!),"")</f>
        <v>#REF!</v>
      </c>
      <c r="AA76" s="772"/>
      <c r="AB76" s="772" t="e">
        <f>IF(AND('Mapa final'!#REF!="Muy Baja",'Mapa final'!#REF!="Menor"),CONCATENATE("R",'Mapa final'!#REF!),"")</f>
        <v>#REF!</v>
      </c>
      <c r="AC76" s="772"/>
      <c r="AD76" s="772" t="e">
        <f>IF(AND('Mapa final'!#REF!="Muy Baja",'Mapa final'!#REF!="Menor"),CONCATENATE("R",'Mapa final'!#REF!),"")</f>
        <v>#REF!</v>
      </c>
      <c r="AE76" s="772"/>
      <c r="AF76" s="772" t="e">
        <f>IF(AND('Mapa final'!#REF!="Muy Baja",'Mapa final'!#REF!="Menor"),CONCATENATE("R",'Mapa final'!#REF!),"")</f>
        <v>#REF!</v>
      </c>
      <c r="AG76" s="772"/>
      <c r="AH76" s="772" t="e">
        <f>IF(AND('Mapa final'!#REF!="Muy Baja",'Mapa final'!#REF!="Menor"),CONCATENATE("R",'Mapa final'!#REF!),"")</f>
        <v>#REF!</v>
      </c>
      <c r="AI76" s="772"/>
      <c r="AJ76" s="772" t="e">
        <f>IF(AND('Mapa final'!#REF!="Muy Baja",'Mapa final'!#REF!="Menor"),CONCATENATE("R",'Mapa final'!#REF!),"")</f>
        <v>#REF!</v>
      </c>
      <c r="AK76" s="772"/>
      <c r="AL76" s="772" t="e">
        <f>IF(AND('Mapa final'!#REF!="Muy Baja",'Mapa final'!#REF!="Menor"),CONCATENATE("R",'Mapa final'!#REF!),"")</f>
        <v>#REF!</v>
      </c>
      <c r="AM76" s="772"/>
      <c r="AN76" s="772" t="e">
        <f>IF(AND('Mapa final'!#REF!="Muy Baja",'Mapa final'!#REF!="Menor"),CONCATENATE("R",'Mapa final'!#REF!),"")</f>
        <v>#REF!</v>
      </c>
      <c r="AO76" s="772"/>
      <c r="AP76" s="767" t="e">
        <f>IF(AND('Mapa final'!#REF!="Muy Baja",'Mapa final'!#REF!="Moderado"),CONCATENATE("R",'Mapa final'!#REF!),"")</f>
        <v>#REF!</v>
      </c>
      <c r="AQ76" s="765"/>
      <c r="AR76" s="765" t="e">
        <f>IF(AND('Mapa final'!#REF!="Muy Baja",'Mapa final'!#REF!="Moderado"),CONCATENATE("R",'Mapa final'!#REF!),"")</f>
        <v>#REF!</v>
      </c>
      <c r="AS76" s="765"/>
      <c r="AT76" s="765" t="e">
        <f>IF(AND('Mapa final'!#REF!="Muy Baja",'Mapa final'!#REF!="Moderado"),CONCATENATE("R",'Mapa final'!#REF!),"")</f>
        <v>#REF!</v>
      </c>
      <c r="AU76" s="765"/>
      <c r="AV76" s="764" t="e">
        <f>IF(AND('Mapa final'!#REF!="Muy Baja",'Mapa final'!#REF!="Moderado"),CONCATENATE("R",'Mapa final'!#REF!),"")</f>
        <v>#REF!</v>
      </c>
      <c r="AW76" s="764"/>
      <c r="AX76" s="764" t="e">
        <f>IF(AND('Mapa final'!#REF!="Muy Baja",'Mapa final'!#REF!="Moderado"),CONCATENATE("R",'Mapa final'!#REF!),"")</f>
        <v>#REF!</v>
      </c>
      <c r="AY76" s="764"/>
      <c r="AZ76" s="765" t="e">
        <f>IF(AND('Mapa final'!#REF!="Muy Baja",'Mapa final'!#REF!="Moderado"),CONCATENATE("R",'Mapa final'!#REF!),"")</f>
        <v>#REF!</v>
      </c>
      <c r="BA76" s="765"/>
      <c r="BB76" s="765" t="e">
        <f>IF(AND('Mapa final'!#REF!="Muy Baja",'Mapa final'!#REF!="Moderado"),CONCATENATE("R",'Mapa final'!#REF!),"")</f>
        <v>#REF!</v>
      </c>
      <c r="BC76" s="765"/>
      <c r="BD76" s="765" t="e">
        <f>IF(AND('Mapa final'!#REF!="Muy Baja",'Mapa final'!#REF!="Moderado"),CONCATENATE("R",'Mapa final'!#REF!),"")</f>
        <v>#REF!</v>
      </c>
      <c r="BE76" s="776"/>
      <c r="BF76" s="755" t="e">
        <f>IF(AND('Mapa final'!#REF!="Muy Baja",'Mapa final'!#REF!="Mayor"),CONCATENATE("R",'Mapa final'!#REF!),"")</f>
        <v>#REF!</v>
      </c>
      <c r="BG76" s="753"/>
      <c r="BH76" s="753" t="e">
        <f>IF(AND('Mapa final'!#REF!="Muy Baja",'Mapa final'!#REF!="Mayor"),CONCATENATE("R",'Mapa final'!#REF!),"")</f>
        <v>#REF!</v>
      </c>
      <c r="BI76" s="753"/>
      <c r="BJ76" s="753" t="e">
        <f>IF(AND('Mapa final'!#REF!="Muy Baja",'Mapa final'!#REF!="Mayor"),CONCATENATE("R",'Mapa final'!#REF!),"")</f>
        <v>#REF!</v>
      </c>
      <c r="BK76" s="753"/>
      <c r="BL76" s="753" t="e">
        <f>IF(AND('Mapa final'!#REF!="Muy Baja",'Mapa final'!#REF!="Mayor"),CONCATENATE("R",'Mapa final'!#REF!),"")</f>
        <v>#REF!</v>
      </c>
      <c r="BM76" s="753"/>
      <c r="BN76" s="753" t="e">
        <f>IF(AND('Mapa final'!#REF!="Muy Baja",'Mapa final'!#REF!="Mayor"),CONCATENATE("R",'Mapa final'!#REF!),"")</f>
        <v>#REF!</v>
      </c>
      <c r="BO76" s="753"/>
      <c r="BP76" s="753" t="e">
        <f>IF(AND('Mapa final'!#REF!="Muy Baja",'Mapa final'!#REF!="Mayor"),CONCATENATE("R",'Mapa final'!#REF!),"")</f>
        <v>#REF!</v>
      </c>
      <c r="BQ76" s="753"/>
      <c r="BR76" s="753" t="e">
        <f>IF(AND('Mapa final'!#REF!="Muy Baja",'Mapa final'!#REF!="Mayor"),CONCATENATE("R",'Mapa final'!#REF!),"")</f>
        <v>#REF!</v>
      </c>
      <c r="BS76" s="753"/>
      <c r="BT76" s="753" t="e">
        <f>IF(AND('Mapa final'!#REF!="Muy Baja",'Mapa final'!#REF!="Mayor"),CONCATENATE("R",'Mapa final'!#REF!),"")</f>
        <v>#REF!</v>
      </c>
      <c r="BU76" s="754"/>
      <c r="BV76" s="777" t="e">
        <f>IF(AND('Mapa final'!#REF!="Muy Baja",'Mapa final'!#REF!="Catastrófico"),CONCATENATE("R",'Mapa final'!#REF!),"")</f>
        <v>#REF!</v>
      </c>
      <c r="BW76" s="759"/>
      <c r="BX76" s="759" t="e">
        <f>IF(AND('Mapa final'!#REF!="Muy Baja",'Mapa final'!#REF!="Catastrófico"),CONCATENATE("R",'Mapa final'!#REF!),"")</f>
        <v>#REF!</v>
      </c>
      <c r="BY76" s="759"/>
      <c r="BZ76" s="759" t="e">
        <f>IF(AND('Mapa final'!#REF!="Muy Baja",'Mapa final'!#REF!="Catastrófico"),CONCATENATE("R",'Mapa final'!#REF!),"")</f>
        <v>#REF!</v>
      </c>
      <c r="CA76" s="759"/>
      <c r="CB76" s="759" t="e">
        <f>IF(AND('Mapa final'!#REF!="Muy Baja",'Mapa final'!#REF!="Catastrófico"),CONCATENATE("R",'Mapa final'!#REF!),"")</f>
        <v>#REF!</v>
      </c>
      <c r="CC76" s="759"/>
      <c r="CD76" s="759" t="e">
        <f>IF(AND('Mapa final'!#REF!="Muy Baja",'Mapa final'!#REF!="Catastrófico"),CONCATENATE("R",'Mapa final'!#REF!),"")</f>
        <v>#REF!</v>
      </c>
      <c r="CE76" s="759"/>
      <c r="CF76" s="759" t="e">
        <f>IF(AND('Mapa final'!#REF!="Muy Baja",'Mapa final'!#REF!="Catastrófico"),CONCATENATE("R",'Mapa final'!#REF!),"")</f>
        <v>#REF!</v>
      </c>
      <c r="CG76" s="759"/>
      <c r="CH76" s="759" t="e">
        <f>IF(AND('Mapa final'!#REF!="Muy Baja",'Mapa final'!#REF!="Catastrófico"),CONCATENATE("R",'Mapa final'!#REF!),"")</f>
        <v>#REF!</v>
      </c>
      <c r="CI76" s="759"/>
      <c r="CJ76" s="759" t="e">
        <f>IF(AND('Mapa final'!#REF!="Muy Baja",'Mapa final'!#REF!="Catastrófico"),CONCATENATE("R",'Mapa final'!#REF!),"")</f>
        <v>#REF!</v>
      </c>
      <c r="CK76" s="760"/>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DQ76" s="22"/>
      <c r="DR76" s="22"/>
      <c r="DS76" s="22"/>
      <c r="DT76" s="22"/>
      <c r="DU76" s="22"/>
      <c r="DV76" s="22"/>
      <c r="DW76" s="22"/>
      <c r="DX76" s="22"/>
      <c r="DY76" s="22"/>
      <c r="DZ76" s="22"/>
    </row>
    <row r="77" spans="1:130" ht="15" customHeight="1" x14ac:dyDescent="0.3">
      <c r="A77" s="22"/>
      <c r="B77" s="824"/>
      <c r="C77" s="824"/>
      <c r="D77" s="825"/>
      <c r="E77" s="747"/>
      <c r="F77" s="748"/>
      <c r="G77" s="748"/>
      <c r="H77" s="748"/>
      <c r="I77" s="748"/>
      <c r="J77" s="771"/>
      <c r="K77" s="772"/>
      <c r="L77" s="772"/>
      <c r="M77" s="772"/>
      <c r="N77" s="772"/>
      <c r="O77" s="772"/>
      <c r="P77" s="772"/>
      <c r="Q77" s="772"/>
      <c r="R77" s="772"/>
      <c r="S77" s="772"/>
      <c r="T77" s="772"/>
      <c r="U77" s="772"/>
      <c r="V77" s="772"/>
      <c r="W77" s="772"/>
      <c r="X77" s="772"/>
      <c r="Y77" s="772"/>
      <c r="Z77" s="771"/>
      <c r="AA77" s="772"/>
      <c r="AB77" s="772"/>
      <c r="AC77" s="772"/>
      <c r="AD77" s="772"/>
      <c r="AE77" s="772"/>
      <c r="AF77" s="772"/>
      <c r="AG77" s="772"/>
      <c r="AH77" s="772"/>
      <c r="AI77" s="772"/>
      <c r="AJ77" s="772"/>
      <c r="AK77" s="772"/>
      <c r="AL77" s="772"/>
      <c r="AM77" s="772"/>
      <c r="AN77" s="772"/>
      <c r="AO77" s="772"/>
      <c r="AP77" s="767"/>
      <c r="AQ77" s="765"/>
      <c r="AR77" s="765"/>
      <c r="AS77" s="765"/>
      <c r="AT77" s="765"/>
      <c r="AU77" s="765"/>
      <c r="AV77" s="764"/>
      <c r="AW77" s="764"/>
      <c r="AX77" s="764"/>
      <c r="AY77" s="764"/>
      <c r="AZ77" s="765"/>
      <c r="BA77" s="765"/>
      <c r="BB77" s="765"/>
      <c r="BC77" s="765"/>
      <c r="BD77" s="765"/>
      <c r="BE77" s="776"/>
      <c r="BF77" s="755"/>
      <c r="BG77" s="753"/>
      <c r="BH77" s="753"/>
      <c r="BI77" s="753"/>
      <c r="BJ77" s="753"/>
      <c r="BK77" s="753"/>
      <c r="BL77" s="753"/>
      <c r="BM77" s="753"/>
      <c r="BN77" s="753"/>
      <c r="BO77" s="753"/>
      <c r="BP77" s="753"/>
      <c r="BQ77" s="753"/>
      <c r="BR77" s="753"/>
      <c r="BS77" s="753"/>
      <c r="BT77" s="753"/>
      <c r="BU77" s="754"/>
      <c r="BV77" s="777"/>
      <c r="BW77" s="759"/>
      <c r="BX77" s="759"/>
      <c r="BY77" s="759"/>
      <c r="BZ77" s="759"/>
      <c r="CA77" s="759"/>
      <c r="CB77" s="759"/>
      <c r="CC77" s="759"/>
      <c r="CD77" s="759"/>
      <c r="CE77" s="759"/>
      <c r="CF77" s="759"/>
      <c r="CG77" s="759"/>
      <c r="CH77" s="759"/>
      <c r="CI77" s="759"/>
      <c r="CJ77" s="759"/>
      <c r="CK77" s="760"/>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22"/>
      <c r="DX77" s="22"/>
      <c r="DY77" s="22"/>
      <c r="DZ77" s="22"/>
    </row>
    <row r="78" spans="1:130" ht="14.4" customHeight="1" x14ac:dyDescent="0.3">
      <c r="A78" s="22"/>
      <c r="B78" s="824"/>
      <c r="C78" s="824"/>
      <c r="D78" s="825"/>
      <c r="E78" s="747"/>
      <c r="F78" s="748"/>
      <c r="G78" s="748"/>
      <c r="H78" s="748"/>
      <c r="I78" s="748"/>
      <c r="J78" s="771" t="e">
        <f>IF(AND('Mapa final'!#REF!="Muy Baja",'Mapa final'!#REF!="Leve"),CONCATENATE("R",'Mapa final'!#REF!),"")</f>
        <v>#REF!</v>
      </c>
      <c r="K78" s="772"/>
      <c r="L78" s="772" t="e">
        <f>IF(AND('Mapa final'!#REF!="Muy Baja",'Mapa final'!#REF!="Leve"),CONCATENATE("R",'Mapa final'!#REF!),"")</f>
        <v>#REF!</v>
      </c>
      <c r="M78" s="772"/>
      <c r="N78" s="772" t="e">
        <f>IF(AND('Mapa final'!#REF!="Muy Baja",'Mapa final'!#REF!="Leve"),CONCATENATE("R",'Mapa final'!#REF!),"")</f>
        <v>#REF!</v>
      </c>
      <c r="O78" s="772"/>
      <c r="P78" s="772" t="e">
        <f>IF(AND('Mapa final'!#REF!="Muy Baja",'Mapa final'!#REF!="Leve"),CONCATENATE("R",'Mapa final'!#REF!),"")</f>
        <v>#REF!</v>
      </c>
      <c r="Q78" s="772"/>
      <c r="R78" s="772" t="e">
        <f>IF(AND('Mapa final'!#REF!="Muy Baja",'Mapa final'!#REF!="Leve"),CONCATENATE("R",'Mapa final'!#REF!),"")</f>
        <v>#REF!</v>
      </c>
      <c r="S78" s="772"/>
      <c r="T78" s="772" t="e">
        <f>IF(AND('Mapa final'!#REF!="Muy Baja",'Mapa final'!#REF!="Leve"),CONCATENATE("R",'Mapa final'!#REF!),"")</f>
        <v>#REF!</v>
      </c>
      <c r="U78" s="772"/>
      <c r="V78" s="772" t="e">
        <f>IF(AND('Mapa final'!#REF!="Muy Baja",'Mapa final'!#REF!="Leve"),CONCATENATE("R",'Mapa final'!#REF!),"")</f>
        <v>#REF!</v>
      </c>
      <c r="W78" s="772"/>
      <c r="X78" s="772" t="e">
        <f>IF(AND('Mapa final'!#REF!="Muy Baja",'Mapa final'!#REF!="Leve"),CONCATENATE("R",'Mapa final'!#REF!),"")</f>
        <v>#REF!</v>
      </c>
      <c r="Y78" s="772"/>
      <c r="Z78" s="771" t="e">
        <f>IF(AND('Mapa final'!#REF!="Muy Baja",'Mapa final'!#REF!="Menor"),CONCATENATE("R",'Mapa final'!#REF!),"")</f>
        <v>#REF!</v>
      </c>
      <c r="AA78" s="772"/>
      <c r="AB78" s="772" t="e">
        <f>IF(AND('Mapa final'!#REF!="Muy Baja",'Mapa final'!#REF!="Menor"),CONCATENATE("R",'Mapa final'!#REF!),"")</f>
        <v>#REF!</v>
      </c>
      <c r="AC78" s="772"/>
      <c r="AD78" s="772" t="e">
        <f>IF(AND('Mapa final'!#REF!="Muy Baja",'Mapa final'!#REF!="Menor"),CONCATENATE("R",'Mapa final'!#REF!),"")</f>
        <v>#REF!</v>
      </c>
      <c r="AE78" s="772"/>
      <c r="AF78" s="772" t="e">
        <f>IF(AND('Mapa final'!#REF!="Muy Baja",'Mapa final'!#REF!="Menor"),CONCATENATE("R",'Mapa final'!#REF!),"")</f>
        <v>#REF!</v>
      </c>
      <c r="AG78" s="772"/>
      <c r="AH78" s="772" t="e">
        <f>IF(AND('Mapa final'!#REF!="Muy Baja",'Mapa final'!#REF!="Menor"),CONCATENATE("R",'Mapa final'!#REF!),"")</f>
        <v>#REF!</v>
      </c>
      <c r="AI78" s="772"/>
      <c r="AJ78" s="772" t="e">
        <f>IF(AND('Mapa final'!#REF!="Muy Baja",'Mapa final'!#REF!="Menor"),CONCATENATE("R",'Mapa final'!#REF!),"")</f>
        <v>#REF!</v>
      </c>
      <c r="AK78" s="772"/>
      <c r="AL78" s="772" t="e">
        <f>IF(AND('Mapa final'!#REF!="Muy Baja",'Mapa final'!#REF!="Menor"),CONCATENATE("R",'Mapa final'!#REF!),"")</f>
        <v>#REF!</v>
      </c>
      <c r="AM78" s="772"/>
      <c r="AN78" s="772" t="e">
        <f>IF(AND('Mapa final'!#REF!="Muy Baja",'Mapa final'!#REF!="Menor"),CONCATENATE("R",'Mapa final'!#REF!),"")</f>
        <v>#REF!</v>
      </c>
      <c r="AO78" s="772"/>
      <c r="AP78" s="767" t="e">
        <f>IF(AND('Mapa final'!#REF!="Muy Baja",'Mapa final'!#REF!="Moderado"),CONCATENATE("R",'Mapa final'!#REF!),"")</f>
        <v>#REF!</v>
      </c>
      <c r="AQ78" s="765"/>
      <c r="AR78" s="765" t="e">
        <f>IF(AND('Mapa final'!#REF!="Muy Baja",'Mapa final'!#REF!="Moderado"),CONCATENATE("R",'Mapa final'!#REF!),"")</f>
        <v>#REF!</v>
      </c>
      <c r="AS78" s="765"/>
      <c r="AT78" s="765" t="e">
        <f>IF(AND('Mapa final'!#REF!="Muy Baja",'Mapa final'!#REF!="Moderado"),CONCATENATE("R",'Mapa final'!#REF!),"")</f>
        <v>#REF!</v>
      </c>
      <c r="AU78" s="765"/>
      <c r="AV78" s="765" t="e">
        <f>IF(AND('Mapa final'!#REF!="Muy Baja",'Mapa final'!#REF!="Moderado"),CONCATENATE("R",'Mapa final'!#REF!),"")</f>
        <v>#REF!</v>
      </c>
      <c r="AW78" s="765"/>
      <c r="AX78" s="765" t="e">
        <f>IF(AND('Mapa final'!#REF!="Muy Baja",'Mapa final'!#REF!="Moderado"),CONCATENATE("R",'Mapa final'!#REF!),"")</f>
        <v>#REF!</v>
      </c>
      <c r="AY78" s="765"/>
      <c r="AZ78" s="765" t="e">
        <f>IF(AND('Mapa final'!#REF!="Muy Baja",'Mapa final'!#REF!="Moderado"),CONCATENATE("R",'Mapa final'!#REF!),"")</f>
        <v>#REF!</v>
      </c>
      <c r="BA78" s="765"/>
      <c r="BB78" s="765" t="e">
        <f>IF(AND('Mapa final'!#REF!="Muy Baja",'Mapa final'!#REF!="Moderado"),CONCATENATE("R",'Mapa final'!#REF!),"")</f>
        <v>#REF!</v>
      </c>
      <c r="BC78" s="765"/>
      <c r="BD78" s="765" t="e">
        <f>IF(AND('Mapa final'!#REF!="Muy Baja",'Mapa final'!#REF!="Moderado"),CONCATENATE("R",'Mapa final'!#REF!),"")</f>
        <v>#REF!</v>
      </c>
      <c r="BE78" s="776"/>
      <c r="BF78" s="755" t="e">
        <f>IF(AND('Mapa final'!#REF!="Muy Baja",'Mapa final'!#REF!="Mayor"),CONCATENATE("R",'Mapa final'!#REF!),"")</f>
        <v>#REF!</v>
      </c>
      <c r="BG78" s="753"/>
      <c r="BH78" s="753" t="e">
        <f>IF(AND('Mapa final'!#REF!="Muy Baja",'Mapa final'!#REF!="Mayor"),CONCATENATE("R",'Mapa final'!#REF!),"")</f>
        <v>#REF!</v>
      </c>
      <c r="BI78" s="753"/>
      <c r="BJ78" s="753" t="e">
        <f>IF(AND('Mapa final'!#REF!="Muy Baja",'Mapa final'!#REF!="Mayor"),CONCATENATE("R",'Mapa final'!#REF!),"")</f>
        <v>#REF!</v>
      </c>
      <c r="BK78" s="753"/>
      <c r="BL78" s="753" t="e">
        <f>IF(AND('Mapa final'!#REF!="Muy Baja",'Mapa final'!#REF!="Mayor"),CONCATENATE("R",'Mapa final'!#REF!),"")</f>
        <v>#REF!</v>
      </c>
      <c r="BM78" s="753"/>
      <c r="BN78" s="753" t="e">
        <f>IF(AND('Mapa final'!#REF!="Muy Baja",'Mapa final'!#REF!="Mayor"),CONCATENATE("R",'Mapa final'!#REF!),"")</f>
        <v>#REF!</v>
      </c>
      <c r="BO78" s="753"/>
      <c r="BP78" s="753" t="e">
        <f>IF(AND('Mapa final'!#REF!="Muy Baja",'Mapa final'!#REF!="Mayor"),CONCATENATE("R",'Mapa final'!#REF!),"")</f>
        <v>#REF!</v>
      </c>
      <c r="BQ78" s="753"/>
      <c r="BR78" s="753" t="e">
        <f>IF(AND('Mapa final'!#REF!="Muy Baja",'Mapa final'!#REF!="Mayor"),CONCATENATE("R",'Mapa final'!#REF!),"")</f>
        <v>#REF!</v>
      </c>
      <c r="BS78" s="753"/>
      <c r="BT78" s="753" t="e">
        <f>IF(AND('Mapa final'!#REF!="Muy Baja",'Mapa final'!#REF!="Mayor"),CONCATENATE("R",'Mapa final'!#REF!),"")</f>
        <v>#REF!</v>
      </c>
      <c r="BU78" s="754"/>
      <c r="BV78" s="777" t="e">
        <f>IF(AND('Mapa final'!#REF!="Muy Baja",'Mapa final'!#REF!="Catastrófico"),CONCATENATE("R",'Mapa final'!#REF!),"")</f>
        <v>#REF!</v>
      </c>
      <c r="BW78" s="759"/>
      <c r="BX78" s="759" t="e">
        <f>IF(AND('Mapa final'!#REF!="Muy Baja",'Mapa final'!#REF!="Catastrófico"),CONCATENATE("R",'Mapa final'!#REF!),"")</f>
        <v>#REF!</v>
      </c>
      <c r="BY78" s="759"/>
      <c r="BZ78" s="759" t="e">
        <f>IF(AND('Mapa final'!#REF!="Muy Baja",'Mapa final'!#REF!="Catastrófico"),CONCATENATE("R",'Mapa final'!#REF!),"")</f>
        <v>#REF!</v>
      </c>
      <c r="CA78" s="759"/>
      <c r="CB78" s="759" t="e">
        <f>IF(AND('Mapa final'!#REF!="Muy Baja",'Mapa final'!#REF!="Catastrófico"),CONCATENATE("R",'Mapa final'!#REF!),"")</f>
        <v>#REF!</v>
      </c>
      <c r="CC78" s="759"/>
      <c r="CD78" s="759" t="e">
        <f>IF(AND('Mapa final'!#REF!="Muy Baja",'Mapa final'!#REF!="Catastrófico"),CONCATENATE("R",'Mapa final'!#REF!),"")</f>
        <v>#REF!</v>
      </c>
      <c r="CE78" s="759"/>
      <c r="CF78" s="759" t="e">
        <f>IF(AND('Mapa final'!#REF!="Muy Baja",'Mapa final'!#REF!="Catastrófico"),CONCATENATE("R",'Mapa final'!#REF!),"")</f>
        <v>#REF!</v>
      </c>
      <c r="CG78" s="759"/>
      <c r="CH78" s="759" t="e">
        <f>IF(AND('Mapa final'!#REF!="Muy Baja",'Mapa final'!#REF!="Catastrófico"),CONCATENATE("R",'Mapa final'!#REF!),"")</f>
        <v>#REF!</v>
      </c>
      <c r="CI78" s="759"/>
      <c r="CJ78" s="759" t="e">
        <f>IF(AND('Mapa final'!#REF!="Muy Baja",'Mapa final'!#REF!="Catastrófico"),CONCATENATE("R",'Mapa final'!#REF!),"")</f>
        <v>#REF!</v>
      </c>
      <c r="CK78" s="760"/>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row>
    <row r="79" spans="1:130" ht="14.4" customHeight="1" x14ac:dyDescent="0.3">
      <c r="A79" s="22"/>
      <c r="B79" s="824"/>
      <c r="C79" s="824"/>
      <c r="D79" s="825"/>
      <c r="E79" s="747"/>
      <c r="F79" s="748"/>
      <c r="G79" s="748"/>
      <c r="H79" s="748"/>
      <c r="I79" s="748"/>
      <c r="J79" s="771"/>
      <c r="K79" s="772"/>
      <c r="L79" s="772"/>
      <c r="M79" s="772"/>
      <c r="N79" s="772"/>
      <c r="O79" s="772"/>
      <c r="P79" s="772"/>
      <c r="Q79" s="772"/>
      <c r="R79" s="772"/>
      <c r="S79" s="772"/>
      <c r="T79" s="772"/>
      <c r="U79" s="772"/>
      <c r="V79" s="772"/>
      <c r="W79" s="772"/>
      <c r="X79" s="772"/>
      <c r="Y79" s="772"/>
      <c r="Z79" s="771"/>
      <c r="AA79" s="772"/>
      <c r="AB79" s="772"/>
      <c r="AC79" s="772"/>
      <c r="AD79" s="772"/>
      <c r="AE79" s="772"/>
      <c r="AF79" s="772"/>
      <c r="AG79" s="772"/>
      <c r="AH79" s="772"/>
      <c r="AI79" s="772"/>
      <c r="AJ79" s="772"/>
      <c r="AK79" s="772"/>
      <c r="AL79" s="772"/>
      <c r="AM79" s="772"/>
      <c r="AN79" s="772"/>
      <c r="AO79" s="772"/>
      <c r="AP79" s="767"/>
      <c r="AQ79" s="765"/>
      <c r="AR79" s="765"/>
      <c r="AS79" s="765"/>
      <c r="AT79" s="765"/>
      <c r="AU79" s="765"/>
      <c r="AV79" s="765"/>
      <c r="AW79" s="765"/>
      <c r="AX79" s="765"/>
      <c r="AY79" s="765"/>
      <c r="AZ79" s="765"/>
      <c r="BA79" s="765"/>
      <c r="BB79" s="765"/>
      <c r="BC79" s="765"/>
      <c r="BD79" s="765"/>
      <c r="BE79" s="776"/>
      <c r="BF79" s="755"/>
      <c r="BG79" s="753"/>
      <c r="BH79" s="753"/>
      <c r="BI79" s="753"/>
      <c r="BJ79" s="753"/>
      <c r="BK79" s="753"/>
      <c r="BL79" s="753"/>
      <c r="BM79" s="753"/>
      <c r="BN79" s="753"/>
      <c r="BO79" s="753"/>
      <c r="BP79" s="753"/>
      <c r="BQ79" s="753"/>
      <c r="BR79" s="753"/>
      <c r="BS79" s="753"/>
      <c r="BT79" s="753"/>
      <c r="BU79" s="754"/>
      <c r="BV79" s="777"/>
      <c r="BW79" s="759"/>
      <c r="BX79" s="759"/>
      <c r="BY79" s="759"/>
      <c r="BZ79" s="759"/>
      <c r="CA79" s="759"/>
      <c r="CB79" s="759"/>
      <c r="CC79" s="759"/>
      <c r="CD79" s="759"/>
      <c r="CE79" s="759"/>
      <c r="CF79" s="759"/>
      <c r="CG79" s="759"/>
      <c r="CH79" s="759"/>
      <c r="CI79" s="759"/>
      <c r="CJ79" s="759"/>
      <c r="CK79" s="760"/>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22"/>
      <c r="DX79" s="22"/>
      <c r="DY79" s="22"/>
      <c r="DZ79" s="22"/>
    </row>
    <row r="80" spans="1:130" ht="14.4" customHeight="1" x14ac:dyDescent="0.3">
      <c r="A80" s="22"/>
      <c r="B80" s="824"/>
      <c r="C80" s="824"/>
      <c r="D80" s="825"/>
      <c r="E80" s="747"/>
      <c r="F80" s="748"/>
      <c r="G80" s="748"/>
      <c r="H80" s="748"/>
      <c r="I80" s="748"/>
      <c r="J80" s="771" t="e">
        <f>IF(AND('Mapa final'!#REF!="Muy Baja",'Mapa final'!#REF!="Leve"),CONCATENATE("R",'Mapa final'!#REF!),"")</f>
        <v>#REF!</v>
      </c>
      <c r="K80" s="772"/>
      <c r="L80" s="772" t="e">
        <f>IF(AND('Mapa final'!#REF!="Muy Baja",'Mapa final'!#REF!="Leve"),CONCATENATE("R",'Mapa final'!#REF!),"")</f>
        <v>#REF!</v>
      </c>
      <c r="M80" s="772"/>
      <c r="N80" s="772" t="e">
        <f>IF(AND('Mapa final'!#REF!="Muy Baja",'Mapa final'!#REF!="Leve"),CONCATENATE("R",'Mapa final'!#REF!),"")</f>
        <v>#REF!</v>
      </c>
      <c r="O80" s="772"/>
      <c r="P80" s="772" t="e">
        <f>IF(AND('Mapa final'!#REF!="Muy Baja",'Mapa final'!#REF!="Leve"),CONCATENATE("R",'Mapa final'!#REF!),"")</f>
        <v>#REF!</v>
      </c>
      <c r="Q80" s="772"/>
      <c r="R80" s="772" t="e">
        <f>IF(AND('Mapa final'!#REF!="Muy Baja",'Mapa final'!#REF!="Leve"),CONCATENATE("R",'Mapa final'!#REF!),"")</f>
        <v>#REF!</v>
      </c>
      <c r="S80" s="772"/>
      <c r="T80" s="772" t="e">
        <f>IF(AND('Mapa final'!#REF!="Muy Baja",'Mapa final'!#REF!="Leve"),CONCATENATE("R",'Mapa final'!#REF!),"")</f>
        <v>#REF!</v>
      </c>
      <c r="U80" s="772"/>
      <c r="V80" s="772" t="e">
        <f>IF(AND('Mapa final'!#REF!="Muy Baja",'Mapa final'!#REF!="Leve"),CONCATENATE("R",'Mapa final'!#REF!),"")</f>
        <v>#REF!</v>
      </c>
      <c r="W80" s="772"/>
      <c r="X80" s="772" t="e">
        <f>IF(AND('Mapa final'!#REF!="Muy Baja",'Mapa final'!#REF!="Leve"),CONCATENATE("R",'Mapa final'!#REF!),"")</f>
        <v>#REF!</v>
      </c>
      <c r="Y80" s="772"/>
      <c r="Z80" s="771" t="e">
        <f>IF(AND('Mapa final'!#REF!="Muy Baja",'Mapa final'!#REF!="Menor"),CONCATENATE("R",'Mapa final'!#REF!),"")</f>
        <v>#REF!</v>
      </c>
      <c r="AA80" s="772"/>
      <c r="AB80" s="772" t="e">
        <f>IF(AND('Mapa final'!#REF!="Muy Baja",'Mapa final'!#REF!="Menor"),CONCATENATE("R",'Mapa final'!#REF!),"")</f>
        <v>#REF!</v>
      </c>
      <c r="AC80" s="772"/>
      <c r="AD80" s="772" t="e">
        <f>IF(AND('Mapa final'!#REF!="Muy Baja",'Mapa final'!#REF!="Menor"),CONCATENATE("R",'Mapa final'!#REF!),"")</f>
        <v>#REF!</v>
      </c>
      <c r="AE80" s="772"/>
      <c r="AF80" s="772" t="e">
        <f>IF(AND('Mapa final'!#REF!="Muy Baja",'Mapa final'!#REF!="Menor"),CONCATENATE("R",'Mapa final'!#REF!),"")</f>
        <v>#REF!</v>
      </c>
      <c r="AG80" s="772"/>
      <c r="AH80" s="772" t="e">
        <f>IF(AND('Mapa final'!#REF!="Muy Baja",'Mapa final'!#REF!="Menor"),CONCATENATE("R",'Mapa final'!#REF!),"")</f>
        <v>#REF!</v>
      </c>
      <c r="AI80" s="772"/>
      <c r="AJ80" s="772" t="e">
        <f>IF(AND('Mapa final'!#REF!="Muy Baja",'Mapa final'!#REF!="Menor"),CONCATENATE("R",'Mapa final'!#REF!),"")</f>
        <v>#REF!</v>
      </c>
      <c r="AK80" s="772"/>
      <c r="AL80" s="772" t="e">
        <f>IF(AND('Mapa final'!#REF!="Muy Baja",'Mapa final'!#REF!="Menor"),CONCATENATE("R",'Mapa final'!#REF!),"")</f>
        <v>#REF!</v>
      </c>
      <c r="AM80" s="772"/>
      <c r="AN80" s="772" t="e">
        <f>IF(AND('Mapa final'!#REF!="Muy Baja",'Mapa final'!#REF!="Menor"),CONCATENATE("R",'Mapa final'!#REF!),"")</f>
        <v>#REF!</v>
      </c>
      <c r="AO80" s="772"/>
      <c r="AP80" s="767" t="e">
        <f>IF(AND('Mapa final'!#REF!="Muy Baja",'Mapa final'!#REF!="Moderado"),CONCATENATE("R",'Mapa final'!#REF!),"")</f>
        <v>#REF!</v>
      </c>
      <c r="AQ80" s="765"/>
      <c r="AR80" s="765" t="e">
        <f>IF(AND('Mapa final'!#REF!="Muy Baja",'Mapa final'!#REF!="Moderado"),CONCATENATE("R",'Mapa final'!#REF!),"")</f>
        <v>#REF!</v>
      </c>
      <c r="AS80" s="765"/>
      <c r="AT80" s="765" t="e">
        <f>IF(AND('Mapa final'!#REF!="Muy Baja",'Mapa final'!#REF!="Moderado"),CONCATENATE("R",'Mapa final'!#REF!),"")</f>
        <v>#REF!</v>
      </c>
      <c r="AU80" s="765"/>
      <c r="AV80" s="765" t="e">
        <f>IF(AND('Mapa final'!#REF!="Muy Baja",'Mapa final'!#REF!="Moderado"),CONCATENATE("R",'Mapa final'!#REF!),"")</f>
        <v>#REF!</v>
      </c>
      <c r="AW80" s="765"/>
      <c r="AX80" s="765" t="e">
        <f>IF(AND('Mapa final'!#REF!="Muy Baja",'Mapa final'!#REF!="Moderado"),CONCATENATE("R",'Mapa final'!#REF!),"")</f>
        <v>#REF!</v>
      </c>
      <c r="AY80" s="765"/>
      <c r="AZ80" s="765" t="e">
        <f>IF(AND('Mapa final'!#REF!="Muy Baja",'Mapa final'!#REF!="Moderado"),CONCATENATE("R",'Mapa final'!#REF!),"")</f>
        <v>#REF!</v>
      </c>
      <c r="BA80" s="765"/>
      <c r="BB80" s="765" t="e">
        <f>IF(AND('Mapa final'!#REF!="Muy Baja",'Mapa final'!#REF!="Moderado"),CONCATENATE("R",'Mapa final'!#REF!),"")</f>
        <v>#REF!</v>
      </c>
      <c r="BC80" s="765"/>
      <c r="BD80" s="765" t="e">
        <f>IF(AND('Mapa final'!#REF!="Muy Baja",'Mapa final'!#REF!="Moderado"),CONCATENATE("R",'Mapa final'!#REF!),"")</f>
        <v>#REF!</v>
      </c>
      <c r="BE80" s="776"/>
      <c r="BF80" s="755" t="e">
        <f>IF(AND('Mapa final'!#REF!="Muy Baja",'Mapa final'!#REF!="Mayor"),CONCATENATE("R",'Mapa final'!#REF!),"")</f>
        <v>#REF!</v>
      </c>
      <c r="BG80" s="753"/>
      <c r="BH80" s="753" t="e">
        <f>IF(AND('Mapa final'!#REF!="Muy Baja",'Mapa final'!#REF!="Mayor"),CONCATENATE("R",'Mapa final'!#REF!),"")</f>
        <v>#REF!</v>
      </c>
      <c r="BI80" s="753"/>
      <c r="BJ80" s="753" t="e">
        <f>IF(AND('Mapa final'!#REF!="Muy Baja",'Mapa final'!#REF!="Mayor"),CONCATENATE("R",'Mapa final'!#REF!),"")</f>
        <v>#REF!</v>
      </c>
      <c r="BK80" s="753"/>
      <c r="BL80" s="753" t="e">
        <f>IF(AND('Mapa final'!#REF!="Muy Baja",'Mapa final'!#REF!="Mayor"),CONCATENATE("R",'Mapa final'!#REF!),"")</f>
        <v>#REF!</v>
      </c>
      <c r="BM80" s="753"/>
      <c r="BN80" s="753" t="e">
        <f>IF(AND('Mapa final'!#REF!="Muy Baja",'Mapa final'!#REF!="Mayor"),CONCATENATE("R",'Mapa final'!#REF!),"")</f>
        <v>#REF!</v>
      </c>
      <c r="BO80" s="753"/>
      <c r="BP80" s="753" t="e">
        <f>IF(AND('Mapa final'!#REF!="Muy Baja",'Mapa final'!#REF!="Mayor"),CONCATENATE("R",'Mapa final'!#REF!),"")</f>
        <v>#REF!</v>
      </c>
      <c r="BQ80" s="753"/>
      <c r="BR80" s="753" t="e">
        <f>IF(AND('Mapa final'!#REF!="Muy Baja",'Mapa final'!#REF!="Mayor"),CONCATENATE("R",'Mapa final'!#REF!),"")</f>
        <v>#REF!</v>
      </c>
      <c r="BS80" s="753"/>
      <c r="BT80" s="753" t="e">
        <f>IF(AND('Mapa final'!#REF!="Muy Baja",'Mapa final'!#REF!="Mayor"),CONCATENATE("R",'Mapa final'!#REF!),"")</f>
        <v>#REF!</v>
      </c>
      <c r="BU80" s="754"/>
      <c r="BV80" s="777" t="e">
        <f>IF(AND('Mapa final'!#REF!="Muy Baja",'Mapa final'!#REF!="Catastrófico"),CONCATENATE("R",'Mapa final'!#REF!),"")</f>
        <v>#REF!</v>
      </c>
      <c r="BW80" s="759"/>
      <c r="BX80" s="759" t="e">
        <f>IF(AND('Mapa final'!#REF!="Muy Baja",'Mapa final'!#REF!="Catastrófico"),CONCATENATE("R",'Mapa final'!#REF!),"")</f>
        <v>#REF!</v>
      </c>
      <c r="BY80" s="759"/>
      <c r="BZ80" s="759" t="e">
        <f>IF(AND('Mapa final'!#REF!="Muy Baja",'Mapa final'!#REF!="Catastrófico"),CONCATENATE("R",'Mapa final'!#REF!),"")</f>
        <v>#REF!</v>
      </c>
      <c r="CA80" s="759"/>
      <c r="CB80" s="759" t="e">
        <f>IF(AND('Mapa final'!#REF!="Muy Baja",'Mapa final'!#REF!="Catastrófico"),CONCATENATE("R",'Mapa final'!#REF!),"")</f>
        <v>#REF!</v>
      </c>
      <c r="CC80" s="759"/>
      <c r="CD80" s="759" t="e">
        <f>IF(AND('Mapa final'!#REF!="Muy Baja",'Mapa final'!#REF!="Catastrófico"),CONCATENATE("R",'Mapa final'!#REF!),"")</f>
        <v>#REF!</v>
      </c>
      <c r="CE80" s="759"/>
      <c r="CF80" s="759" t="e">
        <f>IF(AND('Mapa final'!#REF!="Muy Baja",'Mapa final'!#REF!="Catastrófico"),CONCATENATE("R",'Mapa final'!#REF!),"")</f>
        <v>#REF!</v>
      </c>
      <c r="CG80" s="759"/>
      <c r="CH80" s="759" t="e">
        <f>IF(AND('Mapa final'!#REF!="Muy Baja",'Mapa final'!#REF!="Catastrófico"),CONCATENATE("R",'Mapa final'!#REF!),"")</f>
        <v>#REF!</v>
      </c>
      <c r="CI80" s="759"/>
      <c r="CJ80" s="759" t="e">
        <f>IF(AND('Mapa final'!#REF!="Muy Baja",'Mapa final'!#REF!="Catastrófico"),CONCATENATE("R",'Mapa final'!#REF!),"")</f>
        <v>#REF!</v>
      </c>
      <c r="CK80" s="760"/>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row>
    <row r="81" spans="1:130" ht="14.4" customHeight="1" x14ac:dyDescent="0.3">
      <c r="A81" s="22"/>
      <c r="B81" s="824"/>
      <c r="C81" s="824"/>
      <c r="D81" s="825"/>
      <c r="E81" s="747"/>
      <c r="F81" s="748"/>
      <c r="G81" s="748"/>
      <c r="H81" s="748"/>
      <c r="I81" s="748"/>
      <c r="J81" s="771"/>
      <c r="K81" s="772"/>
      <c r="L81" s="772"/>
      <c r="M81" s="772"/>
      <c r="N81" s="772"/>
      <c r="O81" s="772"/>
      <c r="P81" s="772"/>
      <c r="Q81" s="772"/>
      <c r="R81" s="772"/>
      <c r="S81" s="772"/>
      <c r="T81" s="772"/>
      <c r="U81" s="772"/>
      <c r="V81" s="772"/>
      <c r="W81" s="772"/>
      <c r="X81" s="772"/>
      <c r="Y81" s="772"/>
      <c r="Z81" s="771"/>
      <c r="AA81" s="772"/>
      <c r="AB81" s="772"/>
      <c r="AC81" s="772"/>
      <c r="AD81" s="772"/>
      <c r="AE81" s="772"/>
      <c r="AF81" s="772"/>
      <c r="AG81" s="772"/>
      <c r="AH81" s="772"/>
      <c r="AI81" s="772"/>
      <c r="AJ81" s="772"/>
      <c r="AK81" s="772"/>
      <c r="AL81" s="772"/>
      <c r="AM81" s="772"/>
      <c r="AN81" s="772"/>
      <c r="AO81" s="772"/>
      <c r="AP81" s="767"/>
      <c r="AQ81" s="765"/>
      <c r="AR81" s="765"/>
      <c r="AS81" s="765"/>
      <c r="AT81" s="765"/>
      <c r="AU81" s="765"/>
      <c r="AV81" s="765"/>
      <c r="AW81" s="765"/>
      <c r="AX81" s="765"/>
      <c r="AY81" s="765"/>
      <c r="AZ81" s="765"/>
      <c r="BA81" s="765"/>
      <c r="BB81" s="765"/>
      <c r="BC81" s="765"/>
      <c r="BD81" s="765"/>
      <c r="BE81" s="776"/>
      <c r="BF81" s="755"/>
      <c r="BG81" s="753"/>
      <c r="BH81" s="753"/>
      <c r="BI81" s="753"/>
      <c r="BJ81" s="753"/>
      <c r="BK81" s="753"/>
      <c r="BL81" s="753"/>
      <c r="BM81" s="753"/>
      <c r="BN81" s="753"/>
      <c r="BO81" s="753"/>
      <c r="BP81" s="753"/>
      <c r="BQ81" s="753"/>
      <c r="BR81" s="753"/>
      <c r="BS81" s="753"/>
      <c r="BT81" s="753"/>
      <c r="BU81" s="754"/>
      <c r="BV81" s="777"/>
      <c r="BW81" s="759"/>
      <c r="BX81" s="759"/>
      <c r="BY81" s="759"/>
      <c r="BZ81" s="759"/>
      <c r="CA81" s="759"/>
      <c r="CB81" s="759"/>
      <c r="CC81" s="759"/>
      <c r="CD81" s="759"/>
      <c r="CE81" s="759"/>
      <c r="CF81" s="759"/>
      <c r="CG81" s="759"/>
      <c r="CH81" s="759"/>
      <c r="CI81" s="759"/>
      <c r="CJ81" s="759"/>
      <c r="CK81" s="760"/>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22"/>
      <c r="DX81" s="22"/>
      <c r="DY81" s="22"/>
      <c r="DZ81" s="22"/>
    </row>
    <row r="82" spans="1:130" ht="14.4" customHeight="1" x14ac:dyDescent="0.3">
      <c r="A82" s="22"/>
      <c r="B82" s="824"/>
      <c r="C82" s="824"/>
      <c r="D82" s="825"/>
      <c r="E82" s="747"/>
      <c r="F82" s="748"/>
      <c r="G82" s="748"/>
      <c r="H82" s="748"/>
      <c r="I82" s="748"/>
      <c r="J82" s="771" t="e">
        <f>IF(AND('Mapa final'!#REF!="Muy Baja",'Mapa final'!#REF!="Leve"),CONCATENATE("R",'Mapa final'!#REF!),"")</f>
        <v>#REF!</v>
      </c>
      <c r="K82" s="772"/>
      <c r="L82" s="772" t="e">
        <f>IF(AND('Mapa final'!#REF!="Muy Baja",'Mapa final'!#REF!="Leve"),CONCATENATE("R",'Mapa final'!#REF!),"")</f>
        <v>#REF!</v>
      </c>
      <c r="M82" s="772"/>
      <c r="N82" s="772" t="e">
        <f>IF(AND('Mapa final'!#REF!="Muy Baja",'Mapa final'!#REF!="Leve"),CONCATENATE("R",'Mapa final'!#REF!),"")</f>
        <v>#REF!</v>
      </c>
      <c r="O82" s="772"/>
      <c r="P82" s="772" t="e">
        <f>IF(AND('Mapa final'!#REF!="Muy Baja",'Mapa final'!#REF!="Leve"),CONCATENATE("R",'Mapa final'!#REF!),"")</f>
        <v>#REF!</v>
      </c>
      <c r="Q82" s="772"/>
      <c r="R82" s="772" t="e">
        <f>IF(AND('Mapa final'!#REF!="Muy Baja",'Mapa final'!#REF!="Leve"),CONCATENATE("R",'Mapa final'!#REF!),"")</f>
        <v>#REF!</v>
      </c>
      <c r="S82" s="772"/>
      <c r="T82" s="772" t="e">
        <f>IF(AND('Mapa final'!#REF!="Muy Baja",'Mapa final'!#REF!="Leve"),CONCATENATE("R",'Mapa final'!#REF!),"")</f>
        <v>#REF!</v>
      </c>
      <c r="U82" s="772"/>
      <c r="V82" s="772" t="e">
        <f>IF(AND('Mapa final'!#REF!="Muy Baja",'Mapa final'!#REF!="Leve"),CONCATENATE("R",'Mapa final'!#REF!),"")</f>
        <v>#REF!</v>
      </c>
      <c r="W82" s="772"/>
      <c r="X82" s="772" t="e">
        <f>IF(AND('Mapa final'!#REF!="Muy Baja",'Mapa final'!#REF!="Leve"),CONCATENATE("R",'Mapa final'!#REF!),"")</f>
        <v>#REF!</v>
      </c>
      <c r="Y82" s="772"/>
      <c r="Z82" s="771" t="e">
        <f>IF(AND('Mapa final'!#REF!="Muy Baja",'Mapa final'!#REF!="Menor"),CONCATENATE("R",'Mapa final'!#REF!),"")</f>
        <v>#REF!</v>
      </c>
      <c r="AA82" s="772"/>
      <c r="AB82" s="772" t="e">
        <f>IF(AND('Mapa final'!#REF!="Muy Baja",'Mapa final'!#REF!="Menor"),CONCATENATE("R",'Mapa final'!#REF!),"")</f>
        <v>#REF!</v>
      </c>
      <c r="AC82" s="772"/>
      <c r="AD82" s="772" t="e">
        <f>IF(AND('Mapa final'!#REF!="Muy Baja",'Mapa final'!#REF!="Menor"),CONCATENATE("R",'Mapa final'!#REF!),"")</f>
        <v>#REF!</v>
      </c>
      <c r="AE82" s="772"/>
      <c r="AF82" s="772" t="e">
        <f>IF(AND('Mapa final'!#REF!="Muy Baja",'Mapa final'!#REF!="Menor"),CONCATENATE("R",'Mapa final'!#REF!),"")</f>
        <v>#REF!</v>
      </c>
      <c r="AG82" s="772"/>
      <c r="AH82" s="772" t="e">
        <f>IF(AND('Mapa final'!#REF!="Muy Baja",'Mapa final'!#REF!="Menor"),CONCATENATE("R",'Mapa final'!#REF!),"")</f>
        <v>#REF!</v>
      </c>
      <c r="AI82" s="772"/>
      <c r="AJ82" s="772" t="e">
        <f>IF(AND('Mapa final'!#REF!="Muy Baja",'Mapa final'!#REF!="Menor"),CONCATENATE("R",'Mapa final'!#REF!),"")</f>
        <v>#REF!</v>
      </c>
      <c r="AK82" s="772"/>
      <c r="AL82" s="772" t="e">
        <f>IF(AND('Mapa final'!#REF!="Muy Baja",'Mapa final'!#REF!="Menor"),CONCATENATE("R",'Mapa final'!#REF!),"")</f>
        <v>#REF!</v>
      </c>
      <c r="AM82" s="772"/>
      <c r="AN82" s="772" t="e">
        <f>IF(AND('Mapa final'!#REF!="Muy Baja",'Mapa final'!#REF!="Menor"),CONCATENATE("R",'Mapa final'!#REF!),"")</f>
        <v>#REF!</v>
      </c>
      <c r="AO82" s="772"/>
      <c r="AP82" s="767" t="e">
        <f>IF(AND('Mapa final'!#REF!="Muy Baja",'Mapa final'!#REF!="Moderado"),CONCATENATE("R",'Mapa final'!#REF!),"")</f>
        <v>#REF!</v>
      </c>
      <c r="AQ82" s="765"/>
      <c r="AR82" s="765" t="e">
        <f>IF(AND('Mapa final'!#REF!="Muy Baja",'Mapa final'!#REF!="Moderado"),CONCATENATE("R",'Mapa final'!#REF!),"")</f>
        <v>#REF!</v>
      </c>
      <c r="AS82" s="765"/>
      <c r="AT82" s="765" t="e">
        <f>IF(AND('Mapa final'!#REF!="Muy Baja",'Mapa final'!#REF!="Moderado"),CONCATENATE("R",'Mapa final'!#REF!),"")</f>
        <v>#REF!</v>
      </c>
      <c r="AU82" s="765"/>
      <c r="AV82" s="765" t="e">
        <f>IF(AND('Mapa final'!#REF!="Muy Baja",'Mapa final'!#REF!="Moderado"),CONCATENATE("R",'Mapa final'!#REF!),"")</f>
        <v>#REF!</v>
      </c>
      <c r="AW82" s="765"/>
      <c r="AX82" s="765" t="e">
        <f>IF(AND('Mapa final'!#REF!="Muy Baja",'Mapa final'!#REF!="Moderado"),CONCATENATE("R",'Mapa final'!#REF!),"")</f>
        <v>#REF!</v>
      </c>
      <c r="AY82" s="765"/>
      <c r="AZ82" s="765" t="e">
        <f>IF(AND('Mapa final'!#REF!="Muy Baja",'Mapa final'!#REF!="Moderado"),CONCATENATE("R",'Mapa final'!#REF!),"")</f>
        <v>#REF!</v>
      </c>
      <c r="BA82" s="765"/>
      <c r="BB82" s="765" t="e">
        <f>IF(AND('Mapa final'!#REF!="Muy Baja",'Mapa final'!#REF!="Moderado"),CONCATENATE("R",'Mapa final'!#REF!),"")</f>
        <v>#REF!</v>
      </c>
      <c r="BC82" s="765"/>
      <c r="BD82" s="765" t="e">
        <f>IF(AND('Mapa final'!#REF!="Muy Baja",'Mapa final'!#REF!="Moderado"),CONCATENATE("R",'Mapa final'!#REF!),"")</f>
        <v>#REF!</v>
      </c>
      <c r="BE82" s="776"/>
      <c r="BF82" s="755" t="e">
        <f>IF(AND('Mapa final'!#REF!="Muy Baja",'Mapa final'!#REF!="Mayor"),CONCATENATE("R",'Mapa final'!#REF!),"")</f>
        <v>#REF!</v>
      </c>
      <c r="BG82" s="753"/>
      <c r="BH82" s="753" t="e">
        <f>IF(AND('Mapa final'!#REF!="Muy Baja",'Mapa final'!#REF!="Mayor"),CONCATENATE("R",'Mapa final'!#REF!),"")</f>
        <v>#REF!</v>
      </c>
      <c r="BI82" s="753"/>
      <c r="BJ82" s="753" t="e">
        <f>IF(AND('Mapa final'!#REF!="Muy Baja",'Mapa final'!#REF!="Mayor"),CONCATENATE("R",'Mapa final'!#REF!),"")</f>
        <v>#REF!</v>
      </c>
      <c r="BK82" s="753"/>
      <c r="BL82" s="753" t="e">
        <f>IF(AND('Mapa final'!#REF!="Muy Baja",'Mapa final'!#REF!="Mayor"),CONCATENATE("R",'Mapa final'!#REF!),"")</f>
        <v>#REF!</v>
      </c>
      <c r="BM82" s="753"/>
      <c r="BN82" s="753" t="e">
        <f>IF(AND('Mapa final'!#REF!="Muy Baja",'Mapa final'!#REF!="Mayor"),CONCATENATE("R",'Mapa final'!#REF!),"")</f>
        <v>#REF!</v>
      </c>
      <c r="BO82" s="753"/>
      <c r="BP82" s="753" t="e">
        <f>IF(AND('Mapa final'!#REF!="Muy Baja",'Mapa final'!#REF!="Mayor"),CONCATENATE("R",'Mapa final'!#REF!),"")</f>
        <v>#REF!</v>
      </c>
      <c r="BQ82" s="753"/>
      <c r="BR82" s="753" t="e">
        <f>IF(AND('Mapa final'!#REF!="Muy Baja",'Mapa final'!#REF!="Mayor"),CONCATENATE("R",'Mapa final'!#REF!),"")</f>
        <v>#REF!</v>
      </c>
      <c r="BS82" s="753"/>
      <c r="BT82" s="753" t="e">
        <f>IF(AND('Mapa final'!#REF!="Muy Baja",'Mapa final'!#REF!="Mayor"),CONCATENATE("R",'Mapa final'!#REF!),"")</f>
        <v>#REF!</v>
      </c>
      <c r="BU82" s="754"/>
      <c r="BV82" s="777" t="e">
        <f>IF(AND('Mapa final'!#REF!="Muy Baja",'Mapa final'!#REF!="Catastrófico"),CONCATENATE("R",'Mapa final'!#REF!),"")</f>
        <v>#REF!</v>
      </c>
      <c r="BW82" s="759"/>
      <c r="BX82" s="759" t="e">
        <f>IF(AND('Mapa final'!#REF!="Muy Baja",'Mapa final'!#REF!="Catastrófico"),CONCATENATE("R",'Mapa final'!#REF!),"")</f>
        <v>#REF!</v>
      </c>
      <c r="BY82" s="759"/>
      <c r="BZ82" s="759" t="e">
        <f>IF(AND('Mapa final'!#REF!="Muy Baja",'Mapa final'!#REF!="Catastrófico"),CONCATENATE("R",'Mapa final'!#REF!),"")</f>
        <v>#REF!</v>
      </c>
      <c r="CA82" s="759"/>
      <c r="CB82" s="759" t="e">
        <f>IF(AND('Mapa final'!#REF!="Muy Baja",'Mapa final'!#REF!="Catastrófico"),CONCATENATE("R",'Mapa final'!#REF!),"")</f>
        <v>#REF!</v>
      </c>
      <c r="CC82" s="759"/>
      <c r="CD82" s="759" t="e">
        <f>IF(AND('Mapa final'!#REF!="Muy Baja",'Mapa final'!#REF!="Catastrófico"),CONCATENATE("R",'Mapa final'!#REF!),"")</f>
        <v>#REF!</v>
      </c>
      <c r="CE82" s="759"/>
      <c r="CF82" s="759" t="e">
        <f>IF(AND('Mapa final'!#REF!="Muy Baja",'Mapa final'!#REF!="Catastrófico"),CONCATENATE("R",'Mapa final'!#REF!),"")</f>
        <v>#REF!</v>
      </c>
      <c r="CG82" s="759"/>
      <c r="CH82" s="759" t="e">
        <f>IF(AND('Mapa final'!#REF!="Muy Baja",'Mapa final'!#REF!="Catastrófico"),CONCATENATE("R",'Mapa final'!#REF!),"")</f>
        <v>#REF!</v>
      </c>
      <c r="CI82" s="759"/>
      <c r="CJ82" s="759" t="e">
        <f>IF(AND('Mapa final'!#REF!="Muy Baja",'Mapa final'!#REF!="Catastrófico"),CONCATENATE("R",'Mapa final'!#REF!),"")</f>
        <v>#REF!</v>
      </c>
      <c r="CK82" s="760"/>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row>
    <row r="83" spans="1:130" ht="14.4" customHeight="1" x14ac:dyDescent="0.3">
      <c r="A83" s="22"/>
      <c r="B83" s="824"/>
      <c r="C83" s="824"/>
      <c r="D83" s="825"/>
      <c r="E83" s="747"/>
      <c r="F83" s="748"/>
      <c r="G83" s="748"/>
      <c r="H83" s="748"/>
      <c r="I83" s="748"/>
      <c r="J83" s="771"/>
      <c r="K83" s="772"/>
      <c r="L83" s="772"/>
      <c r="M83" s="772"/>
      <c r="N83" s="772"/>
      <c r="O83" s="772"/>
      <c r="P83" s="772"/>
      <c r="Q83" s="772"/>
      <c r="R83" s="772"/>
      <c r="S83" s="772"/>
      <c r="T83" s="772"/>
      <c r="U83" s="772"/>
      <c r="V83" s="772"/>
      <c r="W83" s="772"/>
      <c r="X83" s="772"/>
      <c r="Y83" s="772"/>
      <c r="Z83" s="771"/>
      <c r="AA83" s="772"/>
      <c r="AB83" s="772"/>
      <c r="AC83" s="772"/>
      <c r="AD83" s="772"/>
      <c r="AE83" s="772"/>
      <c r="AF83" s="772"/>
      <c r="AG83" s="772"/>
      <c r="AH83" s="772"/>
      <c r="AI83" s="772"/>
      <c r="AJ83" s="772"/>
      <c r="AK83" s="772"/>
      <c r="AL83" s="772"/>
      <c r="AM83" s="772"/>
      <c r="AN83" s="772"/>
      <c r="AO83" s="772"/>
      <c r="AP83" s="767"/>
      <c r="AQ83" s="765"/>
      <c r="AR83" s="765"/>
      <c r="AS83" s="765"/>
      <c r="AT83" s="765"/>
      <c r="AU83" s="765"/>
      <c r="AV83" s="765"/>
      <c r="AW83" s="765"/>
      <c r="AX83" s="765"/>
      <c r="AY83" s="765"/>
      <c r="AZ83" s="765"/>
      <c r="BA83" s="765"/>
      <c r="BB83" s="765"/>
      <c r="BC83" s="765"/>
      <c r="BD83" s="765"/>
      <c r="BE83" s="776"/>
      <c r="BF83" s="755"/>
      <c r="BG83" s="753"/>
      <c r="BH83" s="753"/>
      <c r="BI83" s="753"/>
      <c r="BJ83" s="753"/>
      <c r="BK83" s="753"/>
      <c r="BL83" s="753"/>
      <c r="BM83" s="753"/>
      <c r="BN83" s="753"/>
      <c r="BO83" s="753"/>
      <c r="BP83" s="753"/>
      <c r="BQ83" s="753"/>
      <c r="BR83" s="753"/>
      <c r="BS83" s="753"/>
      <c r="BT83" s="753"/>
      <c r="BU83" s="754"/>
      <c r="BV83" s="777"/>
      <c r="BW83" s="759"/>
      <c r="BX83" s="759"/>
      <c r="BY83" s="759"/>
      <c r="BZ83" s="759"/>
      <c r="CA83" s="759"/>
      <c r="CB83" s="759"/>
      <c r="CC83" s="759"/>
      <c r="CD83" s="759"/>
      <c r="CE83" s="759"/>
      <c r="CF83" s="759"/>
      <c r="CG83" s="759"/>
      <c r="CH83" s="759"/>
      <c r="CI83" s="759"/>
      <c r="CJ83" s="759"/>
      <c r="CK83" s="760"/>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row>
    <row r="84" spans="1:130" ht="14.4" customHeight="1" x14ac:dyDescent="0.3">
      <c r="A84" s="22"/>
      <c r="B84" s="824"/>
      <c r="C84" s="824"/>
      <c r="D84" s="825"/>
      <c r="E84" s="747"/>
      <c r="F84" s="748"/>
      <c r="G84" s="748"/>
      <c r="H84" s="748"/>
      <c r="I84" s="748"/>
      <c r="J84" s="771" t="e">
        <f>IF(AND('Mapa final'!#REF!="Muy Baja",'Mapa final'!#REF!="Leve"),CONCATENATE("R",'Mapa final'!#REF!),"")</f>
        <v>#REF!</v>
      </c>
      <c r="K84" s="772"/>
      <c r="L84" s="772" t="e">
        <f>IF(AND('Mapa final'!#REF!="Muy Baja",'Mapa final'!#REF!="Leve"),CONCATENATE("R",'Mapa final'!#REF!),"")</f>
        <v>#REF!</v>
      </c>
      <c r="M84" s="772"/>
      <c r="N84" s="772" t="e">
        <f>IF(AND('Mapa final'!#REF!="Muy Baja",'Mapa final'!#REF!="Leve"),CONCATENATE("R",'Mapa final'!#REF!),"")</f>
        <v>#REF!</v>
      </c>
      <c r="O84" s="772"/>
      <c r="P84" s="772" t="e">
        <f>IF(AND('Mapa final'!#REF!="Muy Baja",'Mapa final'!#REF!="Leve"),CONCATENATE("R",'Mapa final'!#REF!),"")</f>
        <v>#REF!</v>
      </c>
      <c r="Q84" s="772"/>
      <c r="R84" s="772" t="e">
        <f>IF(AND('Mapa final'!#REF!="Muy Baja",'Mapa final'!#REF!="Leve"),CONCATENATE("R",'Mapa final'!#REF!),"")</f>
        <v>#REF!</v>
      </c>
      <c r="S84" s="772"/>
      <c r="T84" s="772" t="e">
        <f>IF(AND('Mapa final'!#REF!="Muy Baja",'Mapa final'!#REF!="Leve"),CONCATENATE("R",'Mapa final'!#REF!),"")</f>
        <v>#REF!</v>
      </c>
      <c r="U84" s="772"/>
      <c r="V84" s="772" t="e">
        <f>IF(AND('Mapa final'!#REF!="Muy Baja",'Mapa final'!#REF!="Leve"),CONCATENATE("R",'Mapa final'!#REF!),"")</f>
        <v>#REF!</v>
      </c>
      <c r="W84" s="772"/>
      <c r="X84" s="772" t="e">
        <f>IF(AND('Mapa final'!#REF!="Muy Baja",'Mapa final'!#REF!="Leve"),CONCATENATE("R",'Mapa final'!#REF!),"")</f>
        <v>#REF!</v>
      </c>
      <c r="Y84" s="772"/>
      <c r="Z84" s="771" t="e">
        <f>IF(AND('Mapa final'!#REF!="Muy Baja",'Mapa final'!#REF!="Menor"),CONCATENATE("R",'Mapa final'!#REF!),"")</f>
        <v>#REF!</v>
      </c>
      <c r="AA84" s="772"/>
      <c r="AB84" s="772" t="e">
        <f>IF(AND('Mapa final'!#REF!="Muy Baja",'Mapa final'!#REF!="Menor"),CONCATENATE("R",'Mapa final'!#REF!),"")</f>
        <v>#REF!</v>
      </c>
      <c r="AC84" s="772"/>
      <c r="AD84" s="772" t="e">
        <f>IF(AND('Mapa final'!#REF!="Muy Baja",'Mapa final'!#REF!="Menor"),CONCATENATE("R",'Mapa final'!#REF!),"")</f>
        <v>#REF!</v>
      </c>
      <c r="AE84" s="772"/>
      <c r="AF84" s="772" t="e">
        <f>IF(AND('Mapa final'!#REF!="Muy Baja",'Mapa final'!#REF!="Menor"),CONCATENATE("R",'Mapa final'!#REF!),"")</f>
        <v>#REF!</v>
      </c>
      <c r="AG84" s="772"/>
      <c r="AH84" s="772" t="e">
        <f>IF(AND('Mapa final'!#REF!="Muy Baja",'Mapa final'!#REF!="Menor"),CONCATENATE("R",'Mapa final'!#REF!),"")</f>
        <v>#REF!</v>
      </c>
      <c r="AI84" s="772"/>
      <c r="AJ84" s="772" t="e">
        <f>IF(AND('Mapa final'!#REF!="Muy Baja",'Mapa final'!#REF!="Menor"),CONCATENATE("R",'Mapa final'!#REF!),"")</f>
        <v>#REF!</v>
      </c>
      <c r="AK84" s="772"/>
      <c r="AL84" s="772" t="e">
        <f>IF(AND('Mapa final'!#REF!="Muy Baja",'Mapa final'!#REF!="Menor"),CONCATENATE("R",'Mapa final'!#REF!),"")</f>
        <v>#REF!</v>
      </c>
      <c r="AM84" s="772"/>
      <c r="AN84" s="772" t="e">
        <f>IF(AND('Mapa final'!#REF!="Muy Baja",'Mapa final'!#REF!="Menor"),CONCATENATE("R",'Mapa final'!#REF!),"")</f>
        <v>#REF!</v>
      </c>
      <c r="AO84" s="772"/>
      <c r="AP84" s="767" t="e">
        <f>IF(AND('Mapa final'!#REF!="Muy Baja",'Mapa final'!#REF!="Moderado"),CONCATENATE("R",'Mapa final'!#REF!),"")</f>
        <v>#REF!</v>
      </c>
      <c r="AQ84" s="765"/>
      <c r="AR84" s="765" t="e">
        <f>IF(AND('Mapa final'!#REF!="Muy Baja",'Mapa final'!#REF!="Moderado"),CONCATENATE("R",'Mapa final'!#REF!),"")</f>
        <v>#REF!</v>
      </c>
      <c r="AS84" s="765"/>
      <c r="AT84" s="765" t="e">
        <f>IF(AND('Mapa final'!#REF!="Muy Baja",'Mapa final'!#REF!="Moderado"),CONCATENATE("R",'Mapa final'!#REF!),"")</f>
        <v>#REF!</v>
      </c>
      <c r="AU84" s="765"/>
      <c r="AV84" s="765" t="e">
        <f>IF(AND('Mapa final'!#REF!="Muy Baja",'Mapa final'!#REF!="Moderado"),CONCATENATE("R",'Mapa final'!#REF!),"")</f>
        <v>#REF!</v>
      </c>
      <c r="AW84" s="765"/>
      <c r="AX84" s="765" t="e">
        <f>IF(AND('Mapa final'!#REF!="Muy Baja",'Mapa final'!#REF!="Moderado"),CONCATENATE("R",'Mapa final'!#REF!),"")</f>
        <v>#REF!</v>
      </c>
      <c r="AY84" s="765"/>
      <c r="AZ84" s="765" t="e">
        <f>IF(AND('Mapa final'!#REF!="Muy Baja",'Mapa final'!#REF!="Moderado"),CONCATENATE("R",'Mapa final'!#REF!),"")</f>
        <v>#REF!</v>
      </c>
      <c r="BA84" s="765"/>
      <c r="BB84" s="765" t="e">
        <f>IF(AND('Mapa final'!#REF!="Muy Baja",'Mapa final'!#REF!="Moderado"),CONCATENATE("R",'Mapa final'!#REF!),"")</f>
        <v>#REF!</v>
      </c>
      <c r="BC84" s="765"/>
      <c r="BD84" s="765" t="e">
        <f>IF(AND('Mapa final'!#REF!="Muy Baja",'Mapa final'!#REF!="Moderado"),CONCATENATE("R",'Mapa final'!#REF!),"")</f>
        <v>#REF!</v>
      </c>
      <c r="BE84" s="776"/>
      <c r="BF84" s="755" t="e">
        <f>IF(AND('Mapa final'!#REF!="Muy Baja",'Mapa final'!#REF!="Mayor"),CONCATENATE("R",'Mapa final'!#REF!),"")</f>
        <v>#REF!</v>
      </c>
      <c r="BG84" s="753"/>
      <c r="BH84" s="753" t="e">
        <f>IF(AND('Mapa final'!#REF!="Muy Baja",'Mapa final'!#REF!="Mayor"),CONCATENATE("R",'Mapa final'!#REF!),"")</f>
        <v>#REF!</v>
      </c>
      <c r="BI84" s="753"/>
      <c r="BJ84" s="753" t="e">
        <f>IF(AND('Mapa final'!#REF!="Muy Baja",'Mapa final'!#REF!="Mayor"),CONCATENATE("R",'Mapa final'!#REF!),"")</f>
        <v>#REF!</v>
      </c>
      <c r="BK84" s="753"/>
      <c r="BL84" s="753" t="e">
        <f>IF(AND('Mapa final'!#REF!="Muy Baja",'Mapa final'!#REF!="Mayor"),CONCATENATE("R",'Mapa final'!#REF!),"")</f>
        <v>#REF!</v>
      </c>
      <c r="BM84" s="753"/>
      <c r="BN84" s="753" t="e">
        <f>IF(AND('Mapa final'!#REF!="Muy Baja",'Mapa final'!#REF!="Mayor"),CONCATENATE("R",'Mapa final'!#REF!),"")</f>
        <v>#REF!</v>
      </c>
      <c r="BO84" s="753"/>
      <c r="BP84" s="753" t="e">
        <f>IF(AND('Mapa final'!#REF!="Muy Baja",'Mapa final'!#REF!="Mayor"),CONCATENATE("R",'Mapa final'!#REF!),"")</f>
        <v>#REF!</v>
      </c>
      <c r="BQ84" s="753"/>
      <c r="BR84" s="753" t="e">
        <f>IF(AND('Mapa final'!#REF!="Muy Baja",'Mapa final'!#REF!="Mayor"),CONCATENATE("R",'Mapa final'!#REF!),"")</f>
        <v>#REF!</v>
      </c>
      <c r="BS84" s="753"/>
      <c r="BT84" s="753" t="e">
        <f>IF(AND('Mapa final'!#REF!="Muy Baja",'Mapa final'!#REF!="Mayor"),CONCATENATE("R",'Mapa final'!#REF!),"")</f>
        <v>#REF!</v>
      </c>
      <c r="BU84" s="754"/>
      <c r="BV84" s="777" t="e">
        <f>IF(AND('Mapa final'!#REF!="Muy Baja",'Mapa final'!#REF!="Catastrófico"),CONCATENATE("R",'Mapa final'!#REF!),"")</f>
        <v>#REF!</v>
      </c>
      <c r="BW84" s="759"/>
      <c r="BX84" s="759" t="e">
        <f>IF(AND('Mapa final'!#REF!="Muy Baja",'Mapa final'!#REF!="Catastrófico"),CONCATENATE("R",'Mapa final'!#REF!),"")</f>
        <v>#REF!</v>
      </c>
      <c r="BY84" s="759"/>
      <c r="BZ84" s="759" t="e">
        <f>IF(AND('Mapa final'!#REF!="Muy Baja",'Mapa final'!#REF!="Catastrófico"),CONCATENATE("R",'Mapa final'!#REF!),"")</f>
        <v>#REF!</v>
      </c>
      <c r="CA84" s="759"/>
      <c r="CB84" s="759" t="e">
        <f>IF(AND('Mapa final'!#REF!="Muy Baja",'Mapa final'!#REF!="Catastrófico"),CONCATENATE("R",'Mapa final'!#REF!),"")</f>
        <v>#REF!</v>
      </c>
      <c r="CC84" s="759"/>
      <c r="CD84" s="759" t="e">
        <f>IF(AND('Mapa final'!#REF!="Muy Baja",'Mapa final'!#REF!="Catastrófico"),CONCATENATE("R",'Mapa final'!#REF!),"")</f>
        <v>#REF!</v>
      </c>
      <c r="CE84" s="759"/>
      <c r="CF84" s="759" t="e">
        <f>IF(AND('Mapa final'!#REF!="Muy Baja",'Mapa final'!#REF!="Catastrófico"),CONCATENATE("R",'Mapa final'!#REF!),"")</f>
        <v>#REF!</v>
      </c>
      <c r="CG84" s="759"/>
      <c r="CH84" s="759" t="e">
        <f>IF(AND('Mapa final'!#REF!="Muy Baja",'Mapa final'!#REF!="Catastrófico"),CONCATENATE("R",'Mapa final'!#REF!),"")</f>
        <v>#REF!</v>
      </c>
      <c r="CI84" s="759"/>
      <c r="CJ84" s="759" t="e">
        <f>IF(AND('Mapa final'!#REF!="Muy Baja",'Mapa final'!#REF!="Catastrófico"),CONCATENATE("R",'Mapa final'!#REF!),"")</f>
        <v>#REF!</v>
      </c>
      <c r="CK84" s="760"/>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row>
    <row r="85" spans="1:130" ht="15" customHeight="1" thickBot="1" x14ac:dyDescent="0.35">
      <c r="A85" s="22"/>
      <c r="B85" s="824"/>
      <c r="C85" s="824"/>
      <c r="D85" s="825"/>
      <c r="E85" s="750"/>
      <c r="F85" s="751"/>
      <c r="G85" s="751"/>
      <c r="H85" s="751"/>
      <c r="I85" s="751"/>
      <c r="J85" s="773"/>
      <c r="K85" s="774"/>
      <c r="L85" s="774"/>
      <c r="M85" s="774"/>
      <c r="N85" s="774"/>
      <c r="O85" s="774"/>
      <c r="P85" s="774"/>
      <c r="Q85" s="774"/>
      <c r="R85" s="774"/>
      <c r="S85" s="774"/>
      <c r="T85" s="774"/>
      <c r="U85" s="774"/>
      <c r="V85" s="774"/>
      <c r="W85" s="774"/>
      <c r="X85" s="774"/>
      <c r="Y85" s="774"/>
      <c r="Z85" s="773"/>
      <c r="AA85" s="774"/>
      <c r="AB85" s="774"/>
      <c r="AC85" s="774"/>
      <c r="AD85" s="774"/>
      <c r="AE85" s="774"/>
      <c r="AF85" s="774"/>
      <c r="AG85" s="774"/>
      <c r="AH85" s="774"/>
      <c r="AI85" s="774"/>
      <c r="AJ85" s="774"/>
      <c r="AK85" s="774"/>
      <c r="AL85" s="774"/>
      <c r="AM85" s="774"/>
      <c r="AN85" s="774"/>
      <c r="AO85" s="774"/>
      <c r="AP85" s="775"/>
      <c r="AQ85" s="766"/>
      <c r="AR85" s="766"/>
      <c r="AS85" s="766"/>
      <c r="AT85" s="766"/>
      <c r="AU85" s="766"/>
      <c r="AV85" s="766"/>
      <c r="AW85" s="766"/>
      <c r="AX85" s="766"/>
      <c r="AY85" s="766"/>
      <c r="AZ85" s="766"/>
      <c r="BA85" s="766"/>
      <c r="BB85" s="766"/>
      <c r="BC85" s="766"/>
      <c r="BD85" s="766"/>
      <c r="BE85" s="782"/>
      <c r="BF85" s="756"/>
      <c r="BG85" s="757"/>
      <c r="BH85" s="757"/>
      <c r="BI85" s="757"/>
      <c r="BJ85" s="757"/>
      <c r="BK85" s="757"/>
      <c r="BL85" s="757"/>
      <c r="BM85" s="757"/>
      <c r="BN85" s="757"/>
      <c r="BO85" s="757"/>
      <c r="BP85" s="757"/>
      <c r="BQ85" s="757"/>
      <c r="BR85" s="757"/>
      <c r="BS85" s="757"/>
      <c r="BT85" s="757"/>
      <c r="BU85" s="758"/>
      <c r="BV85" s="822"/>
      <c r="BW85" s="811"/>
      <c r="BX85" s="811"/>
      <c r="BY85" s="811"/>
      <c r="BZ85" s="811"/>
      <c r="CA85" s="811"/>
      <c r="CB85" s="811"/>
      <c r="CC85" s="811"/>
      <c r="CD85" s="811"/>
      <c r="CE85" s="811"/>
      <c r="CF85" s="811"/>
      <c r="CG85" s="811"/>
      <c r="CH85" s="811"/>
      <c r="CI85" s="811"/>
      <c r="CJ85" s="811"/>
      <c r="CK85" s="81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row>
    <row r="86" spans="1:130" ht="18" customHeight="1" x14ac:dyDescent="0.3">
      <c r="A86" s="22"/>
      <c r="B86" s="22"/>
      <c r="C86" s="22"/>
      <c r="D86" s="22"/>
      <c r="E86" s="22"/>
      <c r="F86" s="22"/>
      <c r="G86" s="22"/>
      <c r="H86" s="22"/>
      <c r="I86" s="22"/>
      <c r="J86" s="747" t="s">
        <v>104</v>
      </c>
      <c r="K86" s="748"/>
      <c r="L86" s="748"/>
      <c r="M86" s="748"/>
      <c r="N86" s="748"/>
      <c r="O86" s="748"/>
      <c r="P86" s="748"/>
      <c r="Q86" s="748"/>
      <c r="R86" s="748"/>
      <c r="S86" s="748"/>
      <c r="T86" s="748"/>
      <c r="U86" s="748"/>
      <c r="V86" s="748"/>
      <c r="W86" s="748"/>
      <c r="X86" s="748"/>
      <c r="Y86" s="749"/>
      <c r="Z86" s="747" t="s">
        <v>103</v>
      </c>
      <c r="AA86" s="748"/>
      <c r="AB86" s="748"/>
      <c r="AC86" s="748"/>
      <c r="AD86" s="748"/>
      <c r="AE86" s="748"/>
      <c r="AF86" s="748"/>
      <c r="AG86" s="748"/>
      <c r="AH86" s="748"/>
      <c r="AI86" s="748"/>
      <c r="AJ86" s="748"/>
      <c r="AK86" s="748"/>
      <c r="AL86" s="748"/>
      <c r="AM86" s="748"/>
      <c r="AN86" s="748"/>
      <c r="AO86" s="749"/>
      <c r="AP86" s="744" t="s">
        <v>102</v>
      </c>
      <c r="AQ86" s="745"/>
      <c r="AR86" s="745"/>
      <c r="AS86" s="745"/>
      <c r="AT86" s="745"/>
      <c r="AU86" s="745"/>
      <c r="AV86" s="745"/>
      <c r="AW86" s="745"/>
      <c r="AX86" s="745"/>
      <c r="AY86" s="745"/>
      <c r="AZ86" s="745"/>
      <c r="BA86" s="745"/>
      <c r="BB86" s="745"/>
      <c r="BC86" s="745"/>
      <c r="BD86" s="745"/>
      <c r="BE86" s="745"/>
      <c r="BF86" s="745" t="s">
        <v>101</v>
      </c>
      <c r="BG86" s="745"/>
      <c r="BH86" s="745"/>
      <c r="BI86" s="745"/>
      <c r="BJ86" s="745"/>
      <c r="BK86" s="745"/>
      <c r="BL86" s="745"/>
      <c r="BM86" s="745"/>
      <c r="BN86" s="745"/>
      <c r="BO86" s="745"/>
      <c r="BP86" s="745"/>
      <c r="BQ86" s="745"/>
      <c r="BR86" s="745"/>
      <c r="BS86" s="745"/>
      <c r="BT86" s="745"/>
      <c r="BU86" s="746"/>
      <c r="BV86" s="744" t="s">
        <v>100</v>
      </c>
      <c r="BW86" s="745"/>
      <c r="BX86" s="745"/>
      <c r="BY86" s="745"/>
      <c r="BZ86" s="745"/>
      <c r="CA86" s="745"/>
      <c r="CB86" s="745"/>
      <c r="CC86" s="745"/>
      <c r="CD86" s="745"/>
      <c r="CE86" s="745"/>
      <c r="CF86" s="745"/>
      <c r="CG86" s="745"/>
      <c r="CH86" s="745"/>
      <c r="CI86" s="745"/>
      <c r="CJ86" s="745"/>
      <c r="CK86" s="746"/>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row>
    <row r="87" spans="1:130" ht="18" customHeight="1" x14ac:dyDescent="0.3">
      <c r="A87" s="22"/>
      <c r="B87" s="22"/>
      <c r="C87" s="22"/>
      <c r="D87" s="22"/>
      <c r="E87" s="22"/>
      <c r="F87" s="22"/>
      <c r="G87" s="22"/>
      <c r="H87" s="22"/>
      <c r="I87" s="22"/>
      <c r="J87" s="747"/>
      <c r="K87" s="748"/>
      <c r="L87" s="748"/>
      <c r="M87" s="748"/>
      <c r="N87" s="748"/>
      <c r="O87" s="748"/>
      <c r="P87" s="748"/>
      <c r="Q87" s="748"/>
      <c r="R87" s="748"/>
      <c r="S87" s="748"/>
      <c r="T87" s="748"/>
      <c r="U87" s="748"/>
      <c r="V87" s="748"/>
      <c r="W87" s="748"/>
      <c r="X87" s="748"/>
      <c r="Y87" s="749"/>
      <c r="Z87" s="747"/>
      <c r="AA87" s="748"/>
      <c r="AB87" s="748"/>
      <c r="AC87" s="748"/>
      <c r="AD87" s="748"/>
      <c r="AE87" s="748"/>
      <c r="AF87" s="748"/>
      <c r="AG87" s="748"/>
      <c r="AH87" s="748"/>
      <c r="AI87" s="748"/>
      <c r="AJ87" s="748"/>
      <c r="AK87" s="748"/>
      <c r="AL87" s="748"/>
      <c r="AM87" s="748"/>
      <c r="AN87" s="748"/>
      <c r="AO87" s="749"/>
      <c r="AP87" s="747"/>
      <c r="AQ87" s="748"/>
      <c r="AR87" s="748"/>
      <c r="AS87" s="748"/>
      <c r="AT87" s="748"/>
      <c r="AU87" s="748"/>
      <c r="AV87" s="748"/>
      <c r="AW87" s="748"/>
      <c r="AX87" s="748"/>
      <c r="AY87" s="748"/>
      <c r="AZ87" s="748"/>
      <c r="BA87" s="748"/>
      <c r="BB87" s="748"/>
      <c r="BC87" s="748"/>
      <c r="BD87" s="748"/>
      <c r="BE87" s="748"/>
      <c r="BF87" s="748"/>
      <c r="BG87" s="748"/>
      <c r="BH87" s="748"/>
      <c r="BI87" s="748"/>
      <c r="BJ87" s="748"/>
      <c r="BK87" s="748"/>
      <c r="BL87" s="748"/>
      <c r="BM87" s="748"/>
      <c r="BN87" s="748"/>
      <c r="BO87" s="748"/>
      <c r="BP87" s="748"/>
      <c r="BQ87" s="748"/>
      <c r="BR87" s="748"/>
      <c r="BS87" s="748"/>
      <c r="BT87" s="748"/>
      <c r="BU87" s="749"/>
      <c r="BV87" s="747"/>
      <c r="BW87" s="748"/>
      <c r="BX87" s="748"/>
      <c r="BY87" s="748"/>
      <c r="BZ87" s="748"/>
      <c r="CA87" s="748"/>
      <c r="CB87" s="748"/>
      <c r="CC87" s="748"/>
      <c r="CD87" s="748"/>
      <c r="CE87" s="748"/>
      <c r="CF87" s="748"/>
      <c r="CG87" s="748"/>
      <c r="CH87" s="748"/>
      <c r="CI87" s="748"/>
      <c r="CJ87" s="748"/>
      <c r="CK87" s="749"/>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row>
    <row r="88" spans="1:130" ht="18" customHeight="1" x14ac:dyDescent="0.3">
      <c r="A88" s="22"/>
      <c r="B88" s="22"/>
      <c r="C88" s="22"/>
      <c r="D88" s="22"/>
      <c r="E88" s="22"/>
      <c r="F88" s="22"/>
      <c r="G88" s="22"/>
      <c r="H88" s="22"/>
      <c r="I88" s="22"/>
      <c r="J88" s="747"/>
      <c r="K88" s="748"/>
      <c r="L88" s="748"/>
      <c r="M88" s="748"/>
      <c r="N88" s="748"/>
      <c r="O88" s="748"/>
      <c r="P88" s="748"/>
      <c r="Q88" s="748"/>
      <c r="R88" s="748"/>
      <c r="S88" s="748"/>
      <c r="T88" s="748"/>
      <c r="U88" s="748"/>
      <c r="V88" s="748"/>
      <c r="W88" s="748"/>
      <c r="X88" s="748"/>
      <c r="Y88" s="749"/>
      <c r="Z88" s="747"/>
      <c r="AA88" s="748"/>
      <c r="AB88" s="748"/>
      <c r="AC88" s="748"/>
      <c r="AD88" s="748"/>
      <c r="AE88" s="748"/>
      <c r="AF88" s="748"/>
      <c r="AG88" s="748"/>
      <c r="AH88" s="748"/>
      <c r="AI88" s="748"/>
      <c r="AJ88" s="748"/>
      <c r="AK88" s="748"/>
      <c r="AL88" s="748"/>
      <c r="AM88" s="748"/>
      <c r="AN88" s="748"/>
      <c r="AO88" s="749"/>
      <c r="AP88" s="747"/>
      <c r="AQ88" s="748"/>
      <c r="AR88" s="748"/>
      <c r="AS88" s="748"/>
      <c r="AT88" s="748"/>
      <c r="AU88" s="748"/>
      <c r="AV88" s="748"/>
      <c r="AW88" s="748"/>
      <c r="AX88" s="748"/>
      <c r="AY88" s="748"/>
      <c r="AZ88" s="748"/>
      <c r="BA88" s="748"/>
      <c r="BB88" s="748"/>
      <c r="BC88" s="748"/>
      <c r="BD88" s="748"/>
      <c r="BE88" s="748"/>
      <c r="BF88" s="748"/>
      <c r="BG88" s="748"/>
      <c r="BH88" s="748"/>
      <c r="BI88" s="748"/>
      <c r="BJ88" s="748"/>
      <c r="BK88" s="748"/>
      <c r="BL88" s="748"/>
      <c r="BM88" s="748"/>
      <c r="BN88" s="748"/>
      <c r="BO88" s="748"/>
      <c r="BP88" s="748"/>
      <c r="BQ88" s="748"/>
      <c r="BR88" s="748"/>
      <c r="BS88" s="748"/>
      <c r="BT88" s="748"/>
      <c r="BU88" s="749"/>
      <c r="BV88" s="747"/>
      <c r="BW88" s="748"/>
      <c r="BX88" s="748"/>
      <c r="BY88" s="748"/>
      <c r="BZ88" s="748"/>
      <c r="CA88" s="748"/>
      <c r="CB88" s="748"/>
      <c r="CC88" s="748"/>
      <c r="CD88" s="748"/>
      <c r="CE88" s="748"/>
      <c r="CF88" s="748"/>
      <c r="CG88" s="748"/>
      <c r="CH88" s="748"/>
      <c r="CI88" s="748"/>
      <c r="CJ88" s="748"/>
      <c r="CK88" s="749"/>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row>
    <row r="89" spans="1:130" ht="18" customHeight="1" x14ac:dyDescent="0.3">
      <c r="A89" s="22"/>
      <c r="B89" s="22"/>
      <c r="C89" s="22"/>
      <c r="D89" s="22"/>
      <c r="E89" s="22"/>
      <c r="F89" s="22"/>
      <c r="G89" s="22"/>
      <c r="H89" s="22"/>
      <c r="I89" s="22"/>
      <c r="J89" s="747"/>
      <c r="K89" s="748"/>
      <c r="L89" s="748"/>
      <c r="M89" s="748"/>
      <c r="N89" s="748"/>
      <c r="O89" s="748"/>
      <c r="P89" s="748"/>
      <c r="Q89" s="748"/>
      <c r="R89" s="748"/>
      <c r="S89" s="748"/>
      <c r="T89" s="748"/>
      <c r="U89" s="748"/>
      <c r="V89" s="748"/>
      <c r="W89" s="748"/>
      <c r="X89" s="748"/>
      <c r="Y89" s="749"/>
      <c r="Z89" s="747"/>
      <c r="AA89" s="748"/>
      <c r="AB89" s="748"/>
      <c r="AC89" s="748"/>
      <c r="AD89" s="748"/>
      <c r="AE89" s="748"/>
      <c r="AF89" s="748"/>
      <c r="AG89" s="748"/>
      <c r="AH89" s="748"/>
      <c r="AI89" s="748"/>
      <c r="AJ89" s="748"/>
      <c r="AK89" s="748"/>
      <c r="AL89" s="748"/>
      <c r="AM89" s="748"/>
      <c r="AN89" s="748"/>
      <c r="AO89" s="749"/>
      <c r="AP89" s="747"/>
      <c r="AQ89" s="748"/>
      <c r="AR89" s="748"/>
      <c r="AS89" s="748"/>
      <c r="AT89" s="748"/>
      <c r="AU89" s="748"/>
      <c r="AV89" s="748"/>
      <c r="AW89" s="748"/>
      <c r="AX89" s="748"/>
      <c r="AY89" s="748"/>
      <c r="AZ89" s="748"/>
      <c r="BA89" s="748"/>
      <c r="BB89" s="748"/>
      <c r="BC89" s="748"/>
      <c r="BD89" s="748"/>
      <c r="BE89" s="748"/>
      <c r="BF89" s="748"/>
      <c r="BG89" s="748"/>
      <c r="BH89" s="748"/>
      <c r="BI89" s="748"/>
      <c r="BJ89" s="748"/>
      <c r="BK89" s="748"/>
      <c r="BL89" s="748"/>
      <c r="BM89" s="748"/>
      <c r="BN89" s="748"/>
      <c r="BO89" s="748"/>
      <c r="BP89" s="748"/>
      <c r="BQ89" s="748"/>
      <c r="BR89" s="748"/>
      <c r="BS89" s="748"/>
      <c r="BT89" s="748"/>
      <c r="BU89" s="749"/>
      <c r="BV89" s="747"/>
      <c r="BW89" s="748"/>
      <c r="BX89" s="748"/>
      <c r="BY89" s="748"/>
      <c r="BZ89" s="748"/>
      <c r="CA89" s="748"/>
      <c r="CB89" s="748"/>
      <c r="CC89" s="748"/>
      <c r="CD89" s="748"/>
      <c r="CE89" s="748"/>
      <c r="CF89" s="748"/>
      <c r="CG89" s="748"/>
      <c r="CH89" s="748"/>
      <c r="CI89" s="748"/>
      <c r="CJ89" s="748"/>
      <c r="CK89" s="749"/>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row>
    <row r="90" spans="1:130" ht="18" customHeight="1" x14ac:dyDescent="0.3">
      <c r="A90" s="22"/>
      <c r="B90" s="22"/>
      <c r="C90" s="22"/>
      <c r="D90" s="22"/>
      <c r="E90" s="22"/>
      <c r="F90" s="22"/>
      <c r="G90" s="22"/>
      <c r="H90" s="22"/>
      <c r="I90" s="22"/>
      <c r="J90" s="747"/>
      <c r="K90" s="748"/>
      <c r="L90" s="748"/>
      <c r="M90" s="748"/>
      <c r="N90" s="748"/>
      <c r="O90" s="748"/>
      <c r="P90" s="748"/>
      <c r="Q90" s="748"/>
      <c r="R90" s="748"/>
      <c r="S90" s="748"/>
      <c r="T90" s="748"/>
      <c r="U90" s="748"/>
      <c r="V90" s="748"/>
      <c r="W90" s="748"/>
      <c r="X90" s="748"/>
      <c r="Y90" s="749"/>
      <c r="Z90" s="747"/>
      <c r="AA90" s="748"/>
      <c r="AB90" s="748"/>
      <c r="AC90" s="748"/>
      <c r="AD90" s="748"/>
      <c r="AE90" s="748"/>
      <c r="AF90" s="748"/>
      <c r="AG90" s="748"/>
      <c r="AH90" s="748"/>
      <c r="AI90" s="748"/>
      <c r="AJ90" s="748"/>
      <c r="AK90" s="748"/>
      <c r="AL90" s="748"/>
      <c r="AM90" s="748"/>
      <c r="AN90" s="748"/>
      <c r="AO90" s="749"/>
      <c r="AP90" s="747"/>
      <c r="AQ90" s="748"/>
      <c r="AR90" s="748"/>
      <c r="AS90" s="748"/>
      <c r="AT90" s="748"/>
      <c r="AU90" s="748"/>
      <c r="AV90" s="748"/>
      <c r="AW90" s="748"/>
      <c r="AX90" s="748"/>
      <c r="AY90" s="748"/>
      <c r="AZ90" s="748"/>
      <c r="BA90" s="748"/>
      <c r="BB90" s="748"/>
      <c r="BC90" s="748"/>
      <c r="BD90" s="748"/>
      <c r="BE90" s="748"/>
      <c r="BF90" s="748"/>
      <c r="BG90" s="748"/>
      <c r="BH90" s="748"/>
      <c r="BI90" s="748"/>
      <c r="BJ90" s="748"/>
      <c r="BK90" s="748"/>
      <c r="BL90" s="748"/>
      <c r="BM90" s="748"/>
      <c r="BN90" s="748"/>
      <c r="BO90" s="748"/>
      <c r="BP90" s="748"/>
      <c r="BQ90" s="748"/>
      <c r="BR90" s="748"/>
      <c r="BS90" s="748"/>
      <c r="BT90" s="748"/>
      <c r="BU90" s="749"/>
      <c r="BV90" s="747"/>
      <c r="BW90" s="748"/>
      <c r="BX90" s="748"/>
      <c r="BY90" s="748"/>
      <c r="BZ90" s="748"/>
      <c r="CA90" s="748"/>
      <c r="CB90" s="748"/>
      <c r="CC90" s="748"/>
      <c r="CD90" s="748"/>
      <c r="CE90" s="748"/>
      <c r="CF90" s="748"/>
      <c r="CG90" s="748"/>
      <c r="CH90" s="748"/>
      <c r="CI90" s="748"/>
      <c r="CJ90" s="748"/>
      <c r="CK90" s="749"/>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row>
    <row r="91" spans="1:130" ht="18" customHeight="1" thickBot="1" x14ac:dyDescent="0.35">
      <c r="A91" s="22"/>
      <c r="B91" s="22"/>
      <c r="C91" s="22"/>
      <c r="D91" s="22"/>
      <c r="E91" s="22"/>
      <c r="F91" s="22"/>
      <c r="G91" s="22"/>
      <c r="H91" s="22"/>
      <c r="I91" s="22"/>
      <c r="J91" s="750"/>
      <c r="K91" s="751"/>
      <c r="L91" s="751"/>
      <c r="M91" s="751"/>
      <c r="N91" s="751"/>
      <c r="O91" s="751"/>
      <c r="P91" s="751"/>
      <c r="Q91" s="751"/>
      <c r="R91" s="751"/>
      <c r="S91" s="751"/>
      <c r="T91" s="751"/>
      <c r="U91" s="751"/>
      <c r="V91" s="751"/>
      <c r="W91" s="751"/>
      <c r="X91" s="751"/>
      <c r="Y91" s="752"/>
      <c r="Z91" s="750"/>
      <c r="AA91" s="751"/>
      <c r="AB91" s="751"/>
      <c r="AC91" s="751"/>
      <c r="AD91" s="751"/>
      <c r="AE91" s="751"/>
      <c r="AF91" s="751"/>
      <c r="AG91" s="751"/>
      <c r="AH91" s="751"/>
      <c r="AI91" s="751"/>
      <c r="AJ91" s="751"/>
      <c r="AK91" s="751"/>
      <c r="AL91" s="751"/>
      <c r="AM91" s="751"/>
      <c r="AN91" s="751"/>
      <c r="AO91" s="752"/>
      <c r="AP91" s="750"/>
      <c r="AQ91" s="751"/>
      <c r="AR91" s="751"/>
      <c r="AS91" s="751"/>
      <c r="AT91" s="751"/>
      <c r="AU91" s="751"/>
      <c r="AV91" s="751"/>
      <c r="AW91" s="751"/>
      <c r="AX91" s="751"/>
      <c r="AY91" s="751"/>
      <c r="AZ91" s="751"/>
      <c r="BA91" s="751"/>
      <c r="BB91" s="751"/>
      <c r="BC91" s="751"/>
      <c r="BD91" s="751"/>
      <c r="BE91" s="751"/>
      <c r="BF91" s="751"/>
      <c r="BG91" s="751"/>
      <c r="BH91" s="751"/>
      <c r="BI91" s="751"/>
      <c r="BJ91" s="751"/>
      <c r="BK91" s="751"/>
      <c r="BL91" s="751"/>
      <c r="BM91" s="751"/>
      <c r="BN91" s="751"/>
      <c r="BO91" s="751"/>
      <c r="BP91" s="751"/>
      <c r="BQ91" s="751"/>
      <c r="BR91" s="751"/>
      <c r="BS91" s="751"/>
      <c r="BT91" s="751"/>
      <c r="BU91" s="752"/>
      <c r="BV91" s="750"/>
      <c r="BW91" s="751"/>
      <c r="BX91" s="751"/>
      <c r="BY91" s="751"/>
      <c r="BZ91" s="751"/>
      <c r="CA91" s="751"/>
      <c r="CB91" s="751"/>
      <c r="CC91" s="751"/>
      <c r="CD91" s="751"/>
      <c r="CE91" s="751"/>
      <c r="CF91" s="751"/>
      <c r="CG91" s="751"/>
      <c r="CH91" s="751"/>
      <c r="CI91" s="751"/>
      <c r="CJ91" s="751"/>
      <c r="CK91" s="75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row>
    <row r="92" spans="1:130" x14ac:dyDescent="0.3">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row>
    <row r="93" spans="1:130" ht="15" customHeight="1" x14ac:dyDescent="0.3">
      <c r="A93" s="22"/>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row>
    <row r="94" spans="1:130" ht="15" customHeight="1" x14ac:dyDescent="0.3">
      <c r="A94" s="22"/>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row>
    <row r="95" spans="1:130" x14ac:dyDescent="0.3">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row>
    <row r="96" spans="1:130" x14ac:dyDescent="0.3">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row>
    <row r="97" spans="1:130" x14ac:dyDescent="0.3">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row>
    <row r="98" spans="1:130" x14ac:dyDescent="0.3">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row>
    <row r="99" spans="1:130" x14ac:dyDescent="0.3">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row>
    <row r="100" spans="1:130" x14ac:dyDescent="0.3">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row>
    <row r="101" spans="1:130" x14ac:dyDescent="0.3">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row>
    <row r="102" spans="1:130" x14ac:dyDescent="0.3">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row>
    <row r="103" spans="1:130" x14ac:dyDescent="0.3">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row>
    <row r="104" spans="1:130" x14ac:dyDescent="0.3">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row>
    <row r="105" spans="1:130" x14ac:dyDescent="0.3">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row>
    <row r="106" spans="1:130" x14ac:dyDescent="0.3">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row>
    <row r="107" spans="1:130" x14ac:dyDescent="0.3">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row>
    <row r="108" spans="1:130" x14ac:dyDescent="0.3">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row>
    <row r="109" spans="1:130" x14ac:dyDescent="0.3">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row>
    <row r="110" spans="1:130" x14ac:dyDescent="0.3">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row>
    <row r="111" spans="1:130" x14ac:dyDescent="0.3">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row>
    <row r="112" spans="1:130" x14ac:dyDescent="0.3">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row>
    <row r="113" spans="1:130" x14ac:dyDescent="0.3">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row>
    <row r="114" spans="1:130" x14ac:dyDescent="0.3">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row>
    <row r="115" spans="1:130" x14ac:dyDescent="0.3">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row>
    <row r="116" spans="1:130" x14ac:dyDescent="0.3">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row>
    <row r="117" spans="1:130" x14ac:dyDescent="0.3">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c r="DM117" s="22"/>
      <c r="DN117" s="22"/>
      <c r="DO117" s="22"/>
      <c r="DP117" s="22"/>
      <c r="DQ117" s="22"/>
      <c r="DR117" s="22"/>
      <c r="DS117" s="22"/>
      <c r="DT117" s="22"/>
      <c r="DU117" s="22"/>
      <c r="DV117" s="22"/>
      <c r="DW117" s="22"/>
      <c r="DX117" s="22"/>
      <c r="DY117" s="22"/>
      <c r="DZ117" s="22"/>
    </row>
    <row r="118" spans="1:130" x14ac:dyDescent="0.3">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row>
    <row r="119" spans="1:130" x14ac:dyDescent="0.3">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row>
    <row r="120" spans="1:130" x14ac:dyDescent="0.3">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row>
    <row r="121" spans="1:130" x14ac:dyDescent="0.3">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row>
    <row r="122" spans="1:130" x14ac:dyDescent="0.3">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row>
    <row r="123" spans="1:130" x14ac:dyDescent="0.3">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row>
    <row r="124" spans="1:130" x14ac:dyDescent="0.3">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row>
    <row r="125" spans="1:130" x14ac:dyDescent="0.3">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row>
    <row r="126" spans="1:130" x14ac:dyDescent="0.3">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row>
    <row r="127" spans="1:130" x14ac:dyDescent="0.3">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row>
    <row r="128" spans="1:130" x14ac:dyDescent="0.3">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row>
    <row r="129" spans="1:113" x14ac:dyDescent="0.3">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row>
    <row r="130" spans="1:113" x14ac:dyDescent="0.3">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row>
    <row r="131" spans="1:113" x14ac:dyDescent="0.3">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row>
    <row r="132" spans="1:113" x14ac:dyDescent="0.3">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row>
    <row r="133" spans="1:113" x14ac:dyDescent="0.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row>
    <row r="134" spans="1:113" x14ac:dyDescent="0.3">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row>
    <row r="135" spans="1:113" x14ac:dyDescent="0.3">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row>
    <row r="136" spans="1:113" x14ac:dyDescent="0.3">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row>
    <row r="137" spans="1:113" x14ac:dyDescent="0.3">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row>
    <row r="138" spans="1:113" x14ac:dyDescent="0.3">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row>
    <row r="139" spans="1:113" x14ac:dyDescent="0.3">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row>
    <row r="140" spans="1:113" x14ac:dyDescent="0.3">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row>
    <row r="141" spans="1:113" x14ac:dyDescent="0.3">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row>
    <row r="142" spans="1:113" x14ac:dyDescent="0.3">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row>
    <row r="143" spans="1:113" x14ac:dyDescent="0.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row>
    <row r="144" spans="1:113" x14ac:dyDescent="0.3">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row>
    <row r="145" spans="1:113" x14ac:dyDescent="0.3">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row>
    <row r="146" spans="1:113" x14ac:dyDescent="0.3">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row>
    <row r="147" spans="1:113" x14ac:dyDescent="0.3">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row>
    <row r="148" spans="1:113" x14ac:dyDescent="0.3">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row>
    <row r="149" spans="1:113" x14ac:dyDescent="0.3">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row>
    <row r="150" spans="1:113" x14ac:dyDescent="0.3">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row>
    <row r="151" spans="1:113" x14ac:dyDescent="0.3">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row>
    <row r="152" spans="1:113" x14ac:dyDescent="0.3">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row>
    <row r="153" spans="1:113" x14ac:dyDescent="0.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row>
    <row r="154" spans="1:113" x14ac:dyDescent="0.3">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row>
    <row r="155" spans="1:113" x14ac:dyDescent="0.3">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row>
    <row r="156" spans="1:113" x14ac:dyDescent="0.3">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row>
    <row r="157" spans="1:113" x14ac:dyDescent="0.3">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row>
    <row r="158" spans="1:113" x14ac:dyDescent="0.3">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row>
    <row r="159" spans="1:113" x14ac:dyDescent="0.3">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row>
    <row r="160" spans="1:113" x14ac:dyDescent="0.3">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row>
    <row r="161" spans="1:113" x14ac:dyDescent="0.3">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row>
    <row r="162" spans="1:113" x14ac:dyDescent="0.3">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row>
    <row r="163" spans="1:113" x14ac:dyDescent="0.3">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row>
    <row r="164" spans="1:113" x14ac:dyDescent="0.3">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row>
    <row r="165" spans="1:113" x14ac:dyDescent="0.3">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row>
    <row r="166" spans="1:113" x14ac:dyDescent="0.3">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row>
    <row r="167" spans="1:113" x14ac:dyDescent="0.3">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row>
    <row r="168" spans="1:113" x14ac:dyDescent="0.3">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row>
    <row r="169" spans="1:113" x14ac:dyDescent="0.3">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row>
    <row r="170" spans="1:113" x14ac:dyDescent="0.3">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row>
    <row r="171" spans="1:113" x14ac:dyDescent="0.3">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row>
    <row r="172" spans="1:113" x14ac:dyDescent="0.3">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row>
    <row r="173" spans="1:113" x14ac:dyDescent="0.3">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row>
    <row r="174" spans="1:113" x14ac:dyDescent="0.3">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row>
    <row r="175" spans="1:113" x14ac:dyDescent="0.3">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row>
    <row r="176" spans="1:113" x14ac:dyDescent="0.3">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row>
    <row r="177" spans="2:9" x14ac:dyDescent="0.3">
      <c r="B177" s="22"/>
      <c r="C177" s="22"/>
      <c r="D177" s="22"/>
      <c r="E177" s="22"/>
      <c r="F177" s="22"/>
      <c r="G177" s="22"/>
      <c r="H177" s="22"/>
      <c r="I177" s="22"/>
    </row>
    <row r="178" spans="2:9" x14ac:dyDescent="0.3">
      <c r="B178" s="22"/>
      <c r="C178" s="22"/>
      <c r="D178" s="22"/>
      <c r="E178" s="22"/>
      <c r="F178" s="22"/>
      <c r="G178" s="22"/>
      <c r="H178" s="22"/>
      <c r="I178" s="22"/>
    </row>
    <row r="179" spans="2:9" x14ac:dyDescent="0.3">
      <c r="B179" s="22"/>
      <c r="C179" s="22"/>
      <c r="D179" s="22"/>
      <c r="E179" s="22"/>
      <c r="F179" s="22"/>
      <c r="G179" s="22"/>
      <c r="H179" s="22"/>
      <c r="I179" s="22"/>
    </row>
    <row r="180" spans="2:9" x14ac:dyDescent="0.3">
      <c r="B180" s="22"/>
      <c r="C180" s="22"/>
      <c r="D180" s="22"/>
      <c r="E180" s="22"/>
      <c r="F180" s="22"/>
      <c r="G180" s="22"/>
      <c r="H180" s="22"/>
      <c r="I180" s="22"/>
    </row>
  </sheetData>
  <mergeCells count="1617">
    <mergeCell ref="J2:CK4"/>
    <mergeCell ref="B6:D85"/>
    <mergeCell ref="B2:I4"/>
    <mergeCell ref="AJ82:AK83"/>
    <mergeCell ref="AL82:AM83"/>
    <mergeCell ref="AN82:AO83"/>
    <mergeCell ref="AJ84:AK85"/>
    <mergeCell ref="AL84:AM85"/>
    <mergeCell ref="AN84:AO85"/>
    <mergeCell ref="AJ78:AK79"/>
    <mergeCell ref="AL78:AM79"/>
    <mergeCell ref="AN78:AO79"/>
    <mergeCell ref="AJ80:AK81"/>
    <mergeCell ref="AL80:AM81"/>
    <mergeCell ref="AN80:AO81"/>
    <mergeCell ref="T82:U83"/>
    <mergeCell ref="V82:W83"/>
    <mergeCell ref="X82:Y83"/>
    <mergeCell ref="T84:U85"/>
    <mergeCell ref="V84:W85"/>
    <mergeCell ref="X84:Y85"/>
    <mergeCell ref="T78:U79"/>
    <mergeCell ref="V78:W79"/>
    <mergeCell ref="X78:Y79"/>
    <mergeCell ref="T80:U81"/>
    <mergeCell ref="V80:W81"/>
    <mergeCell ref="T24:U25"/>
    <mergeCell ref="V24:W25"/>
    <mergeCell ref="X24:Y25"/>
    <mergeCell ref="AJ26:AK27"/>
    <mergeCell ref="AL26:AM27"/>
    <mergeCell ref="AN26:AO27"/>
    <mergeCell ref="AH36:AI37"/>
    <mergeCell ref="T40:U41"/>
    <mergeCell ref="V40:W41"/>
    <mergeCell ref="X40:Y41"/>
    <mergeCell ref="AL44:AM45"/>
    <mergeCell ref="T56:U57"/>
    <mergeCell ref="V56:W57"/>
    <mergeCell ref="X56:Y57"/>
    <mergeCell ref="AD42:AE43"/>
    <mergeCell ref="AF42:AG43"/>
    <mergeCell ref="AH42:AI43"/>
    <mergeCell ref="AB44:AC45"/>
    <mergeCell ref="AD44:AE45"/>
    <mergeCell ref="AF44:AG45"/>
    <mergeCell ref="AH44:AI45"/>
    <mergeCell ref="Z46:AA47"/>
    <mergeCell ref="AF46:AG47"/>
    <mergeCell ref="AH46:AI47"/>
    <mergeCell ref="Z52:AA53"/>
    <mergeCell ref="AB52:AC53"/>
    <mergeCell ref="AB56:AC57"/>
    <mergeCell ref="AD56:AE57"/>
    <mergeCell ref="Z54:AA55"/>
    <mergeCell ref="AB54:AC55"/>
    <mergeCell ref="AD54:AE55"/>
    <mergeCell ref="AJ56:AK57"/>
    <mergeCell ref="AL56:AM57"/>
    <mergeCell ref="Z44:AA45"/>
    <mergeCell ref="AH38:AI39"/>
    <mergeCell ref="Z40:AA41"/>
    <mergeCell ref="AB40:AC41"/>
    <mergeCell ref="AL62:AM63"/>
    <mergeCell ref="AN62:AO63"/>
    <mergeCell ref="AJ64:AK65"/>
    <mergeCell ref="AL64:AM65"/>
    <mergeCell ref="AN64:AO65"/>
    <mergeCell ref="T74:U75"/>
    <mergeCell ref="V74:W75"/>
    <mergeCell ref="BV82:BW83"/>
    <mergeCell ref="BX82:BY83"/>
    <mergeCell ref="BD84:BE85"/>
    <mergeCell ref="BV84:BW85"/>
    <mergeCell ref="BX84:BY85"/>
    <mergeCell ref="BD78:BE79"/>
    <mergeCell ref="BV78:BW79"/>
    <mergeCell ref="BX78:BY79"/>
    <mergeCell ref="BD80:BE81"/>
    <mergeCell ref="BV80:BW81"/>
    <mergeCell ref="BX80:BY81"/>
    <mergeCell ref="BF80:BG81"/>
    <mergeCell ref="BH80:BI81"/>
    <mergeCell ref="BJ80:BK81"/>
    <mergeCell ref="BL80:BM81"/>
    <mergeCell ref="BN80:BO81"/>
    <mergeCell ref="BP80:BQ81"/>
    <mergeCell ref="BR80:BS81"/>
    <mergeCell ref="BT80:BU81"/>
    <mergeCell ref="BF82:BG83"/>
    <mergeCell ref="X80:Y81"/>
    <mergeCell ref="T66:U67"/>
    <mergeCell ref="V66:W67"/>
    <mergeCell ref="X66:Y67"/>
    <mergeCell ref="T68:U69"/>
    <mergeCell ref="BV66:BW67"/>
    <mergeCell ref="BX66:BY67"/>
    <mergeCell ref="BD68:BE69"/>
    <mergeCell ref="BV68:BW69"/>
    <mergeCell ref="BX68:BY69"/>
    <mergeCell ref="BD62:BE63"/>
    <mergeCell ref="BV62:BW63"/>
    <mergeCell ref="BX62:BY63"/>
    <mergeCell ref="BD64:BE65"/>
    <mergeCell ref="BV64:BW65"/>
    <mergeCell ref="BX64:BY65"/>
    <mergeCell ref="BF62:BG63"/>
    <mergeCell ref="BH62:BI63"/>
    <mergeCell ref="BJ62:BK63"/>
    <mergeCell ref="BL62:BM63"/>
    <mergeCell ref="BN62:BO63"/>
    <mergeCell ref="BP62:BQ63"/>
    <mergeCell ref="BR62:BS63"/>
    <mergeCell ref="BT62:BU63"/>
    <mergeCell ref="BF64:BG65"/>
    <mergeCell ref="BH64:BI65"/>
    <mergeCell ref="BJ64:BK65"/>
    <mergeCell ref="BN64:BO65"/>
    <mergeCell ref="BP64:BQ65"/>
    <mergeCell ref="BR64:BS65"/>
    <mergeCell ref="BT64:BU65"/>
    <mergeCell ref="BF66:BG67"/>
    <mergeCell ref="BH66:BI67"/>
    <mergeCell ref="BJ66:BK67"/>
    <mergeCell ref="BL66:BM67"/>
    <mergeCell ref="BN66:BO67"/>
    <mergeCell ref="BP66:BQ67"/>
    <mergeCell ref="AN28:AO29"/>
    <mergeCell ref="AJ22:AK23"/>
    <mergeCell ref="AL22:AM23"/>
    <mergeCell ref="AN22:AO23"/>
    <mergeCell ref="AJ24:AK25"/>
    <mergeCell ref="AL24:AM25"/>
    <mergeCell ref="AN24:AO25"/>
    <mergeCell ref="T50:U51"/>
    <mergeCell ref="V50:W51"/>
    <mergeCell ref="X50:Y51"/>
    <mergeCell ref="T46:U47"/>
    <mergeCell ref="V46:W47"/>
    <mergeCell ref="X46:Y47"/>
    <mergeCell ref="T48:U49"/>
    <mergeCell ref="V48:W49"/>
    <mergeCell ref="X48:Y49"/>
    <mergeCell ref="AJ50:AK51"/>
    <mergeCell ref="AL50:AM51"/>
    <mergeCell ref="AN50:AO51"/>
    <mergeCell ref="AJ46:AK47"/>
    <mergeCell ref="AL46:AM47"/>
    <mergeCell ref="AN46:AO47"/>
    <mergeCell ref="AJ48:AK49"/>
    <mergeCell ref="AL48:AM49"/>
    <mergeCell ref="Z36:AA37"/>
    <mergeCell ref="AB36:AC37"/>
    <mergeCell ref="AD36:AE37"/>
    <mergeCell ref="AF36:AG37"/>
    <mergeCell ref="AJ28:AK29"/>
    <mergeCell ref="AL28:AM29"/>
    <mergeCell ref="AB46:AC47"/>
    <mergeCell ref="AD46:AE47"/>
    <mergeCell ref="CJ82:CK83"/>
    <mergeCell ref="CF84:CG85"/>
    <mergeCell ref="CH84:CI85"/>
    <mergeCell ref="CJ84:CK85"/>
    <mergeCell ref="CF78:CG79"/>
    <mergeCell ref="CH78:CI79"/>
    <mergeCell ref="CJ78:CK79"/>
    <mergeCell ref="CF80:CG81"/>
    <mergeCell ref="CH80:CI81"/>
    <mergeCell ref="CJ80:CK81"/>
    <mergeCell ref="T26:U27"/>
    <mergeCell ref="V26:W27"/>
    <mergeCell ref="X26:Y27"/>
    <mergeCell ref="T28:U29"/>
    <mergeCell ref="V28:W29"/>
    <mergeCell ref="X28:Y29"/>
    <mergeCell ref="T52:U53"/>
    <mergeCell ref="V52:W53"/>
    <mergeCell ref="X52:Y53"/>
    <mergeCell ref="AJ52:AK53"/>
    <mergeCell ref="AL52:AM53"/>
    <mergeCell ref="AN52:AO53"/>
    <mergeCell ref="AN48:AO49"/>
    <mergeCell ref="BD50:BE51"/>
    <mergeCell ref="BV50:BW51"/>
    <mergeCell ref="BX50:BY51"/>
    <mergeCell ref="BD52:BE53"/>
    <mergeCell ref="BV52:BW53"/>
    <mergeCell ref="BX52:BY53"/>
    <mergeCell ref="BD46:BE47"/>
    <mergeCell ref="BV46:BW47"/>
    <mergeCell ref="BX58:BY59"/>
    <mergeCell ref="CF50:CG51"/>
    <mergeCell ref="CH50:CI51"/>
    <mergeCell ref="CJ50:CK51"/>
    <mergeCell ref="CF52:CG53"/>
    <mergeCell ref="CH52:CI53"/>
    <mergeCell ref="CJ52:CK53"/>
    <mergeCell ref="CF46:CG47"/>
    <mergeCell ref="CH46:CI47"/>
    <mergeCell ref="CJ46:CK47"/>
    <mergeCell ref="CF48:CG49"/>
    <mergeCell ref="CH48:CI49"/>
    <mergeCell ref="CJ48:CK49"/>
    <mergeCell ref="CF66:CG67"/>
    <mergeCell ref="CH66:CI67"/>
    <mergeCell ref="CJ66:CK67"/>
    <mergeCell ref="CF68:CG69"/>
    <mergeCell ref="CH68:CI69"/>
    <mergeCell ref="CJ68:CK69"/>
    <mergeCell ref="CF62:CG63"/>
    <mergeCell ref="CH62:CI63"/>
    <mergeCell ref="CJ62:CK63"/>
    <mergeCell ref="CF64:CG65"/>
    <mergeCell ref="CH64:CI65"/>
    <mergeCell ref="CJ64:CK65"/>
    <mergeCell ref="CH56:CI57"/>
    <mergeCell ref="CH58:CI59"/>
    <mergeCell ref="CJ58:CK59"/>
    <mergeCell ref="CH60:CI61"/>
    <mergeCell ref="CJ60:CK61"/>
    <mergeCell ref="CF58:CG59"/>
    <mergeCell ref="CF18:CG19"/>
    <mergeCell ref="CH18:CI19"/>
    <mergeCell ref="CJ18:CK19"/>
    <mergeCell ref="CF20:CG21"/>
    <mergeCell ref="CH20:CI21"/>
    <mergeCell ref="CJ20:CK21"/>
    <mergeCell ref="CF14:CG15"/>
    <mergeCell ref="CH14:CI15"/>
    <mergeCell ref="CJ14:CK15"/>
    <mergeCell ref="CF16:CG17"/>
    <mergeCell ref="CH16:CI17"/>
    <mergeCell ref="CJ16:CK17"/>
    <mergeCell ref="CF26:CG27"/>
    <mergeCell ref="CH26:CI27"/>
    <mergeCell ref="CJ26:CK27"/>
    <mergeCell ref="CF28:CG29"/>
    <mergeCell ref="CH28:CI29"/>
    <mergeCell ref="CJ28:CK29"/>
    <mergeCell ref="CF22:CG23"/>
    <mergeCell ref="CH22:CI23"/>
    <mergeCell ref="CJ22:CK23"/>
    <mergeCell ref="CF24:CG25"/>
    <mergeCell ref="CH24:CI25"/>
    <mergeCell ref="CJ24:CK25"/>
    <mergeCell ref="BZ66:CA67"/>
    <mergeCell ref="CB66:CC67"/>
    <mergeCell ref="CD66:CE67"/>
    <mergeCell ref="BZ68:CA69"/>
    <mergeCell ref="CB68:CC69"/>
    <mergeCell ref="CD68:CE69"/>
    <mergeCell ref="BZ62:CA63"/>
    <mergeCell ref="CB62:CC63"/>
    <mergeCell ref="CD62:CE63"/>
    <mergeCell ref="BZ64:CA65"/>
    <mergeCell ref="CB64:CC65"/>
    <mergeCell ref="CD64:CE65"/>
    <mergeCell ref="BZ82:CA83"/>
    <mergeCell ref="CB82:CC83"/>
    <mergeCell ref="CD82:CE83"/>
    <mergeCell ref="BZ84:CA85"/>
    <mergeCell ref="CB84:CC85"/>
    <mergeCell ref="CD84:CE85"/>
    <mergeCell ref="BZ78:CA79"/>
    <mergeCell ref="CB78:CC79"/>
    <mergeCell ref="CD78:CE79"/>
    <mergeCell ref="BZ80:CA81"/>
    <mergeCell ref="CB80:CC81"/>
    <mergeCell ref="CD80:CE81"/>
    <mergeCell ref="CB70:CC71"/>
    <mergeCell ref="CD70:CE71"/>
    <mergeCell ref="CB74:CC75"/>
    <mergeCell ref="CD74:CE75"/>
    <mergeCell ref="BZ26:CA27"/>
    <mergeCell ref="CB26:CC27"/>
    <mergeCell ref="BD26:BE27"/>
    <mergeCell ref="BV26:BW27"/>
    <mergeCell ref="BX26:BY27"/>
    <mergeCell ref="CD26:CE27"/>
    <mergeCell ref="BZ28:CA29"/>
    <mergeCell ref="CB28:CC29"/>
    <mergeCell ref="CD28:CE29"/>
    <mergeCell ref="BZ50:CA51"/>
    <mergeCell ref="CB50:CC51"/>
    <mergeCell ref="CD50:CE51"/>
    <mergeCell ref="BZ52:CA53"/>
    <mergeCell ref="CB52:CC53"/>
    <mergeCell ref="CD52:CE53"/>
    <mergeCell ref="BZ46:CA47"/>
    <mergeCell ref="CB46:CC47"/>
    <mergeCell ref="CD46:CE47"/>
    <mergeCell ref="BZ48:CA49"/>
    <mergeCell ref="CB48:CC49"/>
    <mergeCell ref="CD48:CE49"/>
    <mergeCell ref="BX46:BY47"/>
    <mergeCell ref="BD48:BE49"/>
    <mergeCell ref="BV48:BW49"/>
    <mergeCell ref="BX48:BY49"/>
    <mergeCell ref="BF46:BG47"/>
    <mergeCell ref="BH46:BI47"/>
    <mergeCell ref="BJ46:BK47"/>
    <mergeCell ref="BL46:BM47"/>
    <mergeCell ref="BN46:BO47"/>
    <mergeCell ref="BP46:BQ47"/>
    <mergeCell ref="BR46:BS47"/>
    <mergeCell ref="BZ20:CA21"/>
    <mergeCell ref="CB20:CC21"/>
    <mergeCell ref="CD20:CE21"/>
    <mergeCell ref="BF14:BG15"/>
    <mergeCell ref="BH14:BI15"/>
    <mergeCell ref="BJ14:BK15"/>
    <mergeCell ref="BL14:BM15"/>
    <mergeCell ref="BN14:BO15"/>
    <mergeCell ref="BP14:BQ15"/>
    <mergeCell ref="BR14:BS15"/>
    <mergeCell ref="BT14:BU15"/>
    <mergeCell ref="BZ22:CA23"/>
    <mergeCell ref="CB22:CC23"/>
    <mergeCell ref="CD22:CE23"/>
    <mergeCell ref="BZ24:CA25"/>
    <mergeCell ref="CB24:CC25"/>
    <mergeCell ref="CD24:CE25"/>
    <mergeCell ref="BV22:BW23"/>
    <mergeCell ref="BX22:BY23"/>
    <mergeCell ref="BV24:BW25"/>
    <mergeCell ref="BX24:BY25"/>
    <mergeCell ref="BF16:BG17"/>
    <mergeCell ref="BH16:BI17"/>
    <mergeCell ref="BJ16:BK17"/>
    <mergeCell ref="BL16:BM17"/>
    <mergeCell ref="BN16:BO17"/>
    <mergeCell ref="BP16:BQ17"/>
    <mergeCell ref="BR16:BS17"/>
    <mergeCell ref="BT16:BU17"/>
    <mergeCell ref="BF18:BG19"/>
    <mergeCell ref="BH18:BI19"/>
    <mergeCell ref="BJ18:BK19"/>
    <mergeCell ref="T14:U15"/>
    <mergeCell ref="AJ14:AK15"/>
    <mergeCell ref="AJ20:AK21"/>
    <mergeCell ref="V14:W15"/>
    <mergeCell ref="X14:Y15"/>
    <mergeCell ref="X16:Y17"/>
    <mergeCell ref="V16:W17"/>
    <mergeCell ref="T16:U17"/>
    <mergeCell ref="T18:U19"/>
    <mergeCell ref="AJ16:AK17"/>
    <mergeCell ref="AL16:AM17"/>
    <mergeCell ref="AN16:AO17"/>
    <mergeCell ref="AJ18:AK19"/>
    <mergeCell ref="AL18:AM19"/>
    <mergeCell ref="AN18:AO19"/>
    <mergeCell ref="T20:U21"/>
    <mergeCell ref="V18:W19"/>
    <mergeCell ref="V20:W21"/>
    <mergeCell ref="Z18:AA19"/>
    <mergeCell ref="AB18:AC19"/>
    <mergeCell ref="AD18:AE19"/>
    <mergeCell ref="AF18:AG19"/>
    <mergeCell ref="AH18:AI19"/>
    <mergeCell ref="Z20:AA21"/>
    <mergeCell ref="AB20:AC21"/>
    <mergeCell ref="AD20:AE21"/>
    <mergeCell ref="AF20:AG21"/>
    <mergeCell ref="AH20:AI21"/>
    <mergeCell ref="Z14:AA15"/>
    <mergeCell ref="AB14:AC15"/>
    <mergeCell ref="AD14:AE15"/>
    <mergeCell ref="AF14:AG15"/>
    <mergeCell ref="CD14:CE15"/>
    <mergeCell ref="BZ16:CA17"/>
    <mergeCell ref="CB16:CC17"/>
    <mergeCell ref="CD16:CE17"/>
    <mergeCell ref="BZ18:CA19"/>
    <mergeCell ref="CB18:CC19"/>
    <mergeCell ref="CD18:CE19"/>
    <mergeCell ref="BX18:BY19"/>
    <mergeCell ref="BD20:BE21"/>
    <mergeCell ref="BV20:BW21"/>
    <mergeCell ref="BX20:BY21"/>
    <mergeCell ref="BZ14:CA15"/>
    <mergeCell ref="CB14:CC15"/>
    <mergeCell ref="J14:K15"/>
    <mergeCell ref="P14:Q15"/>
    <mergeCell ref="R14:S15"/>
    <mergeCell ref="J16:K17"/>
    <mergeCell ref="P16:Q17"/>
    <mergeCell ref="R16:S17"/>
    <mergeCell ref="J18:K19"/>
    <mergeCell ref="P18:Q19"/>
    <mergeCell ref="R18:S19"/>
    <mergeCell ref="X18:Y19"/>
    <mergeCell ref="X20:Y21"/>
    <mergeCell ref="AL20:AM21"/>
    <mergeCell ref="AN20:AO21"/>
    <mergeCell ref="BD14:BE15"/>
    <mergeCell ref="BV14:BW15"/>
    <mergeCell ref="BX14:BY15"/>
    <mergeCell ref="BD16:BE17"/>
    <mergeCell ref="BV16:BW17"/>
    <mergeCell ref="BX16:BY17"/>
    <mergeCell ref="BD18:BE19"/>
    <mergeCell ref="BV18:BW19"/>
    <mergeCell ref="AL14:AM15"/>
    <mergeCell ref="AN14:AO15"/>
    <mergeCell ref="BD28:BE29"/>
    <mergeCell ref="BV28:BW29"/>
    <mergeCell ref="BX28:BY29"/>
    <mergeCell ref="BD22:BE23"/>
    <mergeCell ref="BD24:BE25"/>
    <mergeCell ref="T22:U23"/>
    <mergeCell ref="V22:W23"/>
    <mergeCell ref="X22:Y23"/>
    <mergeCell ref="P28:Q29"/>
    <mergeCell ref="R28:S29"/>
    <mergeCell ref="J46:K47"/>
    <mergeCell ref="P46:Q47"/>
    <mergeCell ref="R46:S47"/>
    <mergeCell ref="R30:S31"/>
    <mergeCell ref="R36:S37"/>
    <mergeCell ref="R44:S45"/>
    <mergeCell ref="J20:K21"/>
    <mergeCell ref="P20:Q21"/>
    <mergeCell ref="R20:S21"/>
    <mergeCell ref="J22:K23"/>
    <mergeCell ref="P22:Q23"/>
    <mergeCell ref="R22:S23"/>
    <mergeCell ref="J24:K25"/>
    <mergeCell ref="P24:Q25"/>
    <mergeCell ref="R24:S25"/>
    <mergeCell ref="J40:K41"/>
    <mergeCell ref="L40:M41"/>
    <mergeCell ref="N40:O41"/>
    <mergeCell ref="N80:O81"/>
    <mergeCell ref="J62:K63"/>
    <mergeCell ref="P62:Q63"/>
    <mergeCell ref="R62:S63"/>
    <mergeCell ref="J64:K65"/>
    <mergeCell ref="P64:Q65"/>
    <mergeCell ref="R64:S65"/>
    <mergeCell ref="J66:K67"/>
    <mergeCell ref="P66:Q67"/>
    <mergeCell ref="R66:S67"/>
    <mergeCell ref="L62:M63"/>
    <mergeCell ref="N62:O63"/>
    <mergeCell ref="L64:M65"/>
    <mergeCell ref="N64:O65"/>
    <mergeCell ref="L66:M67"/>
    <mergeCell ref="N66:O67"/>
    <mergeCell ref="J74:K75"/>
    <mergeCell ref="L74:M75"/>
    <mergeCell ref="N74:O75"/>
    <mergeCell ref="P74:Q75"/>
    <mergeCell ref="R74:S75"/>
    <mergeCell ref="N70:O71"/>
    <mergeCell ref="P70:Q71"/>
    <mergeCell ref="R70:S71"/>
    <mergeCell ref="L22:M23"/>
    <mergeCell ref="N22:O23"/>
    <mergeCell ref="L24:M25"/>
    <mergeCell ref="N24:O25"/>
    <mergeCell ref="L26:M27"/>
    <mergeCell ref="N26:O27"/>
    <mergeCell ref="L28:M29"/>
    <mergeCell ref="N28:O29"/>
    <mergeCell ref="L46:M47"/>
    <mergeCell ref="N46:O47"/>
    <mergeCell ref="J68:K69"/>
    <mergeCell ref="P68:Q69"/>
    <mergeCell ref="R68:S69"/>
    <mergeCell ref="J48:K49"/>
    <mergeCell ref="P48:Q49"/>
    <mergeCell ref="R48:S49"/>
    <mergeCell ref="J50:K51"/>
    <mergeCell ref="P50:Q51"/>
    <mergeCell ref="R50:S51"/>
    <mergeCell ref="J52:K53"/>
    <mergeCell ref="P52:Q53"/>
    <mergeCell ref="R52:S53"/>
    <mergeCell ref="L48:M49"/>
    <mergeCell ref="N48:O49"/>
    <mergeCell ref="L50:M51"/>
    <mergeCell ref="N50:O51"/>
    <mergeCell ref="L52:M53"/>
    <mergeCell ref="N52:O53"/>
    <mergeCell ref="J26:K27"/>
    <mergeCell ref="P26:Q27"/>
    <mergeCell ref="R26:S27"/>
    <mergeCell ref="J28:K29"/>
    <mergeCell ref="Z6:AA7"/>
    <mergeCell ref="AB6:AC7"/>
    <mergeCell ref="AD6:AE7"/>
    <mergeCell ref="AF6:AG7"/>
    <mergeCell ref="AH6:AI7"/>
    <mergeCell ref="BF6:BG7"/>
    <mergeCell ref="BH6:BI7"/>
    <mergeCell ref="BJ6:BK7"/>
    <mergeCell ref="BL6:BM7"/>
    <mergeCell ref="BN6:BO7"/>
    <mergeCell ref="BP6:BQ7"/>
    <mergeCell ref="BR6:BS7"/>
    <mergeCell ref="BT6:BU7"/>
    <mergeCell ref="J6:K7"/>
    <mergeCell ref="P6:Q7"/>
    <mergeCell ref="R6:S7"/>
    <mergeCell ref="J12:K13"/>
    <mergeCell ref="P12:Q13"/>
    <mergeCell ref="R12:S13"/>
    <mergeCell ref="V12:W13"/>
    <mergeCell ref="X12:Y13"/>
    <mergeCell ref="AJ12:AK13"/>
    <mergeCell ref="AL12:AM13"/>
    <mergeCell ref="AN12:AO13"/>
    <mergeCell ref="BD12:BE13"/>
    <mergeCell ref="Z12:AA13"/>
    <mergeCell ref="AB12:AC13"/>
    <mergeCell ref="AD12:AE13"/>
    <mergeCell ref="AF12:AG13"/>
    <mergeCell ref="AH12:AI13"/>
    <mergeCell ref="AR12:AS13"/>
    <mergeCell ref="AT12:AU13"/>
    <mergeCell ref="BZ6:CA7"/>
    <mergeCell ref="CB6:CC7"/>
    <mergeCell ref="CD6:CE7"/>
    <mergeCell ref="CF6:CG7"/>
    <mergeCell ref="CH6:CI7"/>
    <mergeCell ref="CJ6:CK7"/>
    <mergeCell ref="J8:K9"/>
    <mergeCell ref="P8:Q9"/>
    <mergeCell ref="R8:S9"/>
    <mergeCell ref="T8:U9"/>
    <mergeCell ref="V8:W9"/>
    <mergeCell ref="X8:Y9"/>
    <mergeCell ref="AJ8:AK9"/>
    <mergeCell ref="AL8:AM9"/>
    <mergeCell ref="AN8:AO9"/>
    <mergeCell ref="BD8:BE9"/>
    <mergeCell ref="BV8:BW9"/>
    <mergeCell ref="BX8:BY9"/>
    <mergeCell ref="BZ8:CA9"/>
    <mergeCell ref="CB8:CC9"/>
    <mergeCell ref="CD8:CE9"/>
    <mergeCell ref="CF8:CG9"/>
    <mergeCell ref="CH8:CI9"/>
    <mergeCell ref="T6:U7"/>
    <mergeCell ref="V6:W7"/>
    <mergeCell ref="X6:Y7"/>
    <mergeCell ref="AJ6:AK7"/>
    <mergeCell ref="AL6:AM7"/>
    <mergeCell ref="AN6:AO7"/>
    <mergeCell ref="BD6:BE7"/>
    <mergeCell ref="BV6:BW7"/>
    <mergeCell ref="BX6:BY7"/>
    <mergeCell ref="CJ8:CK9"/>
    <mergeCell ref="J10:K11"/>
    <mergeCell ref="P10:Q11"/>
    <mergeCell ref="R10:S11"/>
    <mergeCell ref="T10:U11"/>
    <mergeCell ref="V10:W11"/>
    <mergeCell ref="X10:Y11"/>
    <mergeCell ref="AJ10:AK11"/>
    <mergeCell ref="AL10:AM11"/>
    <mergeCell ref="AN10:AO11"/>
    <mergeCell ref="BD10:BE11"/>
    <mergeCell ref="BV10:BW11"/>
    <mergeCell ref="BX10:BY11"/>
    <mergeCell ref="BZ10:CA11"/>
    <mergeCell ref="CB10:CC11"/>
    <mergeCell ref="CD10:CE11"/>
    <mergeCell ref="CF10:CG11"/>
    <mergeCell ref="CH10:CI11"/>
    <mergeCell ref="CJ10:CK11"/>
    <mergeCell ref="Z8:AA9"/>
    <mergeCell ref="AB8:AC9"/>
    <mergeCell ref="AD8:AE9"/>
    <mergeCell ref="AF8:AG9"/>
    <mergeCell ref="AH8:AI9"/>
    <mergeCell ref="Z10:AA11"/>
    <mergeCell ref="AB10:AC11"/>
    <mergeCell ref="AD10:AE11"/>
    <mergeCell ref="AF10:AG11"/>
    <mergeCell ref="AH10:AI11"/>
    <mergeCell ref="AV10:AW11"/>
    <mergeCell ref="AX10:AY11"/>
    <mergeCell ref="AZ10:BA11"/>
    <mergeCell ref="R82:S83"/>
    <mergeCell ref="AP36:AQ37"/>
    <mergeCell ref="AR36:AS37"/>
    <mergeCell ref="AT36:AU37"/>
    <mergeCell ref="AV36:AW37"/>
    <mergeCell ref="AX36:AY37"/>
    <mergeCell ref="AZ36:BA37"/>
    <mergeCell ref="BB36:BC37"/>
    <mergeCell ref="BF36:BG37"/>
    <mergeCell ref="BH36:BI37"/>
    <mergeCell ref="BJ36:BK37"/>
    <mergeCell ref="AJ40:AK41"/>
    <mergeCell ref="AL40:AM41"/>
    <mergeCell ref="AN40:AO41"/>
    <mergeCell ref="BD40:BE41"/>
    <mergeCell ref="R40:S41"/>
    <mergeCell ref="R80:S81"/>
    <mergeCell ref="R56:S57"/>
    <mergeCell ref="AN44:AO45"/>
    <mergeCell ref="BD44:BE45"/>
    <mergeCell ref="BF52:BG53"/>
    <mergeCell ref="BH52:BI53"/>
    <mergeCell ref="BH82:BI83"/>
    <mergeCell ref="BJ82:BK83"/>
    <mergeCell ref="BD82:BE83"/>
    <mergeCell ref="BF48:BG49"/>
    <mergeCell ref="BH48:BI49"/>
    <mergeCell ref="BJ48:BK49"/>
    <mergeCell ref="BD66:BE67"/>
    <mergeCell ref="AN66:AO67"/>
    <mergeCell ref="AJ68:AK69"/>
    <mergeCell ref="AL68:AM69"/>
    <mergeCell ref="BZ12:CA13"/>
    <mergeCell ref="CB12:CC13"/>
    <mergeCell ref="CD12:CE13"/>
    <mergeCell ref="CF12:CG13"/>
    <mergeCell ref="CH12:CI13"/>
    <mergeCell ref="CJ12:CK13"/>
    <mergeCell ref="E6:I21"/>
    <mergeCell ref="J86:Y91"/>
    <mergeCell ref="L6:M7"/>
    <mergeCell ref="N6:O7"/>
    <mergeCell ref="L8:M9"/>
    <mergeCell ref="N8:O9"/>
    <mergeCell ref="L10:M11"/>
    <mergeCell ref="N10:O11"/>
    <mergeCell ref="L12:M13"/>
    <mergeCell ref="N12:O13"/>
    <mergeCell ref="L14:M15"/>
    <mergeCell ref="N14:O15"/>
    <mergeCell ref="L16:M17"/>
    <mergeCell ref="N16:O17"/>
    <mergeCell ref="L18:M19"/>
    <mergeCell ref="N18:O19"/>
    <mergeCell ref="L20:M21"/>
    <mergeCell ref="N20:O21"/>
    <mergeCell ref="T12:U13"/>
    <mergeCell ref="L82:M83"/>
    <mergeCell ref="BV12:BW13"/>
    <mergeCell ref="BX12:BY13"/>
    <mergeCell ref="AV12:AW13"/>
    <mergeCell ref="AX12:AY13"/>
    <mergeCell ref="AZ12:BA13"/>
    <mergeCell ref="BB12:BC13"/>
    <mergeCell ref="J30:K31"/>
    <mergeCell ref="L30:M31"/>
    <mergeCell ref="N30:O31"/>
    <mergeCell ref="P30:Q31"/>
    <mergeCell ref="J36:K37"/>
    <mergeCell ref="L36:M37"/>
    <mergeCell ref="N36:O37"/>
    <mergeCell ref="P36:Q37"/>
    <mergeCell ref="J44:K45"/>
    <mergeCell ref="L44:M45"/>
    <mergeCell ref="N44:O45"/>
    <mergeCell ref="P44:Q45"/>
    <mergeCell ref="J60:K61"/>
    <mergeCell ref="L60:M61"/>
    <mergeCell ref="N60:O61"/>
    <mergeCell ref="P60:Q61"/>
    <mergeCell ref="J82:K83"/>
    <mergeCell ref="P82:Q83"/>
    <mergeCell ref="J80:K81"/>
    <mergeCell ref="P80:Q81"/>
    <mergeCell ref="J56:K57"/>
    <mergeCell ref="L56:M57"/>
    <mergeCell ref="N56:O57"/>
    <mergeCell ref="P56:Q57"/>
    <mergeCell ref="P40:Q41"/>
    <mergeCell ref="L68:M69"/>
    <mergeCell ref="N68:O69"/>
    <mergeCell ref="J78:K79"/>
    <mergeCell ref="P78:Q79"/>
    <mergeCell ref="L78:M79"/>
    <mergeCell ref="N78:O79"/>
    <mergeCell ref="L80:M81"/>
    <mergeCell ref="BZ30:CA31"/>
    <mergeCell ref="CB30:CC31"/>
    <mergeCell ref="CD30:CE31"/>
    <mergeCell ref="CF30:CG31"/>
    <mergeCell ref="CH30:CI31"/>
    <mergeCell ref="CJ30:CK31"/>
    <mergeCell ref="J32:K33"/>
    <mergeCell ref="L32:M33"/>
    <mergeCell ref="N32:O33"/>
    <mergeCell ref="P32:Q33"/>
    <mergeCell ref="R32:S33"/>
    <mergeCell ref="T32:U33"/>
    <mergeCell ref="V32:W33"/>
    <mergeCell ref="X32:Y33"/>
    <mergeCell ref="AJ32:AK33"/>
    <mergeCell ref="AL32:AM33"/>
    <mergeCell ref="AN32:AO33"/>
    <mergeCell ref="BD32:BE33"/>
    <mergeCell ref="BV32:BW33"/>
    <mergeCell ref="BX32:BY33"/>
    <mergeCell ref="BZ32:CA33"/>
    <mergeCell ref="CB32:CC33"/>
    <mergeCell ref="CD32:CE33"/>
    <mergeCell ref="T30:U31"/>
    <mergeCell ref="V30:W31"/>
    <mergeCell ref="X30:Y31"/>
    <mergeCell ref="AJ30:AK31"/>
    <mergeCell ref="AL30:AM31"/>
    <mergeCell ref="AN30:AO31"/>
    <mergeCell ref="BD30:BE31"/>
    <mergeCell ref="BV30:BW31"/>
    <mergeCell ref="BX30:BY31"/>
    <mergeCell ref="CJ32:CK33"/>
    <mergeCell ref="J34:K35"/>
    <mergeCell ref="L34:M35"/>
    <mergeCell ref="N34:O35"/>
    <mergeCell ref="P34:Q35"/>
    <mergeCell ref="R34:S35"/>
    <mergeCell ref="T34:U35"/>
    <mergeCell ref="V34:W35"/>
    <mergeCell ref="X34:Y35"/>
    <mergeCell ref="AJ34:AK35"/>
    <mergeCell ref="AL34:AM35"/>
    <mergeCell ref="AN34:AO35"/>
    <mergeCell ref="BD34:BE35"/>
    <mergeCell ref="BV34:BW35"/>
    <mergeCell ref="BX34:BY35"/>
    <mergeCell ref="BZ34:CA35"/>
    <mergeCell ref="CB34:CC35"/>
    <mergeCell ref="CD34:CE35"/>
    <mergeCell ref="CF34:CG35"/>
    <mergeCell ref="CH34:CI35"/>
    <mergeCell ref="CJ34:CK35"/>
    <mergeCell ref="Z32:AA33"/>
    <mergeCell ref="AB32:AC33"/>
    <mergeCell ref="AD32:AE33"/>
    <mergeCell ref="AF32:AG33"/>
    <mergeCell ref="AH32:AI33"/>
    <mergeCell ref="Z34:AA35"/>
    <mergeCell ref="AB34:AC35"/>
    <mergeCell ref="AD34:AE35"/>
    <mergeCell ref="AF34:AG35"/>
    <mergeCell ref="AH34:AI35"/>
    <mergeCell ref="BH32:BI33"/>
    <mergeCell ref="CF32:CG33"/>
    <mergeCell ref="CH32:CI33"/>
    <mergeCell ref="BZ36:CA37"/>
    <mergeCell ref="CB36:CC37"/>
    <mergeCell ref="CD36:CE37"/>
    <mergeCell ref="CF36:CG37"/>
    <mergeCell ref="CH36:CI37"/>
    <mergeCell ref="AP32:AQ33"/>
    <mergeCell ref="AR32:AS33"/>
    <mergeCell ref="AT32:AU33"/>
    <mergeCell ref="AV32:AW33"/>
    <mergeCell ref="AX32:AY33"/>
    <mergeCell ref="AZ32:BA33"/>
    <mergeCell ref="BB32:BC33"/>
    <mergeCell ref="AP34:AQ35"/>
    <mergeCell ref="AR34:AS35"/>
    <mergeCell ref="AT34:AU35"/>
    <mergeCell ref="AV34:AW35"/>
    <mergeCell ref="AX34:AY35"/>
    <mergeCell ref="AZ34:BA35"/>
    <mergeCell ref="BB34:BC35"/>
    <mergeCell ref="BF32:BG33"/>
    <mergeCell ref="BJ32:BK33"/>
    <mergeCell ref="BL32:BM33"/>
    <mergeCell ref="BN32:BO33"/>
    <mergeCell ref="BP32:BQ33"/>
    <mergeCell ref="BR32:BS33"/>
    <mergeCell ref="BT32:BU33"/>
    <mergeCell ref="BF34:BG35"/>
    <mergeCell ref="BH34:BI35"/>
    <mergeCell ref="BJ34:BK35"/>
    <mergeCell ref="BL34:BM35"/>
    <mergeCell ref="CJ36:CK37"/>
    <mergeCell ref="CM6:CR21"/>
    <mergeCell ref="E22:I37"/>
    <mergeCell ref="J38:K39"/>
    <mergeCell ref="L38:M39"/>
    <mergeCell ref="N38:O39"/>
    <mergeCell ref="P38:Q39"/>
    <mergeCell ref="R38:S39"/>
    <mergeCell ref="T38:U39"/>
    <mergeCell ref="V38:W39"/>
    <mergeCell ref="X38:Y39"/>
    <mergeCell ref="AJ38:AK39"/>
    <mergeCell ref="AL38:AM39"/>
    <mergeCell ref="AN38:AO39"/>
    <mergeCell ref="BD38:BE39"/>
    <mergeCell ref="BV38:BW39"/>
    <mergeCell ref="BX38:BY39"/>
    <mergeCell ref="BZ38:CA39"/>
    <mergeCell ref="T36:U37"/>
    <mergeCell ref="V36:W37"/>
    <mergeCell ref="X36:Y37"/>
    <mergeCell ref="AJ36:AK37"/>
    <mergeCell ref="AL36:AM37"/>
    <mergeCell ref="AN36:AO37"/>
    <mergeCell ref="BD36:BE37"/>
    <mergeCell ref="BV36:BW37"/>
    <mergeCell ref="BX36:BY37"/>
    <mergeCell ref="CB38:CC39"/>
    <mergeCell ref="CD38:CE39"/>
    <mergeCell ref="CF38:CG39"/>
    <mergeCell ref="CH38:CI39"/>
    <mergeCell ref="CJ38:CK39"/>
    <mergeCell ref="BX44:BY45"/>
    <mergeCell ref="BF44:BG45"/>
    <mergeCell ref="BH44:BI45"/>
    <mergeCell ref="BJ44:BK45"/>
    <mergeCell ref="BL44:BM45"/>
    <mergeCell ref="BN44:BO45"/>
    <mergeCell ref="BP44:BQ45"/>
    <mergeCell ref="BR44:BS45"/>
    <mergeCell ref="BT44:BU45"/>
    <mergeCell ref="BZ44:CA45"/>
    <mergeCell ref="CB44:CC45"/>
    <mergeCell ref="CD44:CE45"/>
    <mergeCell ref="CF44:CG45"/>
    <mergeCell ref="BN40:BO41"/>
    <mergeCell ref="BP40:BQ41"/>
    <mergeCell ref="BR40:BS41"/>
    <mergeCell ref="BT40:BU41"/>
    <mergeCell ref="BF42:BG43"/>
    <mergeCell ref="BH42:BI43"/>
    <mergeCell ref="BJ42:BK43"/>
    <mergeCell ref="BL42:BM43"/>
    <mergeCell ref="BN42:BO43"/>
    <mergeCell ref="BP42:BQ43"/>
    <mergeCell ref="BR42:BS43"/>
    <mergeCell ref="BT42:BU43"/>
    <mergeCell ref="BV40:BW41"/>
    <mergeCell ref="BV44:BW45"/>
    <mergeCell ref="CH40:CI41"/>
    <mergeCell ref="CJ40:CK41"/>
    <mergeCell ref="J42:K43"/>
    <mergeCell ref="L42:M43"/>
    <mergeCell ref="N42:O43"/>
    <mergeCell ref="P42:Q43"/>
    <mergeCell ref="R42:S43"/>
    <mergeCell ref="T42:U43"/>
    <mergeCell ref="V42:W43"/>
    <mergeCell ref="X42:Y43"/>
    <mergeCell ref="AJ42:AK43"/>
    <mergeCell ref="AL42:AM43"/>
    <mergeCell ref="AN42:AO43"/>
    <mergeCell ref="BD42:BE43"/>
    <mergeCell ref="BV42:BW43"/>
    <mergeCell ref="BX42:BY43"/>
    <mergeCell ref="BZ42:CA43"/>
    <mergeCell ref="CB42:CC43"/>
    <mergeCell ref="CD42:CE43"/>
    <mergeCell ref="CF42:CG43"/>
    <mergeCell ref="CH42:CI43"/>
    <mergeCell ref="CJ42:CK43"/>
    <mergeCell ref="Z42:AA43"/>
    <mergeCell ref="BX40:BY41"/>
    <mergeCell ref="BZ40:CA41"/>
    <mergeCell ref="CB40:CC41"/>
    <mergeCell ref="CD40:CE41"/>
    <mergeCell ref="CF40:CG41"/>
    <mergeCell ref="AD40:AE41"/>
    <mergeCell ref="AF40:AG41"/>
    <mergeCell ref="AH40:AI41"/>
    <mergeCell ref="AB42:AC43"/>
    <mergeCell ref="CH44:CI45"/>
    <mergeCell ref="CJ44:CK45"/>
    <mergeCell ref="E38:I53"/>
    <mergeCell ref="J54:K55"/>
    <mergeCell ref="L54:M55"/>
    <mergeCell ref="N54:O55"/>
    <mergeCell ref="P54:Q55"/>
    <mergeCell ref="R54:S55"/>
    <mergeCell ref="T54:U55"/>
    <mergeCell ref="V54:W55"/>
    <mergeCell ref="X54:Y55"/>
    <mergeCell ref="AJ54:AK55"/>
    <mergeCell ref="AL54:AM55"/>
    <mergeCell ref="AN54:AO55"/>
    <mergeCell ref="BD54:BE55"/>
    <mergeCell ref="BV54:BW55"/>
    <mergeCell ref="BX54:BY55"/>
    <mergeCell ref="BZ54:CA55"/>
    <mergeCell ref="CB54:CC55"/>
    <mergeCell ref="T44:U45"/>
    <mergeCell ref="V44:W45"/>
    <mergeCell ref="X44:Y45"/>
    <mergeCell ref="AJ44:AK45"/>
    <mergeCell ref="AP44:AQ45"/>
    <mergeCell ref="AR44:AS45"/>
    <mergeCell ref="AT44:AU45"/>
    <mergeCell ref="AV44:AW45"/>
    <mergeCell ref="AX44:AY45"/>
    <mergeCell ref="AZ44:BA45"/>
    <mergeCell ref="BB44:BC45"/>
    <mergeCell ref="BJ40:BK41"/>
    <mergeCell ref="BL40:BM41"/>
    <mergeCell ref="AN56:AO57"/>
    <mergeCell ref="BD56:BE57"/>
    <mergeCell ref="BV56:BW57"/>
    <mergeCell ref="BX56:BY57"/>
    <mergeCell ref="BZ56:CA57"/>
    <mergeCell ref="CB56:CC57"/>
    <mergeCell ref="CD56:CE57"/>
    <mergeCell ref="CF56:CG57"/>
    <mergeCell ref="CJ56:CK57"/>
    <mergeCell ref="AF56:AG57"/>
    <mergeCell ref="AH56:AI57"/>
    <mergeCell ref="BF54:BG55"/>
    <mergeCell ref="BH54:BI55"/>
    <mergeCell ref="BJ54:BK55"/>
    <mergeCell ref="BL54:BM55"/>
    <mergeCell ref="BN54:BO55"/>
    <mergeCell ref="BP54:BQ55"/>
    <mergeCell ref="BR54:BS55"/>
    <mergeCell ref="BT54:BU55"/>
    <mergeCell ref="AF54:AG55"/>
    <mergeCell ref="AH54:AI55"/>
    <mergeCell ref="CM22:CR37"/>
    <mergeCell ref="CM38:CR53"/>
    <mergeCell ref="CM54:CR69"/>
    <mergeCell ref="Z22:AA23"/>
    <mergeCell ref="AB22:AC23"/>
    <mergeCell ref="AD22:AE23"/>
    <mergeCell ref="AF22:AG23"/>
    <mergeCell ref="AH22:AI23"/>
    <mergeCell ref="Z24:AA25"/>
    <mergeCell ref="AB24:AC25"/>
    <mergeCell ref="AD24:AE25"/>
    <mergeCell ref="AF24:AG25"/>
    <mergeCell ref="AH24:AI25"/>
    <mergeCell ref="Z26:AA27"/>
    <mergeCell ref="AB26:AC27"/>
    <mergeCell ref="AD26:AE27"/>
    <mergeCell ref="BX60:BY61"/>
    <mergeCell ref="BZ60:CA61"/>
    <mergeCell ref="CB60:CC61"/>
    <mergeCell ref="CD60:CE61"/>
    <mergeCell ref="CF60:CG61"/>
    <mergeCell ref="Z56:AA57"/>
    <mergeCell ref="Z38:AA39"/>
    <mergeCell ref="AB38:AC39"/>
    <mergeCell ref="AD38:AE39"/>
    <mergeCell ref="AF38:AG39"/>
    <mergeCell ref="CB58:CC59"/>
    <mergeCell ref="CD54:CE55"/>
    <mergeCell ref="CF54:CG55"/>
    <mergeCell ref="CH54:CI55"/>
    <mergeCell ref="CJ54:CK55"/>
    <mergeCell ref="CD58:CE59"/>
    <mergeCell ref="BD60:BE61"/>
    <mergeCell ref="BV60:BW61"/>
    <mergeCell ref="BF60:BG61"/>
    <mergeCell ref="BH60:BI61"/>
    <mergeCell ref="BJ60:BK61"/>
    <mergeCell ref="BL60:BM61"/>
    <mergeCell ref="BN60:BO61"/>
    <mergeCell ref="BP60:BQ61"/>
    <mergeCell ref="BR60:BS61"/>
    <mergeCell ref="BZ58:CA59"/>
    <mergeCell ref="AL60:AM61"/>
    <mergeCell ref="AN60:AO61"/>
    <mergeCell ref="Z48:AA49"/>
    <mergeCell ref="AB48:AC49"/>
    <mergeCell ref="AD48:AE49"/>
    <mergeCell ref="AF48:AG49"/>
    <mergeCell ref="AH48:AI49"/>
    <mergeCell ref="Z50:AA51"/>
    <mergeCell ref="AB50:AC51"/>
    <mergeCell ref="AD50:AE51"/>
    <mergeCell ref="AF50:AG51"/>
    <mergeCell ref="AH50:AI51"/>
    <mergeCell ref="BV58:BW59"/>
    <mergeCell ref="AX48:AY49"/>
    <mergeCell ref="AZ48:BA49"/>
    <mergeCell ref="BB48:BC49"/>
    <mergeCell ref="AZ58:BA59"/>
    <mergeCell ref="BB58:BC59"/>
    <mergeCell ref="AP60:AQ61"/>
    <mergeCell ref="AR60:AS61"/>
    <mergeCell ref="AT60:AU61"/>
    <mergeCell ref="AV60:AW61"/>
    <mergeCell ref="AR40:AS41"/>
    <mergeCell ref="AT40:AU41"/>
    <mergeCell ref="AV40:AW41"/>
    <mergeCell ref="AX40:AY41"/>
    <mergeCell ref="AZ40:BA41"/>
    <mergeCell ref="E70:I85"/>
    <mergeCell ref="E54:I69"/>
    <mergeCell ref="BT60:BU61"/>
    <mergeCell ref="J58:K59"/>
    <mergeCell ref="L58:M59"/>
    <mergeCell ref="N58:O59"/>
    <mergeCell ref="P58:Q59"/>
    <mergeCell ref="R58:S59"/>
    <mergeCell ref="T58:U59"/>
    <mergeCell ref="V58:W59"/>
    <mergeCell ref="X58:Y59"/>
    <mergeCell ref="AJ58:AK59"/>
    <mergeCell ref="AL58:AM59"/>
    <mergeCell ref="AN58:AO59"/>
    <mergeCell ref="BD58:BE59"/>
    <mergeCell ref="N82:O83"/>
    <mergeCell ref="L84:M85"/>
    <mergeCell ref="N84:O85"/>
    <mergeCell ref="J84:K85"/>
    <mergeCell ref="P84:Q85"/>
    <mergeCell ref="R84:S85"/>
    <mergeCell ref="R78:S79"/>
    <mergeCell ref="AP70:AQ71"/>
    <mergeCell ref="AR70:AS71"/>
    <mergeCell ref="AT70:AU71"/>
    <mergeCell ref="AV70:AW71"/>
    <mergeCell ref="AX70:AY71"/>
    <mergeCell ref="AZ70:BA71"/>
    <mergeCell ref="BB70:BC71"/>
    <mergeCell ref="J70:K71"/>
    <mergeCell ref="L70:M71"/>
    <mergeCell ref="T70:U71"/>
    <mergeCell ref="V70:W71"/>
    <mergeCell ref="X70:Y71"/>
    <mergeCell ref="Z64:AA65"/>
    <mergeCell ref="AB64:AC65"/>
    <mergeCell ref="AD64:AE65"/>
    <mergeCell ref="AF64:AG65"/>
    <mergeCell ref="AH64:AI65"/>
    <mergeCell ref="Z66:AA67"/>
    <mergeCell ref="AB66:AC67"/>
    <mergeCell ref="AD66:AE67"/>
    <mergeCell ref="AF66:AG67"/>
    <mergeCell ref="R60:S61"/>
    <mergeCell ref="T60:U61"/>
    <mergeCell ref="V60:W61"/>
    <mergeCell ref="X60:Y61"/>
    <mergeCell ref="AJ60:AK61"/>
    <mergeCell ref="Z62:AA63"/>
    <mergeCell ref="AB62:AC63"/>
    <mergeCell ref="AD62:AE63"/>
    <mergeCell ref="AF62:AG63"/>
    <mergeCell ref="AH62:AI63"/>
    <mergeCell ref="AJ62:AK63"/>
    <mergeCell ref="V68:W69"/>
    <mergeCell ref="X68:Y69"/>
    <mergeCell ref="T62:U63"/>
    <mergeCell ref="V62:W63"/>
    <mergeCell ref="X62:Y63"/>
    <mergeCell ref="T64:U65"/>
    <mergeCell ref="V64:W65"/>
    <mergeCell ref="X64:Y65"/>
    <mergeCell ref="AJ66:AK67"/>
    <mergeCell ref="X74:Y75"/>
    <mergeCell ref="AB70:AC71"/>
    <mergeCell ref="AD70:AE71"/>
    <mergeCell ref="AF70:AG71"/>
    <mergeCell ref="AH70:AI71"/>
    <mergeCell ref="Z72:AA73"/>
    <mergeCell ref="AB72:AC73"/>
    <mergeCell ref="AD72:AE73"/>
    <mergeCell ref="AF72:AG73"/>
    <mergeCell ref="AH72:AI73"/>
    <mergeCell ref="BD74:BE75"/>
    <mergeCell ref="AH66:AI67"/>
    <mergeCell ref="Z68:AA69"/>
    <mergeCell ref="AB68:AC69"/>
    <mergeCell ref="AD68:AE69"/>
    <mergeCell ref="AF68:AG69"/>
    <mergeCell ref="AH68:AI69"/>
    <mergeCell ref="Z74:AA75"/>
    <mergeCell ref="AP66:AQ67"/>
    <mergeCell ref="AR66:AS67"/>
    <mergeCell ref="AT66:AU67"/>
    <mergeCell ref="AV66:AW67"/>
    <mergeCell ref="AX66:AY67"/>
    <mergeCell ref="AZ66:BA67"/>
    <mergeCell ref="BB66:BC67"/>
    <mergeCell ref="AP68:AQ69"/>
    <mergeCell ref="AR68:AS69"/>
    <mergeCell ref="AT68:AU69"/>
    <mergeCell ref="AV68:AW69"/>
    <mergeCell ref="AN68:AO69"/>
    <mergeCell ref="AL66:AM67"/>
    <mergeCell ref="AX68:AY69"/>
    <mergeCell ref="BV74:BW75"/>
    <mergeCell ref="BX74:BY75"/>
    <mergeCell ref="BZ74:CA75"/>
    <mergeCell ref="BF74:BG75"/>
    <mergeCell ref="BH74:BI75"/>
    <mergeCell ref="BJ74:BK75"/>
    <mergeCell ref="BL74:BM75"/>
    <mergeCell ref="BN74:BO75"/>
    <mergeCell ref="BP74:BQ75"/>
    <mergeCell ref="BR74:BS75"/>
    <mergeCell ref="BT74:BU75"/>
    <mergeCell ref="AJ70:AK71"/>
    <mergeCell ref="AL70:AM71"/>
    <mergeCell ref="AN70:AO71"/>
    <mergeCell ref="BD70:BE71"/>
    <mergeCell ref="BV70:BW71"/>
    <mergeCell ref="BX70:BY71"/>
    <mergeCell ref="BZ70:CA71"/>
    <mergeCell ref="AJ74:AK75"/>
    <mergeCell ref="AL74:AM75"/>
    <mergeCell ref="AN74:AO75"/>
    <mergeCell ref="AZ68:BA69"/>
    <mergeCell ref="BB68:BC69"/>
    <mergeCell ref="AT74:AU75"/>
    <mergeCell ref="AV74:AW75"/>
    <mergeCell ref="AX74:AY75"/>
    <mergeCell ref="AZ74:BA75"/>
    <mergeCell ref="BB74:BC75"/>
    <mergeCell ref="CF70:CG71"/>
    <mergeCell ref="CH70:CI71"/>
    <mergeCell ref="CJ70:CK71"/>
    <mergeCell ref="J72:K73"/>
    <mergeCell ref="L72:M73"/>
    <mergeCell ref="N72:O73"/>
    <mergeCell ref="P72:Q73"/>
    <mergeCell ref="R72:S73"/>
    <mergeCell ref="T72:U73"/>
    <mergeCell ref="V72:W73"/>
    <mergeCell ref="X72:Y73"/>
    <mergeCell ref="AJ72:AK73"/>
    <mergeCell ref="AL72:AM73"/>
    <mergeCell ref="AN72:AO73"/>
    <mergeCell ref="BD72:BE73"/>
    <mergeCell ref="BV72:BW73"/>
    <mergeCell ref="BX72:BY73"/>
    <mergeCell ref="BZ72:CA73"/>
    <mergeCell ref="CB72:CC73"/>
    <mergeCell ref="CD72:CE73"/>
    <mergeCell ref="CF72:CG73"/>
    <mergeCell ref="CH72:CI73"/>
    <mergeCell ref="CJ72:CK73"/>
    <mergeCell ref="BF72:BG73"/>
    <mergeCell ref="BH72:BI73"/>
    <mergeCell ref="BJ72:BK73"/>
    <mergeCell ref="BL72:BM73"/>
    <mergeCell ref="BN72:BO73"/>
    <mergeCell ref="BP72:BQ73"/>
    <mergeCell ref="BR72:BS73"/>
    <mergeCell ref="BT72:BU73"/>
    <mergeCell ref="Z70:AA71"/>
    <mergeCell ref="AF30:AG31"/>
    <mergeCell ref="AH30:AI31"/>
    <mergeCell ref="CF74:CG75"/>
    <mergeCell ref="CH74:CI75"/>
    <mergeCell ref="CJ74:CK75"/>
    <mergeCell ref="J76:K77"/>
    <mergeCell ref="L76:M77"/>
    <mergeCell ref="N76:O77"/>
    <mergeCell ref="P76:Q77"/>
    <mergeCell ref="R76:S77"/>
    <mergeCell ref="T76:U77"/>
    <mergeCell ref="V76:W77"/>
    <mergeCell ref="X76:Y77"/>
    <mergeCell ref="AJ76:AK77"/>
    <mergeCell ref="AL76:AM77"/>
    <mergeCell ref="AN76:AO77"/>
    <mergeCell ref="BD76:BE77"/>
    <mergeCell ref="BV76:BW77"/>
    <mergeCell ref="BX76:BY77"/>
    <mergeCell ref="BZ76:CA77"/>
    <mergeCell ref="CB76:CC77"/>
    <mergeCell ref="CD76:CE77"/>
    <mergeCell ref="CF76:CG77"/>
    <mergeCell ref="CH76:CI77"/>
    <mergeCell ref="AF76:AG77"/>
    <mergeCell ref="AH76:AI77"/>
    <mergeCell ref="Z76:AA77"/>
    <mergeCell ref="AB76:AC77"/>
    <mergeCell ref="AD76:AE77"/>
    <mergeCell ref="AP76:AQ77"/>
    <mergeCell ref="AR76:AS77"/>
    <mergeCell ref="AT76:AU77"/>
    <mergeCell ref="BB10:BC11"/>
    <mergeCell ref="AP12:AQ13"/>
    <mergeCell ref="AB74:AC75"/>
    <mergeCell ref="AD74:AE75"/>
    <mergeCell ref="AF74:AG75"/>
    <mergeCell ref="AH74:AI75"/>
    <mergeCell ref="AP14:AQ15"/>
    <mergeCell ref="AR14:AS15"/>
    <mergeCell ref="AT14:AU15"/>
    <mergeCell ref="AV14:AW15"/>
    <mergeCell ref="AX14:AY15"/>
    <mergeCell ref="AZ14:BA15"/>
    <mergeCell ref="BB14:BC15"/>
    <mergeCell ref="AP16:AQ17"/>
    <mergeCell ref="AR16:AS17"/>
    <mergeCell ref="AT16:AU17"/>
    <mergeCell ref="AV16:AW17"/>
    <mergeCell ref="AX16:AY17"/>
    <mergeCell ref="AZ16:BA17"/>
    <mergeCell ref="AH14:AI15"/>
    <mergeCell ref="AB16:AC17"/>
    <mergeCell ref="AD16:AE17"/>
    <mergeCell ref="AF16:AG17"/>
    <mergeCell ref="AH16:AI17"/>
    <mergeCell ref="AF26:AG27"/>
    <mergeCell ref="AH26:AI27"/>
    <mergeCell ref="AB28:AC29"/>
    <mergeCell ref="AD28:AE29"/>
    <mergeCell ref="AF28:AG29"/>
    <mergeCell ref="AH28:AI29"/>
    <mergeCell ref="AB30:AC31"/>
    <mergeCell ref="AD30:AE31"/>
    <mergeCell ref="AR20:AS21"/>
    <mergeCell ref="AT20:AU21"/>
    <mergeCell ref="AV20:AW21"/>
    <mergeCell ref="AX20:AY21"/>
    <mergeCell ref="Z82:AA83"/>
    <mergeCell ref="AB82:AC83"/>
    <mergeCell ref="AD82:AE83"/>
    <mergeCell ref="AF82:AG83"/>
    <mergeCell ref="AH82:AI83"/>
    <mergeCell ref="AR24:AS25"/>
    <mergeCell ref="AT24:AU25"/>
    <mergeCell ref="AV24:AW25"/>
    <mergeCell ref="AX24:AY25"/>
    <mergeCell ref="AZ24:BA25"/>
    <mergeCell ref="BB24:BC25"/>
    <mergeCell ref="AR26:AS27"/>
    <mergeCell ref="AT26:AU27"/>
    <mergeCell ref="AV26:AW27"/>
    <mergeCell ref="AX26:AY27"/>
    <mergeCell ref="AZ26:BA27"/>
    <mergeCell ref="BB26:BC27"/>
    <mergeCell ref="AR28:AS29"/>
    <mergeCell ref="AT28:AU29"/>
    <mergeCell ref="Z58:AA59"/>
    <mergeCell ref="AB58:AC59"/>
    <mergeCell ref="AD58:AE59"/>
    <mergeCell ref="AF58:AG59"/>
    <mergeCell ref="AH58:AI59"/>
    <mergeCell ref="Z60:AA61"/>
    <mergeCell ref="AB60:AC61"/>
    <mergeCell ref="AD60:AE61"/>
    <mergeCell ref="AF60:AG61"/>
    <mergeCell ref="Z84:AA85"/>
    <mergeCell ref="AB84:AC85"/>
    <mergeCell ref="AD84:AE85"/>
    <mergeCell ref="AF84:AG85"/>
    <mergeCell ref="AH84:AI85"/>
    <mergeCell ref="Z78:AA79"/>
    <mergeCell ref="AB78:AC79"/>
    <mergeCell ref="AD78:AE79"/>
    <mergeCell ref="AF78:AG79"/>
    <mergeCell ref="AH78:AI79"/>
    <mergeCell ref="Z80:AA81"/>
    <mergeCell ref="AB80:AC81"/>
    <mergeCell ref="AD80:AE81"/>
    <mergeCell ref="AF80:AG81"/>
    <mergeCell ref="AH80:AI81"/>
    <mergeCell ref="Z86:AO91"/>
    <mergeCell ref="AP6:AQ7"/>
    <mergeCell ref="AP24:AQ25"/>
    <mergeCell ref="AP26:AQ27"/>
    <mergeCell ref="AP28:AQ29"/>
    <mergeCell ref="AP40:AQ41"/>
    <mergeCell ref="AP52:AQ53"/>
    <mergeCell ref="AP84:AQ85"/>
    <mergeCell ref="AP18:AQ19"/>
    <mergeCell ref="AP20:AQ21"/>
    <mergeCell ref="AH60:AI61"/>
    <mergeCell ref="AD52:AE53"/>
    <mergeCell ref="AF52:AG53"/>
    <mergeCell ref="AH52:AI53"/>
    <mergeCell ref="Z16:AA17"/>
    <mergeCell ref="Z28:AA29"/>
    <mergeCell ref="Z30:AA31"/>
    <mergeCell ref="AR6:AS7"/>
    <mergeCell ref="AT6:AU7"/>
    <mergeCell ref="AV6:AW7"/>
    <mergeCell ref="AX6:AY7"/>
    <mergeCell ref="AZ6:BA7"/>
    <mergeCell ref="BB6:BC7"/>
    <mergeCell ref="AP8:AQ9"/>
    <mergeCell ref="AR8:AS9"/>
    <mergeCell ref="AT8:AU9"/>
    <mergeCell ref="AV8:AW9"/>
    <mergeCell ref="AX8:AY9"/>
    <mergeCell ref="AZ8:BA9"/>
    <mergeCell ref="BB8:BC9"/>
    <mergeCell ref="AP10:AQ11"/>
    <mergeCell ref="AR10:AS11"/>
    <mergeCell ref="AT10:AU11"/>
    <mergeCell ref="AP22:AQ23"/>
    <mergeCell ref="AR22:AS23"/>
    <mergeCell ref="AT22:AU23"/>
    <mergeCell ref="AV22:AW23"/>
    <mergeCell ref="AX22:AY23"/>
    <mergeCell ref="AZ22:BA23"/>
    <mergeCell ref="BB22:BC23"/>
    <mergeCell ref="AZ20:BA21"/>
    <mergeCell ref="BB20:BC21"/>
    <mergeCell ref="BB16:BC17"/>
    <mergeCell ref="AR18:AS19"/>
    <mergeCell ref="AT18:AU19"/>
    <mergeCell ref="AV18:AW19"/>
    <mergeCell ref="AX18:AY19"/>
    <mergeCell ref="AZ18:BA19"/>
    <mergeCell ref="BB18:BC19"/>
    <mergeCell ref="AV28:AW29"/>
    <mergeCell ref="AX28:AY29"/>
    <mergeCell ref="AZ28:BA29"/>
    <mergeCell ref="BB28:BC29"/>
    <mergeCell ref="AP30:AQ31"/>
    <mergeCell ref="AR30:AS31"/>
    <mergeCell ref="AT30:AU31"/>
    <mergeCell ref="AV30:AW31"/>
    <mergeCell ref="AX30:AY31"/>
    <mergeCell ref="AZ30:BA31"/>
    <mergeCell ref="BB30:BC31"/>
    <mergeCell ref="AP38:AQ39"/>
    <mergeCell ref="AR38:AS39"/>
    <mergeCell ref="AT38:AU39"/>
    <mergeCell ref="AV38:AW39"/>
    <mergeCell ref="AX38:AY39"/>
    <mergeCell ref="AZ38:BA39"/>
    <mergeCell ref="BB38:BC39"/>
    <mergeCell ref="BB40:BC41"/>
    <mergeCell ref="AP50:AQ51"/>
    <mergeCell ref="AR50:AS51"/>
    <mergeCell ref="AT50:AU51"/>
    <mergeCell ref="AV50:AW51"/>
    <mergeCell ref="AX50:AY51"/>
    <mergeCell ref="AZ50:BA51"/>
    <mergeCell ref="BB50:BC51"/>
    <mergeCell ref="AP42:AQ43"/>
    <mergeCell ref="AR42:AS43"/>
    <mergeCell ref="AT42:AU43"/>
    <mergeCell ref="AV42:AW43"/>
    <mergeCell ref="AX42:AY43"/>
    <mergeCell ref="AZ42:BA43"/>
    <mergeCell ref="BB42:BC43"/>
    <mergeCell ref="AR52:AS53"/>
    <mergeCell ref="AT52:AU53"/>
    <mergeCell ref="AV52:AW53"/>
    <mergeCell ref="AX52:AY53"/>
    <mergeCell ref="AZ52:BA53"/>
    <mergeCell ref="BB52:BC53"/>
    <mergeCell ref="AP46:AQ47"/>
    <mergeCell ref="AR46:AS47"/>
    <mergeCell ref="AT46:AU47"/>
    <mergeCell ref="AV46:AW47"/>
    <mergeCell ref="AX46:AY47"/>
    <mergeCell ref="AZ46:BA47"/>
    <mergeCell ref="BB46:BC47"/>
    <mergeCell ref="AP48:AQ49"/>
    <mergeCell ref="AR48:AS49"/>
    <mergeCell ref="AT48:AU49"/>
    <mergeCell ref="AV48:AW49"/>
    <mergeCell ref="AX60:AY61"/>
    <mergeCell ref="AZ60:BA61"/>
    <mergeCell ref="BB60:BC61"/>
    <mergeCell ref="AP54:AQ55"/>
    <mergeCell ref="AR54:AS55"/>
    <mergeCell ref="AT54:AU55"/>
    <mergeCell ref="AV54:AW55"/>
    <mergeCell ref="AX54:AY55"/>
    <mergeCell ref="AZ54:BA55"/>
    <mergeCell ref="BB54:BC55"/>
    <mergeCell ref="AP56:AQ57"/>
    <mergeCell ref="AR56:AS57"/>
    <mergeCell ref="AT56:AU57"/>
    <mergeCell ref="AV56:AW57"/>
    <mergeCell ref="AX56:AY57"/>
    <mergeCell ref="AZ56:BA57"/>
    <mergeCell ref="BB56:BC57"/>
    <mergeCell ref="AP58:AQ59"/>
    <mergeCell ref="AR58:AS59"/>
    <mergeCell ref="AT58:AU59"/>
    <mergeCell ref="AV58:AW59"/>
    <mergeCell ref="AX58:AY59"/>
    <mergeCell ref="AP62:AQ63"/>
    <mergeCell ref="AR62:AS63"/>
    <mergeCell ref="AT62:AU63"/>
    <mergeCell ref="AV62:AW63"/>
    <mergeCell ref="AX62:AY63"/>
    <mergeCell ref="AZ62:BA63"/>
    <mergeCell ref="BB62:BC63"/>
    <mergeCell ref="AP64:AQ65"/>
    <mergeCell ref="AR64:AS65"/>
    <mergeCell ref="AT64:AU65"/>
    <mergeCell ref="AV64:AW65"/>
    <mergeCell ref="AX64:AY65"/>
    <mergeCell ref="AZ64:BA65"/>
    <mergeCell ref="BB64:BC65"/>
    <mergeCell ref="AZ76:BA77"/>
    <mergeCell ref="BB76:BC77"/>
    <mergeCell ref="AP78:AQ79"/>
    <mergeCell ref="AR78:AS79"/>
    <mergeCell ref="AT78:AU79"/>
    <mergeCell ref="AV78:AW79"/>
    <mergeCell ref="AX78:AY79"/>
    <mergeCell ref="AZ78:BA79"/>
    <mergeCell ref="BB78:BC79"/>
    <mergeCell ref="AP72:AQ73"/>
    <mergeCell ref="AR72:AS73"/>
    <mergeCell ref="AT72:AU73"/>
    <mergeCell ref="AV72:AW73"/>
    <mergeCell ref="AX72:AY73"/>
    <mergeCell ref="AZ72:BA73"/>
    <mergeCell ref="BB72:BC73"/>
    <mergeCell ref="AP74:AQ75"/>
    <mergeCell ref="AR74:AS75"/>
    <mergeCell ref="AV76:AW77"/>
    <mergeCell ref="AX76:AY77"/>
    <mergeCell ref="AR84:AS85"/>
    <mergeCell ref="AT84:AU85"/>
    <mergeCell ref="AV84:AW85"/>
    <mergeCell ref="AX84:AY85"/>
    <mergeCell ref="AZ84:BA85"/>
    <mergeCell ref="BB84:BC85"/>
    <mergeCell ref="AP86:BE91"/>
    <mergeCell ref="AP80:AQ81"/>
    <mergeCell ref="AR80:AS81"/>
    <mergeCell ref="AT80:AU81"/>
    <mergeCell ref="AV80:AW81"/>
    <mergeCell ref="AX80:AY81"/>
    <mergeCell ref="AZ80:BA81"/>
    <mergeCell ref="BB80:BC81"/>
    <mergeCell ref="AP82:AQ83"/>
    <mergeCell ref="AR82:AS83"/>
    <mergeCell ref="AT82:AU83"/>
    <mergeCell ref="AV82:AW83"/>
    <mergeCell ref="AX82:AY83"/>
    <mergeCell ref="AZ82:BA83"/>
    <mergeCell ref="BB82:BC83"/>
    <mergeCell ref="BL18:BM19"/>
    <mergeCell ref="BN18:BO19"/>
    <mergeCell ref="BP18:BQ19"/>
    <mergeCell ref="BR18:BS19"/>
    <mergeCell ref="BT18:BU19"/>
    <mergeCell ref="BF8:BG9"/>
    <mergeCell ref="BH8:BI9"/>
    <mergeCell ref="BJ8:BK9"/>
    <mergeCell ref="BL8:BM9"/>
    <mergeCell ref="BN8:BO9"/>
    <mergeCell ref="BP8:BQ9"/>
    <mergeCell ref="BR8:BS9"/>
    <mergeCell ref="BT8:BU9"/>
    <mergeCell ref="BF10:BG11"/>
    <mergeCell ref="BH10:BI11"/>
    <mergeCell ref="BJ10:BK11"/>
    <mergeCell ref="BL10:BM11"/>
    <mergeCell ref="BN10:BO11"/>
    <mergeCell ref="BP10:BQ11"/>
    <mergeCell ref="BR10:BS11"/>
    <mergeCell ref="BT10:BU11"/>
    <mergeCell ref="BF12:BG13"/>
    <mergeCell ref="BH12:BI13"/>
    <mergeCell ref="BJ12:BK13"/>
    <mergeCell ref="BL12:BM13"/>
    <mergeCell ref="BN12:BO13"/>
    <mergeCell ref="BP12:BQ13"/>
    <mergeCell ref="BR12:BS13"/>
    <mergeCell ref="BT12:BU13"/>
    <mergeCell ref="BF24:BG25"/>
    <mergeCell ref="BH24:BI25"/>
    <mergeCell ref="BJ24:BK25"/>
    <mergeCell ref="BL24:BM25"/>
    <mergeCell ref="BN24:BO25"/>
    <mergeCell ref="BP24:BQ25"/>
    <mergeCell ref="BR24:BS25"/>
    <mergeCell ref="BT24:BU25"/>
    <mergeCell ref="BF26:BG27"/>
    <mergeCell ref="BH26:BI27"/>
    <mergeCell ref="BJ26:BK27"/>
    <mergeCell ref="BL26:BM27"/>
    <mergeCell ref="BN26:BO27"/>
    <mergeCell ref="BP26:BQ27"/>
    <mergeCell ref="BR26:BS27"/>
    <mergeCell ref="BT26:BU27"/>
    <mergeCell ref="BF20:BG21"/>
    <mergeCell ref="BH20:BI21"/>
    <mergeCell ref="BJ20:BK21"/>
    <mergeCell ref="BL20:BM21"/>
    <mergeCell ref="BN20:BO21"/>
    <mergeCell ref="BP20:BQ21"/>
    <mergeCell ref="BR20:BS21"/>
    <mergeCell ref="BT20:BU21"/>
    <mergeCell ref="BF22:BG23"/>
    <mergeCell ref="BH22:BI23"/>
    <mergeCell ref="BJ22:BK23"/>
    <mergeCell ref="BL22:BM23"/>
    <mergeCell ref="BN22:BO23"/>
    <mergeCell ref="BP22:BQ23"/>
    <mergeCell ref="BR22:BS23"/>
    <mergeCell ref="BT22:BU23"/>
    <mergeCell ref="BN34:BO35"/>
    <mergeCell ref="BP34:BQ35"/>
    <mergeCell ref="BR34:BS35"/>
    <mergeCell ref="BT34:BU35"/>
    <mergeCell ref="BF28:BG29"/>
    <mergeCell ref="BH28:BI29"/>
    <mergeCell ref="BJ28:BK29"/>
    <mergeCell ref="BL28:BM29"/>
    <mergeCell ref="BN28:BO29"/>
    <mergeCell ref="BP28:BQ29"/>
    <mergeCell ref="BR28:BS29"/>
    <mergeCell ref="BT28:BU29"/>
    <mergeCell ref="BF30:BG31"/>
    <mergeCell ref="BH30:BI31"/>
    <mergeCell ref="BJ30:BK31"/>
    <mergeCell ref="BL30:BM31"/>
    <mergeCell ref="BN30:BO31"/>
    <mergeCell ref="BP30:BQ31"/>
    <mergeCell ref="BR30:BS31"/>
    <mergeCell ref="BT30:BU31"/>
    <mergeCell ref="BL36:BM37"/>
    <mergeCell ref="BN36:BO37"/>
    <mergeCell ref="BP36:BQ37"/>
    <mergeCell ref="BR36:BS37"/>
    <mergeCell ref="BT36:BU37"/>
    <mergeCell ref="BF38:BG39"/>
    <mergeCell ref="BH38:BI39"/>
    <mergeCell ref="BJ38:BK39"/>
    <mergeCell ref="BL38:BM39"/>
    <mergeCell ref="BN38:BO39"/>
    <mergeCell ref="BP38:BQ39"/>
    <mergeCell ref="BR38:BS39"/>
    <mergeCell ref="BT38:BU39"/>
    <mergeCell ref="BJ52:BK53"/>
    <mergeCell ref="BL52:BM53"/>
    <mergeCell ref="BN52:BO53"/>
    <mergeCell ref="BP52:BQ53"/>
    <mergeCell ref="BR52:BS53"/>
    <mergeCell ref="BT52:BU53"/>
    <mergeCell ref="BF40:BG41"/>
    <mergeCell ref="BH40:BI41"/>
    <mergeCell ref="BT46:BU47"/>
    <mergeCell ref="BL48:BM49"/>
    <mergeCell ref="BN48:BO49"/>
    <mergeCell ref="BP48:BQ49"/>
    <mergeCell ref="BR48:BS49"/>
    <mergeCell ref="BT48:BU49"/>
    <mergeCell ref="BF50:BG51"/>
    <mergeCell ref="BH50:BI51"/>
    <mergeCell ref="BJ50:BK51"/>
    <mergeCell ref="BL50:BM51"/>
    <mergeCell ref="BN50:BO51"/>
    <mergeCell ref="BP50:BQ51"/>
    <mergeCell ref="BR50:BS51"/>
    <mergeCell ref="BT50:BU51"/>
    <mergeCell ref="BR66:BS67"/>
    <mergeCell ref="BT66:BU67"/>
    <mergeCell ref="BF56:BG57"/>
    <mergeCell ref="BH56:BI57"/>
    <mergeCell ref="BJ56:BK57"/>
    <mergeCell ref="BL56:BM57"/>
    <mergeCell ref="BN56:BO57"/>
    <mergeCell ref="BP56:BQ57"/>
    <mergeCell ref="BR56:BS57"/>
    <mergeCell ref="BT56:BU57"/>
    <mergeCell ref="BF58:BG59"/>
    <mergeCell ref="BH58:BI59"/>
    <mergeCell ref="BJ58:BK59"/>
    <mergeCell ref="BL58:BM59"/>
    <mergeCell ref="BN58:BO59"/>
    <mergeCell ref="BP58:BQ59"/>
    <mergeCell ref="BR58:BS59"/>
    <mergeCell ref="BT58:BU59"/>
    <mergeCell ref="BL64:BM65"/>
    <mergeCell ref="BF68:BG69"/>
    <mergeCell ref="BH68:BI69"/>
    <mergeCell ref="BJ68:BK69"/>
    <mergeCell ref="BL68:BM69"/>
    <mergeCell ref="BN68:BO69"/>
    <mergeCell ref="BP68:BQ69"/>
    <mergeCell ref="BR68:BS69"/>
    <mergeCell ref="BT68:BU69"/>
    <mergeCell ref="BF70:BG71"/>
    <mergeCell ref="BH70:BI71"/>
    <mergeCell ref="BJ70:BK71"/>
    <mergeCell ref="BL70:BM71"/>
    <mergeCell ref="BN70:BO71"/>
    <mergeCell ref="BP70:BQ71"/>
    <mergeCell ref="BR70:BS71"/>
    <mergeCell ref="BT70:BU71"/>
    <mergeCell ref="BF86:BU91"/>
    <mergeCell ref="BL82:BM83"/>
    <mergeCell ref="BV86:CK91"/>
    <mergeCell ref="BN82:BO83"/>
    <mergeCell ref="BP82:BQ83"/>
    <mergeCell ref="BR82:BS83"/>
    <mergeCell ref="BT82:BU83"/>
    <mergeCell ref="BF84:BG85"/>
    <mergeCell ref="BH84:BI85"/>
    <mergeCell ref="BJ84:BK85"/>
    <mergeCell ref="BL84:BM85"/>
    <mergeCell ref="BN84:BO85"/>
    <mergeCell ref="BP84:BQ85"/>
    <mergeCell ref="BR84:BS85"/>
    <mergeCell ref="BT84:BU85"/>
    <mergeCell ref="BF76:BG77"/>
    <mergeCell ref="BH76:BI77"/>
    <mergeCell ref="BJ76:BK77"/>
    <mergeCell ref="BL76:BM77"/>
    <mergeCell ref="BN76:BO77"/>
    <mergeCell ref="BP76:BQ77"/>
    <mergeCell ref="BR76:BS77"/>
    <mergeCell ref="BT76:BU77"/>
    <mergeCell ref="BF78:BG79"/>
    <mergeCell ref="BH78:BI79"/>
    <mergeCell ref="BJ78:BK79"/>
    <mergeCell ref="BL78:BM79"/>
    <mergeCell ref="BN78:BO79"/>
    <mergeCell ref="BP78:BQ79"/>
    <mergeCell ref="BR78:BS79"/>
    <mergeCell ref="BT78:BU79"/>
    <mergeCell ref="CJ76:CK77"/>
    <mergeCell ref="CF82:CG83"/>
    <mergeCell ref="CH82:CI83"/>
  </mergeCells>
  <pageMargins left="0.7" right="0.7" top="0.75" bottom="0.75" header="0.3" footer="0.3"/>
  <pageSetup orientation="portrait" r:id="rId1"/>
  <ignoredErrors>
    <ignoredError sqref="J8:Y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Q248"/>
  <sheetViews>
    <sheetView zoomScale="50" zoomScaleNormal="50" workbookViewId="0">
      <selection activeCell="Y15" sqref="Y15"/>
    </sheetView>
  </sheetViews>
  <sheetFormatPr baseColWidth="10" defaultRowHeight="14.4" x14ac:dyDescent="0.3"/>
  <cols>
    <col min="2" max="9" width="5.6640625" customWidth="1"/>
    <col min="10" max="11" width="11.6640625" bestFit="1" customWidth="1"/>
    <col min="12" max="43" width="6.33203125" customWidth="1"/>
    <col min="45" max="50" width="5.6640625" customWidth="1"/>
  </cols>
  <sheetData>
    <row r="1" spans="1:95" x14ac:dyDescent="0.3">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row>
    <row r="2" spans="1:95" ht="18" customHeight="1" x14ac:dyDescent="0.3">
      <c r="A2" s="22"/>
      <c r="B2" s="853" t="s">
        <v>141</v>
      </c>
      <c r="C2" s="854"/>
      <c r="D2" s="854"/>
      <c r="E2" s="854"/>
      <c r="F2" s="854"/>
      <c r="G2" s="854"/>
      <c r="H2" s="854"/>
      <c r="I2" s="854"/>
      <c r="J2" s="855" t="s">
        <v>1</v>
      </c>
      <c r="K2" s="855"/>
      <c r="L2" s="855"/>
      <c r="M2" s="855"/>
      <c r="N2" s="855"/>
      <c r="O2" s="855"/>
      <c r="P2" s="855"/>
      <c r="Q2" s="855"/>
      <c r="R2" s="855"/>
      <c r="S2" s="855"/>
      <c r="T2" s="855"/>
      <c r="U2" s="855"/>
      <c r="V2" s="855"/>
      <c r="W2" s="855"/>
      <c r="X2" s="855"/>
      <c r="Y2" s="855"/>
      <c r="Z2" s="855"/>
      <c r="AA2" s="855"/>
      <c r="AB2" s="855"/>
      <c r="AC2" s="855"/>
      <c r="AD2" s="855"/>
      <c r="AE2" s="855"/>
      <c r="AF2" s="855"/>
      <c r="AG2" s="855"/>
      <c r="AH2" s="855"/>
      <c r="AI2" s="855"/>
      <c r="AJ2" s="855"/>
      <c r="AK2" s="855"/>
      <c r="AL2" s="855"/>
      <c r="AM2" s="855"/>
      <c r="AN2" s="855"/>
      <c r="AO2" s="855"/>
      <c r="AP2" s="855"/>
      <c r="AQ2" s="855"/>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row>
    <row r="3" spans="1:95" ht="18.75" customHeight="1" x14ac:dyDescent="0.3">
      <c r="A3" s="22"/>
      <c r="B3" s="854"/>
      <c r="C3" s="854"/>
      <c r="D3" s="854"/>
      <c r="E3" s="854"/>
      <c r="F3" s="854"/>
      <c r="G3" s="854"/>
      <c r="H3" s="854"/>
      <c r="I3" s="854"/>
      <c r="J3" s="855"/>
      <c r="K3" s="855"/>
      <c r="L3" s="855"/>
      <c r="M3" s="855"/>
      <c r="N3" s="855"/>
      <c r="O3" s="855"/>
      <c r="P3" s="855"/>
      <c r="Q3" s="855"/>
      <c r="R3" s="855"/>
      <c r="S3" s="855"/>
      <c r="T3" s="855"/>
      <c r="U3" s="855"/>
      <c r="V3" s="855"/>
      <c r="W3" s="855"/>
      <c r="X3" s="855"/>
      <c r="Y3" s="855"/>
      <c r="Z3" s="855"/>
      <c r="AA3" s="855"/>
      <c r="AB3" s="855"/>
      <c r="AC3" s="855"/>
      <c r="AD3" s="855"/>
      <c r="AE3" s="855"/>
      <c r="AF3" s="855"/>
      <c r="AG3" s="855"/>
      <c r="AH3" s="855"/>
      <c r="AI3" s="855"/>
      <c r="AJ3" s="855"/>
      <c r="AK3" s="855"/>
      <c r="AL3" s="855"/>
      <c r="AM3" s="855"/>
      <c r="AN3" s="855"/>
      <c r="AO3" s="855"/>
      <c r="AP3" s="855"/>
      <c r="AQ3" s="855"/>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row>
    <row r="4" spans="1:95" ht="15" customHeight="1" x14ac:dyDescent="0.3">
      <c r="A4" s="22"/>
      <c r="B4" s="854"/>
      <c r="C4" s="854"/>
      <c r="D4" s="854"/>
      <c r="E4" s="854"/>
      <c r="F4" s="854"/>
      <c r="G4" s="854"/>
      <c r="H4" s="854"/>
      <c r="I4" s="854"/>
      <c r="J4" s="855"/>
      <c r="K4" s="855"/>
      <c r="L4" s="855"/>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row>
    <row r="5" spans="1:95" ht="15" thickBot="1" x14ac:dyDescent="0.35">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row>
    <row r="6" spans="1:95" ht="18.600000000000001" customHeight="1" x14ac:dyDescent="0.5">
      <c r="A6" s="22"/>
      <c r="B6" s="856" t="s">
        <v>3</v>
      </c>
      <c r="C6" s="856"/>
      <c r="D6" s="857"/>
      <c r="E6" s="836" t="s">
        <v>108</v>
      </c>
      <c r="F6" s="837"/>
      <c r="G6" s="837"/>
      <c r="H6" s="837"/>
      <c r="I6" s="858"/>
      <c r="J6" s="68" t="e">
        <f>IF(AND('Mapa final'!#REF!="Muy Alta",'Mapa final'!#REF!="Leve"),CONCATENATE("R1C",'Mapa final'!#REF!),"")</f>
        <v>#REF!</v>
      </c>
      <c r="K6" s="69" t="e">
        <f>IF(AND('Mapa final'!#REF!="Muy Alta",'Mapa final'!#REF!="Leve"),CONCATENATE("R1C",'Mapa final'!#REF!),"")</f>
        <v>#REF!</v>
      </c>
      <c r="L6" s="69" t="e">
        <f>IF(AND('Mapa final'!#REF!="Muy Alta",'Mapa final'!#REF!="Leve"),CONCATENATE("R1C",'Mapa final'!#REF!),"")</f>
        <v>#REF!</v>
      </c>
      <c r="M6" s="68" t="e">
        <f>IF(AND('Mapa final'!#REF!="Muy Alta",'Mapa final'!#REF!="Leve"),CONCATENATE("R1C",'Mapa final'!#REF!),"")</f>
        <v>#REF!</v>
      </c>
      <c r="N6" s="69" t="e">
        <f>IF(AND('Mapa final'!#REF!="Muy Alta",'Mapa final'!#REF!="Leve"),CONCATENATE("R1C",'Mapa final'!#REF!),"")</f>
        <v>#REF!</v>
      </c>
      <c r="O6" s="69" t="e">
        <f>IF(AND('Mapa final'!#REF!="Muy Alta",'Mapa final'!#REF!="Leve"),CONCATENATE("R1C",'Mapa final'!#REF!),"")</f>
        <v>#REF!</v>
      </c>
      <c r="P6" s="68" t="e">
        <f>IF(AND('Mapa final'!#REF!="Muy Alta",'Mapa final'!#REF!="Leve"),CONCATENATE("R1C",'Mapa final'!#REF!),"")</f>
        <v>#REF!</v>
      </c>
      <c r="Q6" s="69" t="e">
        <f>IF(AND('Mapa final'!#REF!="Muy Alta",'Mapa final'!#REF!="Leve"),CONCATENATE("R1C",'Mapa final'!#REF!),"")</f>
        <v>#REF!</v>
      </c>
      <c r="R6" s="69" t="e">
        <f>IF(AND('Mapa final'!#REF!="Muy Alta",'Mapa final'!#REF!="Leve"),CONCATENATE("R1C",'Mapa final'!#REF!),"")</f>
        <v>#REF!</v>
      </c>
      <c r="S6" s="68" t="e">
        <f>IF(AND('Mapa final'!#REF!="Muy Alta",'Mapa final'!#REF!="Leve"),CONCATENATE("R1C",'Mapa final'!#REF!),"")</f>
        <v>#REF!</v>
      </c>
      <c r="T6" s="68" t="e">
        <f>IF(AND('Mapa final'!#REF!="Muy Alta",'Mapa final'!#REF!="Menor"),CONCATENATE("R1C",'Mapa final'!#REF!),"")</f>
        <v>#REF!</v>
      </c>
      <c r="U6" s="69" t="e">
        <f>IF(AND('Mapa final'!#REF!="Muy Alta",'Mapa final'!#REF!="Menor"),CONCATENATE("R1C",'Mapa final'!#REF!),"")</f>
        <v>#REF!</v>
      </c>
      <c r="V6" s="69" t="e">
        <f>IF(AND('Mapa final'!#REF!="Muy Alta",'Mapa final'!#REF!="Menor"),CONCATENATE("R1C",'Mapa final'!#REF!),"")</f>
        <v>#REF!</v>
      </c>
      <c r="W6" s="69" t="e">
        <f>IF(AND('Mapa final'!#REF!="Muy Alta",'Mapa final'!#REF!="Menor"),CONCATENATE("R1C",'Mapa final'!#REF!),"")</f>
        <v>#REF!</v>
      </c>
      <c r="X6" s="69" t="e">
        <f>IF(AND('Mapa final'!#REF!="Muy Alta",'Mapa final'!#REF!="Menor"),CONCATENATE("R1C",'Mapa final'!#REF!),"")</f>
        <v>#REF!</v>
      </c>
      <c r="Y6" s="70" t="e">
        <f>IF(AND('Mapa final'!#REF!="Muy Alta",'Mapa final'!#REF!="Menor"),CONCATENATE("R1C",'Mapa final'!#REF!),"")</f>
        <v>#REF!</v>
      </c>
      <c r="Z6" s="68" t="e">
        <f>IF(AND('Mapa final'!#REF!="Muy Alta",'Mapa final'!#REF!="Moderado"),CONCATENATE("R1C",'Mapa final'!#REF!),"")</f>
        <v>#REF!</v>
      </c>
      <c r="AA6" s="69" t="e">
        <f>IF(AND('Mapa final'!#REF!="Muy Alta",'Mapa final'!#REF!="Moderado"),CONCATENATE("R1C",'Mapa final'!#REF!),"")</f>
        <v>#REF!</v>
      </c>
      <c r="AB6" s="69" t="e">
        <f>IF(AND('Mapa final'!#REF!="Muy Alta",'Mapa final'!#REF!="Moderado"),CONCATENATE("R1C",'Mapa final'!#REF!),"")</f>
        <v>#REF!</v>
      </c>
      <c r="AC6" s="69" t="e">
        <f>IF(AND('Mapa final'!#REF!="Muy Alta",'Mapa final'!#REF!="Moderado"),CONCATENATE("R1C",'Mapa final'!#REF!),"")</f>
        <v>#REF!</v>
      </c>
      <c r="AD6" s="69" t="e">
        <f>IF(AND('Mapa final'!#REF!="Muy Alta",'Mapa final'!#REF!="Moderado"),CONCATENATE("R1C",'Mapa final'!#REF!),"")</f>
        <v>#REF!</v>
      </c>
      <c r="AE6" s="70" t="e">
        <f>IF(AND('Mapa final'!#REF!="Muy Alta",'Mapa final'!#REF!="Moderado"),CONCATENATE("R1C",'Mapa final'!#REF!),"")</f>
        <v>#REF!</v>
      </c>
      <c r="AF6" s="68" t="e">
        <f>IF(AND('Mapa final'!#REF!="Muy Alta",'Mapa final'!#REF!="Mayor"),CONCATENATE("R1C",'Mapa final'!#REF!),"")</f>
        <v>#REF!</v>
      </c>
      <c r="AG6" s="69" t="e">
        <f>IF(AND('Mapa final'!#REF!="Muy Alta",'Mapa final'!#REF!="Mayor"),CONCATENATE("R1C",'Mapa final'!#REF!),"")</f>
        <v>#REF!</v>
      </c>
      <c r="AH6" s="69" t="e">
        <f>IF(AND('Mapa final'!#REF!="Muy Alta",'Mapa final'!#REF!="Mayor"),CONCATENATE("R1C",'Mapa final'!#REF!),"")</f>
        <v>#REF!</v>
      </c>
      <c r="AI6" s="69" t="e">
        <f>IF(AND('Mapa final'!#REF!="Muy Alta",'Mapa final'!#REF!="Mayor"),CONCATENATE("R1C",'Mapa final'!#REF!),"")</f>
        <v>#REF!</v>
      </c>
      <c r="AJ6" s="69" t="e">
        <f>IF(AND('Mapa final'!#REF!="Muy Alta",'Mapa final'!#REF!="Mayor"),CONCATENATE("R1C",'Mapa final'!#REF!),"")</f>
        <v>#REF!</v>
      </c>
      <c r="AK6" s="70" t="e">
        <f>IF(AND('Mapa final'!#REF!="Muy Alta",'Mapa final'!#REF!="Mayor"),CONCATENATE("R1C",'Mapa final'!#REF!),"")</f>
        <v>#REF!</v>
      </c>
      <c r="AL6" s="71" t="e">
        <f>IF(AND('Mapa final'!#REF!="Muy Alta",'Mapa final'!#REF!="Catastrófico"),CONCATENATE("R1C",'Mapa final'!#REF!),"")</f>
        <v>#REF!</v>
      </c>
      <c r="AM6" s="72" t="e">
        <f>IF(AND('Mapa final'!#REF!="Muy Alta",'Mapa final'!#REF!="Catastrófico"),CONCATENATE("R1C",'Mapa final'!#REF!),"")</f>
        <v>#REF!</v>
      </c>
      <c r="AN6" s="72" t="e">
        <f>IF(AND('Mapa final'!#REF!="Muy Alta",'Mapa final'!#REF!="Catastrófico"),CONCATENATE("R1C",'Mapa final'!#REF!),"")</f>
        <v>#REF!</v>
      </c>
      <c r="AO6" s="72" t="e">
        <f>IF(AND('Mapa final'!#REF!="Muy Alta",'Mapa final'!#REF!="Catastrófico"),CONCATENATE("R1C",'Mapa final'!#REF!),"")</f>
        <v>#REF!</v>
      </c>
      <c r="AP6" s="72" t="e">
        <f>IF(AND('Mapa final'!#REF!="Muy Alta",'Mapa final'!#REF!="Catastrófico"),CONCATENATE("R1C",'Mapa final'!#REF!),"")</f>
        <v>#REF!</v>
      </c>
      <c r="AQ6" s="73" t="e">
        <f>IF(AND('Mapa final'!#REF!="Muy Alta",'Mapa final'!#REF!="Catastrófico"),CONCATENATE("R1C",'Mapa final'!#REF!),"")</f>
        <v>#REF!</v>
      </c>
      <c r="AR6" s="22"/>
      <c r="AS6" s="844" t="s">
        <v>74</v>
      </c>
      <c r="AT6" s="845"/>
      <c r="AU6" s="845"/>
      <c r="AV6" s="845"/>
      <c r="AW6" s="845"/>
      <c r="AX6" s="846"/>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row>
    <row r="7" spans="1:95" ht="18.600000000000001" customHeight="1" x14ac:dyDescent="0.5">
      <c r="A7" s="22"/>
      <c r="B7" s="856"/>
      <c r="C7" s="856"/>
      <c r="D7" s="857"/>
      <c r="E7" s="840"/>
      <c r="F7" s="841"/>
      <c r="G7" s="841"/>
      <c r="H7" s="841"/>
      <c r="I7" s="859"/>
      <c r="J7" s="74" t="e">
        <f>IF(AND('Mapa final'!#REF!="Muy Alta",'Mapa final'!#REF!="Leve"),CONCATENATE("R2C",'Mapa final'!#REF!),"")</f>
        <v>#REF!</v>
      </c>
      <c r="K7" s="75" t="e">
        <f>IF(AND('Mapa final'!#REF!="Muy Alta",'Mapa final'!#REF!="Leve"),CONCATENATE("R2C",'Mapa final'!#REF!),"")</f>
        <v>#REF!</v>
      </c>
      <c r="L7" s="75" t="e">
        <f>IF(AND('Mapa final'!#REF!="Muy Alta",'Mapa final'!#REF!="Leve"),CONCATENATE("R2C",'Mapa final'!#REF!),"")</f>
        <v>#REF!</v>
      </c>
      <c r="M7" s="75" t="e">
        <f>IF(AND('Mapa final'!#REF!="Muy Alta",'Mapa final'!#REF!="Leve"),CONCATENATE("R2C",'Mapa final'!#REF!),"")</f>
        <v>#REF!</v>
      </c>
      <c r="N7" s="75" t="e">
        <f>IF(AND('Mapa final'!#REF!="Muy Alta",'Mapa final'!#REF!="Leve"),CONCATENATE("R2C",'Mapa final'!#REF!),"")</f>
        <v>#REF!</v>
      </c>
      <c r="O7" s="75" t="e">
        <f>IF(AND('Mapa final'!#REF!="Muy Alta",'Mapa final'!#REF!="Leve"),CONCATENATE("R2C",'Mapa final'!#REF!),"")</f>
        <v>#REF!</v>
      </c>
      <c r="P7" s="75" t="e">
        <f>IF(AND('Mapa final'!#REF!="Muy Alta",'Mapa final'!#REF!="Leve"),CONCATENATE("R2C",'Mapa final'!#REF!),"")</f>
        <v>#REF!</v>
      </c>
      <c r="Q7" s="75" t="e">
        <f>IF(AND('Mapa final'!#REF!="Muy Alta",'Mapa final'!#REF!="Leve"),CONCATENATE("R2C",'Mapa final'!#REF!),"")</f>
        <v>#REF!</v>
      </c>
      <c r="R7" s="75" t="e">
        <f>IF(AND('Mapa final'!#REF!="Muy Alta",'Mapa final'!#REF!="Leve"),CONCATENATE("R2C",'Mapa final'!#REF!),"")</f>
        <v>#REF!</v>
      </c>
      <c r="S7" s="75" t="e">
        <f>IF(AND('Mapa final'!#REF!="Muy Alta",'Mapa final'!#REF!="Leve"),CONCATENATE("R2C",'Mapa final'!#REF!),"")</f>
        <v>#REF!</v>
      </c>
      <c r="T7" s="74" t="e">
        <f>IF(AND('Mapa final'!#REF!="Muy Alta",'Mapa final'!#REF!="Menor"),CONCATENATE("R2C",'Mapa final'!#REF!),"")</f>
        <v>#REF!</v>
      </c>
      <c r="U7" s="75" t="e">
        <f>IF(AND('Mapa final'!#REF!="Muy Alta",'Mapa final'!#REF!="Menor"),CONCATENATE("R2C",'Mapa final'!#REF!),"")</f>
        <v>#REF!</v>
      </c>
      <c r="V7" s="75" t="e">
        <f>IF(AND('Mapa final'!#REF!="Muy Alta",'Mapa final'!#REF!="Menor"),CONCATENATE("R2C",'Mapa final'!#REF!),"")</f>
        <v>#REF!</v>
      </c>
      <c r="W7" s="75" t="e">
        <f>IF(AND('Mapa final'!#REF!="Muy Alta",'Mapa final'!#REF!="Menor"),CONCATENATE("R2C",'Mapa final'!#REF!),"")</f>
        <v>#REF!</v>
      </c>
      <c r="X7" s="75" t="e">
        <f>IF(AND('Mapa final'!#REF!="Muy Alta",'Mapa final'!#REF!="Menor"),CONCATENATE("R2C",'Mapa final'!#REF!),"")</f>
        <v>#REF!</v>
      </c>
      <c r="Y7" s="76" t="e">
        <f>IF(AND('Mapa final'!#REF!="Muy Alta",'Mapa final'!#REF!="Menor"),CONCATENATE("R2C",'Mapa final'!#REF!),"")</f>
        <v>#REF!</v>
      </c>
      <c r="Z7" s="74" t="e">
        <f>IF(AND('Mapa final'!#REF!="Muy Alta",'Mapa final'!#REF!="Moderado"),CONCATENATE("R2C",'Mapa final'!#REF!),"")</f>
        <v>#REF!</v>
      </c>
      <c r="AA7" s="75" t="e">
        <f>IF(AND('Mapa final'!#REF!="Muy Alta",'Mapa final'!#REF!="Moderado"),CONCATENATE("R2C",'Mapa final'!#REF!),"")</f>
        <v>#REF!</v>
      </c>
      <c r="AB7" s="75" t="e">
        <f>IF(AND('Mapa final'!#REF!="Muy Alta",'Mapa final'!#REF!="Moderado"),CONCATENATE("R2C",'Mapa final'!#REF!),"")</f>
        <v>#REF!</v>
      </c>
      <c r="AC7" s="75" t="e">
        <f>IF(AND('Mapa final'!#REF!="Muy Alta",'Mapa final'!#REF!="Moderado"),CONCATENATE("R2C",'Mapa final'!#REF!),"")</f>
        <v>#REF!</v>
      </c>
      <c r="AD7" s="75" t="e">
        <f>IF(AND('Mapa final'!#REF!="Muy Alta",'Mapa final'!#REF!="Moderado"),CONCATENATE("R2C",'Mapa final'!#REF!),"")</f>
        <v>#REF!</v>
      </c>
      <c r="AE7" s="76" t="e">
        <f>IF(AND('Mapa final'!#REF!="Muy Alta",'Mapa final'!#REF!="Moderado"),CONCATENATE("R2C",'Mapa final'!#REF!),"")</f>
        <v>#REF!</v>
      </c>
      <c r="AF7" s="74" t="e">
        <f>IF(AND('Mapa final'!#REF!="Muy Alta",'Mapa final'!#REF!="Mayor"),CONCATENATE("R2C",'Mapa final'!#REF!),"")</f>
        <v>#REF!</v>
      </c>
      <c r="AG7" s="75" t="e">
        <f>IF(AND('Mapa final'!#REF!="Muy Alta",'Mapa final'!#REF!="Mayor"),CONCATENATE("R2C",'Mapa final'!#REF!),"")</f>
        <v>#REF!</v>
      </c>
      <c r="AH7" s="75" t="e">
        <f>IF(AND('Mapa final'!#REF!="Muy Alta",'Mapa final'!#REF!="Mayor"),CONCATENATE("R2C",'Mapa final'!#REF!),"")</f>
        <v>#REF!</v>
      </c>
      <c r="AI7" s="75" t="e">
        <f>IF(AND('Mapa final'!#REF!="Muy Alta",'Mapa final'!#REF!="Mayor"),CONCATENATE("R2C",'Mapa final'!#REF!),"")</f>
        <v>#REF!</v>
      </c>
      <c r="AJ7" s="75" t="e">
        <f>IF(AND('Mapa final'!#REF!="Muy Alta",'Mapa final'!#REF!="Mayor"),CONCATENATE("R2C",'Mapa final'!#REF!),"")</f>
        <v>#REF!</v>
      </c>
      <c r="AK7" s="76" t="e">
        <f>IF(AND('Mapa final'!#REF!="Muy Alta",'Mapa final'!#REF!="Mayor"),CONCATENATE("R2C",'Mapa final'!#REF!),"")</f>
        <v>#REF!</v>
      </c>
      <c r="AL7" s="77" t="e">
        <f>IF(AND('Mapa final'!#REF!="Muy Alta",'Mapa final'!#REF!="Catastrófico"),CONCATENATE("R2C",'Mapa final'!#REF!),"")</f>
        <v>#REF!</v>
      </c>
      <c r="AM7" s="78" t="e">
        <f>IF(AND('Mapa final'!#REF!="Muy Alta",'Mapa final'!#REF!="Catastrófico"),CONCATENATE("R2C",'Mapa final'!#REF!),"")</f>
        <v>#REF!</v>
      </c>
      <c r="AN7" s="78" t="e">
        <f>IF(AND('Mapa final'!#REF!="Muy Alta",'Mapa final'!#REF!="Catastrófico"),CONCATENATE("R2C",'Mapa final'!#REF!),"")</f>
        <v>#REF!</v>
      </c>
      <c r="AO7" s="78" t="e">
        <f>IF(AND('Mapa final'!#REF!="Muy Alta",'Mapa final'!#REF!="Catastrófico"),CONCATENATE("R2C",'Mapa final'!#REF!),"")</f>
        <v>#REF!</v>
      </c>
      <c r="AP7" s="78" t="e">
        <f>IF(AND('Mapa final'!#REF!="Muy Alta",'Mapa final'!#REF!="Catastrófico"),CONCATENATE("R2C",'Mapa final'!#REF!),"")</f>
        <v>#REF!</v>
      </c>
      <c r="AQ7" s="79" t="e">
        <f>IF(AND('Mapa final'!#REF!="Muy Alta",'Mapa final'!#REF!="Catastrófico"),CONCATENATE("R2C",'Mapa final'!#REF!),"")</f>
        <v>#REF!</v>
      </c>
      <c r="AR7" s="22"/>
      <c r="AS7" s="847"/>
      <c r="AT7" s="848"/>
      <c r="AU7" s="848"/>
      <c r="AV7" s="848"/>
      <c r="AW7" s="848"/>
      <c r="AX7" s="849"/>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row>
    <row r="8" spans="1:95" ht="18.600000000000001" customHeight="1" x14ac:dyDescent="0.5">
      <c r="A8" s="22"/>
      <c r="B8" s="856"/>
      <c r="C8" s="856"/>
      <c r="D8" s="857"/>
      <c r="E8" s="840"/>
      <c r="F8" s="841"/>
      <c r="G8" s="841"/>
      <c r="H8" s="841"/>
      <c r="I8" s="859"/>
      <c r="J8" s="74" t="e">
        <f>IF(AND('Mapa final'!#REF!="Muy Alta",'Mapa final'!#REF!="Leve"),CONCATENATE("R3C",'Mapa final'!#REF!),"")</f>
        <v>#REF!</v>
      </c>
      <c r="K8" s="75" t="e">
        <f>IF(AND('Mapa final'!#REF!="Muy Alta",'Mapa final'!#REF!="Leve"),CONCATENATE("R3C",'Mapa final'!#REF!),"")</f>
        <v>#REF!</v>
      </c>
      <c r="L8" s="75" t="e">
        <f>IF(AND('Mapa final'!#REF!="Muy Alta",'Mapa final'!#REF!="Leve"),CONCATENATE("R3C",'Mapa final'!#REF!),"")</f>
        <v>#REF!</v>
      </c>
      <c r="M8" s="75" t="e">
        <f>IF(AND('Mapa final'!#REF!="Muy Alta",'Mapa final'!#REF!="Leve"),CONCATENATE("R3C",'Mapa final'!#REF!),"")</f>
        <v>#REF!</v>
      </c>
      <c r="N8" s="75" t="e">
        <f>IF(AND('Mapa final'!#REF!="Muy Alta",'Mapa final'!#REF!="Leve"),CONCATENATE("R3C",'Mapa final'!#REF!),"")</f>
        <v>#REF!</v>
      </c>
      <c r="O8" s="75" t="e">
        <f>IF(AND('Mapa final'!#REF!="Muy Alta",'Mapa final'!#REF!="Leve"),CONCATENATE("R3C",'Mapa final'!#REF!),"")</f>
        <v>#REF!</v>
      </c>
      <c r="P8" s="75" t="e">
        <f>IF(AND('Mapa final'!#REF!="Muy Alta",'Mapa final'!#REF!="Leve"),CONCATENATE("R3C",'Mapa final'!#REF!),"")</f>
        <v>#REF!</v>
      </c>
      <c r="Q8" s="75" t="e">
        <f>IF(AND('Mapa final'!#REF!="Muy Alta",'Mapa final'!#REF!="Leve"),CONCATENATE("R3C",'Mapa final'!#REF!),"")</f>
        <v>#REF!</v>
      </c>
      <c r="R8" s="75" t="e">
        <f>IF(AND('Mapa final'!#REF!="Muy Alta",'Mapa final'!#REF!="Leve"),CONCATENATE("R3C",'Mapa final'!#REF!),"")</f>
        <v>#REF!</v>
      </c>
      <c r="S8" s="75" t="e">
        <f>IF(AND('Mapa final'!#REF!="Muy Alta",'Mapa final'!#REF!="Leve"),CONCATENATE("R3C",'Mapa final'!#REF!),"")</f>
        <v>#REF!</v>
      </c>
      <c r="T8" s="74" t="e">
        <f>IF(AND('Mapa final'!#REF!="Muy Alta",'Mapa final'!#REF!="Menor"),CONCATENATE("R3C",'Mapa final'!#REF!),"")</f>
        <v>#REF!</v>
      </c>
      <c r="U8" s="75" t="e">
        <f>IF(AND('Mapa final'!#REF!="Muy Alta",'Mapa final'!#REF!="Menor"),CONCATENATE("R3C",'Mapa final'!#REF!),"")</f>
        <v>#REF!</v>
      </c>
      <c r="V8" s="75" t="e">
        <f>IF(AND('Mapa final'!#REF!="Muy Alta",'Mapa final'!#REF!="Menor"),CONCATENATE("R3C",'Mapa final'!#REF!),"")</f>
        <v>#REF!</v>
      </c>
      <c r="W8" s="75" t="e">
        <f>IF(AND('Mapa final'!#REF!="Muy Alta",'Mapa final'!#REF!="Menor"),CONCATENATE("R3C",'Mapa final'!#REF!),"")</f>
        <v>#REF!</v>
      </c>
      <c r="X8" s="75" t="e">
        <f>IF(AND('Mapa final'!#REF!="Muy Alta",'Mapa final'!#REF!="Menor"),CONCATENATE("R3C",'Mapa final'!#REF!),"")</f>
        <v>#REF!</v>
      </c>
      <c r="Y8" s="76" t="e">
        <f>IF(AND('Mapa final'!#REF!="Muy Alta",'Mapa final'!#REF!="Menor"),CONCATENATE("R3C",'Mapa final'!#REF!),"")</f>
        <v>#REF!</v>
      </c>
      <c r="Z8" s="74" t="e">
        <f>IF(AND('Mapa final'!#REF!="Muy Alta",'Mapa final'!#REF!="Moderado"),CONCATENATE("R3C",'Mapa final'!#REF!),"")</f>
        <v>#REF!</v>
      </c>
      <c r="AA8" s="75" t="e">
        <f>IF(AND('Mapa final'!#REF!="Muy Alta",'Mapa final'!#REF!="Moderado"),CONCATENATE("R3C",'Mapa final'!#REF!),"")</f>
        <v>#REF!</v>
      </c>
      <c r="AB8" s="75" t="e">
        <f>IF(AND('Mapa final'!#REF!="Muy Alta",'Mapa final'!#REF!="Moderado"),CONCATENATE("R3C",'Mapa final'!#REF!),"")</f>
        <v>#REF!</v>
      </c>
      <c r="AC8" s="75" t="e">
        <f>IF(AND('Mapa final'!#REF!="Muy Alta",'Mapa final'!#REF!="Moderado"),CONCATENATE("R3C",'Mapa final'!#REF!),"")</f>
        <v>#REF!</v>
      </c>
      <c r="AD8" s="75" t="e">
        <f>IF(AND('Mapa final'!#REF!="Muy Alta",'Mapa final'!#REF!="Moderado"),CONCATENATE("R3C",'Mapa final'!#REF!),"")</f>
        <v>#REF!</v>
      </c>
      <c r="AE8" s="76" t="e">
        <f>IF(AND('Mapa final'!#REF!="Muy Alta",'Mapa final'!#REF!="Moderado"),CONCATENATE("R3C",'Mapa final'!#REF!),"")</f>
        <v>#REF!</v>
      </c>
      <c r="AF8" s="74" t="e">
        <f>IF(AND('Mapa final'!#REF!="Muy Alta",'Mapa final'!#REF!="Mayor"),CONCATENATE("R3C",'Mapa final'!#REF!),"")</f>
        <v>#REF!</v>
      </c>
      <c r="AG8" s="75" t="e">
        <f>IF(AND('Mapa final'!#REF!="Muy Alta",'Mapa final'!#REF!="Mayor"),CONCATENATE("R3C",'Mapa final'!#REF!),"")</f>
        <v>#REF!</v>
      </c>
      <c r="AH8" s="75" t="e">
        <f>IF(AND('Mapa final'!#REF!="Muy Alta",'Mapa final'!#REF!="Mayor"),CONCATENATE("R3C",'Mapa final'!#REF!),"")</f>
        <v>#REF!</v>
      </c>
      <c r="AI8" s="75" t="e">
        <f>IF(AND('Mapa final'!#REF!="Muy Alta",'Mapa final'!#REF!="Mayor"),CONCATENATE("R3C",'Mapa final'!#REF!),"")</f>
        <v>#REF!</v>
      </c>
      <c r="AJ8" s="75" t="e">
        <f>IF(AND('Mapa final'!#REF!="Muy Alta",'Mapa final'!#REF!="Mayor"),CONCATENATE("R3C",'Mapa final'!#REF!),"")</f>
        <v>#REF!</v>
      </c>
      <c r="AK8" s="76" t="e">
        <f>IF(AND('Mapa final'!#REF!="Muy Alta",'Mapa final'!#REF!="Mayor"),CONCATENATE("R3C",'Mapa final'!#REF!),"")</f>
        <v>#REF!</v>
      </c>
      <c r="AL8" s="77" t="e">
        <f>IF(AND('Mapa final'!#REF!="Muy Alta",'Mapa final'!#REF!="Catastrófico"),CONCATENATE("R3C",'Mapa final'!#REF!),"")</f>
        <v>#REF!</v>
      </c>
      <c r="AM8" s="78" t="e">
        <f>IF(AND('Mapa final'!#REF!="Muy Alta",'Mapa final'!#REF!="Catastrófico"),CONCATENATE("R3C",'Mapa final'!#REF!),"")</f>
        <v>#REF!</v>
      </c>
      <c r="AN8" s="78" t="e">
        <f>IF(AND('Mapa final'!#REF!="Muy Alta",'Mapa final'!#REF!="Catastrófico"),CONCATENATE("R3C",'Mapa final'!#REF!),"")</f>
        <v>#REF!</v>
      </c>
      <c r="AO8" s="78" t="e">
        <f>IF(AND('Mapa final'!#REF!="Muy Alta",'Mapa final'!#REF!="Catastrófico"),CONCATENATE("R3C",'Mapa final'!#REF!),"")</f>
        <v>#REF!</v>
      </c>
      <c r="AP8" s="78" t="e">
        <f>IF(AND('Mapa final'!#REF!="Muy Alta",'Mapa final'!#REF!="Catastrófico"),CONCATENATE("R3C",'Mapa final'!#REF!),"")</f>
        <v>#REF!</v>
      </c>
      <c r="AQ8" s="79" t="e">
        <f>IF(AND('Mapa final'!#REF!="Muy Alta",'Mapa final'!#REF!="Catastrófico"),CONCATENATE("R3C",'Mapa final'!#REF!),"")</f>
        <v>#REF!</v>
      </c>
      <c r="AR8" s="22"/>
      <c r="AS8" s="847"/>
      <c r="AT8" s="848"/>
      <c r="AU8" s="848"/>
      <c r="AV8" s="848"/>
      <c r="AW8" s="848"/>
      <c r="AX8" s="849"/>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row>
    <row r="9" spans="1:95" ht="18.600000000000001" customHeight="1" x14ac:dyDescent="0.5">
      <c r="A9" s="22"/>
      <c r="B9" s="856"/>
      <c r="C9" s="856"/>
      <c r="D9" s="857"/>
      <c r="E9" s="840"/>
      <c r="F9" s="841"/>
      <c r="G9" s="841"/>
      <c r="H9" s="841"/>
      <c r="I9" s="859"/>
      <c r="J9" s="74" t="e">
        <f>IF(AND('Mapa final'!#REF!="Muy Alta",'Mapa final'!#REF!="Leve"),CONCATENATE("R5C",'Mapa final'!#REF!),"")</f>
        <v>#REF!</v>
      </c>
      <c r="K9" s="75" t="e">
        <f>IF(AND('Mapa final'!#REF!="Muy Alta",'Mapa final'!#REF!="Leve"),CONCATENATE("R5C",'Mapa final'!#REF!),"")</f>
        <v>#REF!</v>
      </c>
      <c r="L9" s="80" t="e">
        <f>IF(AND('Mapa final'!#REF!="Muy Alta",'Mapa final'!#REF!="Leve"),CONCATENATE("R5C",'Mapa final'!#REF!),"")</f>
        <v>#REF!</v>
      </c>
      <c r="M9" s="80" t="e">
        <f>IF(AND('Mapa final'!#REF!="Muy Alta",'Mapa final'!#REF!="Leve"),CONCATENATE("R5C",'Mapa final'!#REF!),"")</f>
        <v>#REF!</v>
      </c>
      <c r="N9" s="80" t="e">
        <f>IF(AND('Mapa final'!#REF!="Muy Alta",'Mapa final'!#REF!="Leve"),CONCATENATE("R5C",'Mapa final'!#REF!),"")</f>
        <v>#REF!</v>
      </c>
      <c r="O9" s="75" t="e">
        <f>IF(AND('Mapa final'!#REF!="Muy Alta",'Mapa final'!#REF!="Leve"),CONCATENATE("R5C",'Mapa final'!#REF!),"")</f>
        <v>#REF!</v>
      </c>
      <c r="P9" s="80" t="e">
        <f>IF(AND('Mapa final'!#REF!="Muy Alta",'Mapa final'!#REF!="Leve"),CONCATENATE("R5C",'Mapa final'!#REF!),"")</f>
        <v>#REF!</v>
      </c>
      <c r="Q9" s="80" t="e">
        <f>IF(AND('Mapa final'!#REF!="Muy Alta",'Mapa final'!#REF!="Leve"),CONCATENATE("R5C",'Mapa final'!#REF!),"")</f>
        <v>#REF!</v>
      </c>
      <c r="R9" s="80" t="e">
        <f>IF(AND('Mapa final'!#REF!="Muy Alta",'Mapa final'!#REF!="Leve"),CONCATENATE("R5C",'Mapa final'!#REF!),"")</f>
        <v>#REF!</v>
      </c>
      <c r="S9" s="80" t="e">
        <f>IF(AND('Mapa final'!#REF!="Muy Alta",'Mapa final'!#REF!="Leve"),CONCATENATE("R5C",'Mapa final'!#REF!),"")</f>
        <v>#REF!</v>
      </c>
      <c r="T9" s="74" t="e">
        <f>IF(AND('Mapa final'!#REF!="Muy Alta",'Mapa final'!#REF!="Menor"),CONCATENATE("R5C",'Mapa final'!#REF!),"")</f>
        <v>#REF!</v>
      </c>
      <c r="U9" s="75" t="e">
        <f>IF(AND('Mapa final'!#REF!="Muy Alta",'Mapa final'!#REF!="Menor"),CONCATENATE("R5C",'Mapa final'!#REF!),"")</f>
        <v>#REF!</v>
      </c>
      <c r="V9" s="80" t="e">
        <f>IF(AND('Mapa final'!#REF!="Muy Alta",'Mapa final'!#REF!="Menor"),CONCATENATE("R5C",'Mapa final'!#REF!),"")</f>
        <v>#REF!</v>
      </c>
      <c r="W9" s="80" t="e">
        <f>IF(AND('Mapa final'!#REF!="Muy Alta",'Mapa final'!#REF!="Menor"),CONCATENATE("R5C",'Mapa final'!#REF!),"")</f>
        <v>#REF!</v>
      </c>
      <c r="X9" s="80" t="e">
        <f>IF(AND('Mapa final'!#REF!="Muy Alta",'Mapa final'!#REF!="Menor"),CONCATENATE("R5C",'Mapa final'!#REF!),"")</f>
        <v>#REF!</v>
      </c>
      <c r="Y9" s="76" t="e">
        <f>IF(AND('Mapa final'!#REF!="Muy Alta",'Mapa final'!#REF!="Menor"),CONCATENATE("R5C",'Mapa final'!#REF!),"")</f>
        <v>#REF!</v>
      </c>
      <c r="Z9" s="74" t="e">
        <f>IF(AND('Mapa final'!#REF!="Muy Alta",'Mapa final'!#REF!="Moderado"),CONCATENATE("R5C",'Mapa final'!#REF!),"")</f>
        <v>#REF!</v>
      </c>
      <c r="AA9" s="75" t="e">
        <f>IF(AND('Mapa final'!#REF!="Muy Alta",'Mapa final'!#REF!="Moderado"),CONCATENATE("R5C",'Mapa final'!#REF!),"")</f>
        <v>#REF!</v>
      </c>
      <c r="AB9" s="80" t="e">
        <f>IF(AND('Mapa final'!#REF!="Muy Alta",'Mapa final'!#REF!="Moderado"),CONCATENATE("R5C",'Mapa final'!#REF!),"")</f>
        <v>#REF!</v>
      </c>
      <c r="AC9" s="80" t="e">
        <f>IF(AND('Mapa final'!#REF!="Muy Alta",'Mapa final'!#REF!="Moderado"),CONCATENATE("R5C",'Mapa final'!#REF!),"")</f>
        <v>#REF!</v>
      </c>
      <c r="AD9" s="80" t="e">
        <f>IF(AND('Mapa final'!#REF!="Muy Alta",'Mapa final'!#REF!="Moderado"),CONCATENATE("R5C",'Mapa final'!#REF!),"")</f>
        <v>#REF!</v>
      </c>
      <c r="AE9" s="76" t="e">
        <f>IF(AND('Mapa final'!#REF!="Muy Alta",'Mapa final'!#REF!="Moderado"),CONCATENATE("R5C",'Mapa final'!#REF!),"")</f>
        <v>#REF!</v>
      </c>
      <c r="AF9" s="74" t="e">
        <f>IF(AND('Mapa final'!#REF!="Muy Alta",'Mapa final'!#REF!="Mayor"),CONCATENATE("R5C",'Mapa final'!#REF!),"")</f>
        <v>#REF!</v>
      </c>
      <c r="AG9" s="75" t="e">
        <f>IF(AND('Mapa final'!#REF!="Muy Alta",'Mapa final'!#REF!="Mayor"),CONCATENATE("R5C",'Mapa final'!#REF!),"")</f>
        <v>#REF!</v>
      </c>
      <c r="AH9" s="80" t="e">
        <f>IF(AND('Mapa final'!#REF!="Muy Alta",'Mapa final'!#REF!="Mayor"),CONCATENATE("R5C",'Mapa final'!#REF!),"")</f>
        <v>#REF!</v>
      </c>
      <c r="AI9" s="80" t="e">
        <f>IF(AND('Mapa final'!#REF!="Muy Alta",'Mapa final'!#REF!="Mayor"),CONCATENATE("R5C",'Mapa final'!#REF!),"")</f>
        <v>#REF!</v>
      </c>
      <c r="AJ9" s="80" t="e">
        <f>IF(AND('Mapa final'!#REF!="Muy Alta",'Mapa final'!#REF!="Mayor"),CONCATENATE("R5C",'Mapa final'!#REF!),"")</f>
        <v>#REF!</v>
      </c>
      <c r="AK9" s="76" t="e">
        <f>IF(AND('Mapa final'!#REF!="Muy Alta",'Mapa final'!#REF!="Mayor"),CONCATENATE("R5C",'Mapa final'!#REF!),"")</f>
        <v>#REF!</v>
      </c>
      <c r="AL9" s="77" t="e">
        <f>IF(AND('Mapa final'!#REF!="Muy Alta",'Mapa final'!#REF!="Catastrófico"),CONCATENATE("R5C",'Mapa final'!#REF!),"")</f>
        <v>#REF!</v>
      </c>
      <c r="AM9" s="78" t="e">
        <f>IF(AND('Mapa final'!#REF!="Muy Alta",'Mapa final'!#REF!="Catastrófico"),CONCATENATE("R5C",'Mapa final'!#REF!),"")</f>
        <v>#REF!</v>
      </c>
      <c r="AN9" s="78" t="e">
        <f>IF(AND('Mapa final'!#REF!="Muy Alta",'Mapa final'!#REF!="Catastrófico"),CONCATENATE("R5C",'Mapa final'!#REF!),"")</f>
        <v>#REF!</v>
      </c>
      <c r="AO9" s="78" t="e">
        <f>IF(AND('Mapa final'!#REF!="Muy Alta",'Mapa final'!#REF!="Catastrófico"),CONCATENATE("R5C",'Mapa final'!#REF!),"")</f>
        <v>#REF!</v>
      </c>
      <c r="AP9" s="78" t="e">
        <f>IF(AND('Mapa final'!#REF!="Muy Alta",'Mapa final'!#REF!="Catastrófico"),CONCATENATE("R5C",'Mapa final'!#REF!),"")</f>
        <v>#REF!</v>
      </c>
      <c r="AQ9" s="79" t="e">
        <f>IF(AND('Mapa final'!#REF!="Muy Alta",'Mapa final'!#REF!="Catastrófico"),CONCATENATE("R5C",'Mapa final'!#REF!),"")</f>
        <v>#REF!</v>
      </c>
      <c r="AR9" s="22"/>
      <c r="AS9" s="847"/>
      <c r="AT9" s="848"/>
      <c r="AU9" s="848"/>
      <c r="AV9" s="848"/>
      <c r="AW9" s="848"/>
      <c r="AX9" s="849"/>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row>
    <row r="10" spans="1:95" ht="18.600000000000001" customHeight="1" x14ac:dyDescent="0.5">
      <c r="A10" s="22"/>
      <c r="B10" s="856"/>
      <c r="C10" s="856"/>
      <c r="D10" s="857"/>
      <c r="E10" s="840"/>
      <c r="F10" s="841"/>
      <c r="G10" s="841"/>
      <c r="H10" s="841"/>
      <c r="I10" s="859"/>
      <c r="J10" s="74" t="e">
        <f>IF(AND('Mapa final'!#REF!="Muy Alta",'Mapa final'!#REF!="Leve"),CONCATENATE("R7C",'Mapa final'!#REF!),"")</f>
        <v>#REF!</v>
      </c>
      <c r="K10" s="75" t="e">
        <f>IF(AND('Mapa final'!#REF!="Muy Alta",'Mapa final'!#REF!="Leve"),CONCATENATE("R7C",'Mapa final'!#REF!),"")</f>
        <v>#REF!</v>
      </c>
      <c r="L10" s="80" t="e">
        <f>IF(AND('Mapa final'!#REF!="Muy Alta",'Mapa final'!#REF!="Leve"),CONCATENATE("R7C",'Mapa final'!#REF!),"")</f>
        <v>#REF!</v>
      </c>
      <c r="M10" s="80" t="e">
        <f>IF(AND('Mapa final'!#REF!="Muy Alta",'Mapa final'!#REF!="Leve"),CONCATENATE("R7C",'Mapa final'!#REF!),"")</f>
        <v>#REF!</v>
      </c>
      <c r="N10" s="80" t="e">
        <f>IF(AND('Mapa final'!#REF!="Muy Alta",'Mapa final'!#REF!="Leve"),CONCATENATE("R7C",'Mapa final'!#REF!),"")</f>
        <v>#REF!</v>
      </c>
      <c r="O10" s="75" t="e">
        <f>IF(AND('Mapa final'!#REF!="Muy Alta",'Mapa final'!#REF!="Leve"),CONCATENATE("R7C",'Mapa final'!#REF!),"")</f>
        <v>#REF!</v>
      </c>
      <c r="P10" s="80" t="e">
        <f>IF(AND('Mapa final'!#REF!="Muy Alta",'Mapa final'!#REF!="Leve"),CONCATENATE("R7C",'Mapa final'!#REF!),"")</f>
        <v>#REF!</v>
      </c>
      <c r="Q10" s="80" t="e">
        <f>IF(AND('Mapa final'!#REF!="Muy Alta",'Mapa final'!#REF!="Leve"),CONCATENATE("R7C",'Mapa final'!#REF!),"")</f>
        <v>#REF!</v>
      </c>
      <c r="R10" s="80" t="e">
        <f>IF(AND('Mapa final'!#REF!="Muy Alta",'Mapa final'!#REF!="Leve"),CONCATENATE("R7C",'Mapa final'!#REF!),"")</f>
        <v>#REF!</v>
      </c>
      <c r="S10" s="80" t="e">
        <f>IF(AND('Mapa final'!#REF!="Muy Alta",'Mapa final'!#REF!="Leve"),CONCATENATE("R7C",'Mapa final'!#REF!),"")</f>
        <v>#REF!</v>
      </c>
      <c r="T10" s="74" t="e">
        <f>IF(AND('Mapa final'!#REF!="Muy Alta",'Mapa final'!#REF!="Menor"),CONCATENATE("R7C",'Mapa final'!#REF!),"")</f>
        <v>#REF!</v>
      </c>
      <c r="U10" s="75" t="e">
        <f>IF(AND('Mapa final'!#REF!="Muy Alta",'Mapa final'!#REF!="Menor"),CONCATENATE("R7C",'Mapa final'!#REF!),"")</f>
        <v>#REF!</v>
      </c>
      <c r="V10" s="80" t="e">
        <f>IF(AND('Mapa final'!#REF!="Muy Alta",'Mapa final'!#REF!="Menor"),CONCATENATE("R7C",'Mapa final'!#REF!),"")</f>
        <v>#REF!</v>
      </c>
      <c r="W10" s="80" t="e">
        <f>IF(AND('Mapa final'!#REF!="Muy Alta",'Mapa final'!#REF!="Menor"),CONCATENATE("R7C",'Mapa final'!#REF!),"")</f>
        <v>#REF!</v>
      </c>
      <c r="X10" s="80" t="e">
        <f>IF(AND('Mapa final'!#REF!="Muy Alta",'Mapa final'!#REF!="Menor"),CONCATENATE("R7C",'Mapa final'!#REF!),"")</f>
        <v>#REF!</v>
      </c>
      <c r="Y10" s="76" t="e">
        <f>IF(AND('Mapa final'!#REF!="Muy Alta",'Mapa final'!#REF!="Menor"),CONCATENATE("R7C",'Mapa final'!#REF!),"")</f>
        <v>#REF!</v>
      </c>
      <c r="Z10" s="74" t="e">
        <f>IF(AND('Mapa final'!#REF!="Muy Alta",'Mapa final'!#REF!="Moderado"),CONCATENATE("R7C",'Mapa final'!#REF!),"")</f>
        <v>#REF!</v>
      </c>
      <c r="AA10" s="75" t="e">
        <f>IF(AND('Mapa final'!#REF!="Muy Alta",'Mapa final'!#REF!="Moderado"),CONCATENATE("R7C",'Mapa final'!#REF!),"")</f>
        <v>#REF!</v>
      </c>
      <c r="AB10" s="80" t="e">
        <f>IF(AND('Mapa final'!#REF!="Muy Alta",'Mapa final'!#REF!="Moderado"),CONCATENATE("R7C",'Mapa final'!#REF!),"")</f>
        <v>#REF!</v>
      </c>
      <c r="AC10" s="80" t="e">
        <f>IF(AND('Mapa final'!#REF!="Muy Alta",'Mapa final'!#REF!="Moderado"),CONCATENATE("R7C",'Mapa final'!#REF!),"")</f>
        <v>#REF!</v>
      </c>
      <c r="AD10" s="80" t="e">
        <f>IF(AND('Mapa final'!#REF!="Muy Alta",'Mapa final'!#REF!="Moderado"),CONCATENATE("R7C",'Mapa final'!#REF!),"")</f>
        <v>#REF!</v>
      </c>
      <c r="AE10" s="76" t="e">
        <f>IF(AND('Mapa final'!#REF!="Muy Alta",'Mapa final'!#REF!="Moderado"),CONCATENATE("R7C",'Mapa final'!#REF!),"")</f>
        <v>#REF!</v>
      </c>
      <c r="AF10" s="74" t="e">
        <f>IF(AND('Mapa final'!#REF!="Muy Alta",'Mapa final'!#REF!="Mayor"),CONCATENATE("R7C",'Mapa final'!#REF!),"")</f>
        <v>#REF!</v>
      </c>
      <c r="AG10" s="75" t="e">
        <f>IF(AND('Mapa final'!#REF!="Muy Alta",'Mapa final'!#REF!="Mayor"),CONCATENATE("R7C",'Mapa final'!#REF!),"")</f>
        <v>#REF!</v>
      </c>
      <c r="AH10" s="80" t="e">
        <f>IF(AND('Mapa final'!#REF!="Muy Alta",'Mapa final'!#REF!="Mayor"),CONCATENATE("R7C",'Mapa final'!#REF!),"")</f>
        <v>#REF!</v>
      </c>
      <c r="AI10" s="80" t="e">
        <f>IF(AND('Mapa final'!#REF!="Muy Alta",'Mapa final'!#REF!="Mayor"),CONCATENATE("R7C",'Mapa final'!#REF!),"")</f>
        <v>#REF!</v>
      </c>
      <c r="AJ10" s="80" t="e">
        <f>IF(AND('Mapa final'!#REF!="Muy Alta",'Mapa final'!#REF!="Mayor"),CONCATENATE("R7C",'Mapa final'!#REF!),"")</f>
        <v>#REF!</v>
      </c>
      <c r="AK10" s="76" t="e">
        <f>IF(AND('Mapa final'!#REF!="Muy Alta",'Mapa final'!#REF!="Mayor"),CONCATENATE("R7C",'Mapa final'!#REF!),"")</f>
        <v>#REF!</v>
      </c>
      <c r="AL10" s="77" t="e">
        <f>IF(AND('Mapa final'!#REF!="Muy Alta",'Mapa final'!#REF!="Catastrófico"),CONCATENATE("R7C",'Mapa final'!#REF!),"")</f>
        <v>#REF!</v>
      </c>
      <c r="AM10" s="78" t="e">
        <f>IF(AND('Mapa final'!#REF!="Muy Alta",'Mapa final'!#REF!="Catastrófico"),CONCATENATE("R7C",'Mapa final'!#REF!),"")</f>
        <v>#REF!</v>
      </c>
      <c r="AN10" s="78" t="e">
        <f>IF(AND('Mapa final'!#REF!="Muy Alta",'Mapa final'!#REF!="Catastrófico"),CONCATENATE("R7C",'Mapa final'!#REF!),"")</f>
        <v>#REF!</v>
      </c>
      <c r="AO10" s="78" t="e">
        <f>IF(AND('Mapa final'!#REF!="Muy Alta",'Mapa final'!#REF!="Catastrófico"),CONCATENATE("R7C",'Mapa final'!#REF!),"")</f>
        <v>#REF!</v>
      </c>
      <c r="AP10" s="78" t="e">
        <f>IF(AND('Mapa final'!#REF!="Muy Alta",'Mapa final'!#REF!="Catastrófico"),CONCATENATE("R7C",'Mapa final'!#REF!),"")</f>
        <v>#REF!</v>
      </c>
      <c r="AQ10" s="79" t="e">
        <f>IF(AND('Mapa final'!#REF!="Muy Alta",'Mapa final'!#REF!="Catastrófico"),CONCATENATE("R7C",'Mapa final'!#REF!),"")</f>
        <v>#REF!</v>
      </c>
      <c r="AR10" s="22"/>
      <c r="AS10" s="847"/>
      <c r="AT10" s="848"/>
      <c r="AU10" s="848"/>
      <c r="AV10" s="848"/>
      <c r="AW10" s="848"/>
      <c r="AX10" s="849"/>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row>
    <row r="11" spans="1:95" ht="18.600000000000001" customHeight="1" x14ac:dyDescent="0.5">
      <c r="A11" s="22"/>
      <c r="B11" s="856"/>
      <c r="C11" s="856"/>
      <c r="D11" s="857"/>
      <c r="E11" s="840"/>
      <c r="F11" s="841"/>
      <c r="G11" s="841"/>
      <c r="H11" s="841"/>
      <c r="I11" s="859"/>
      <c r="J11" s="74" t="e">
        <f>IF(AND('Mapa final'!#REF!="Muy Alta",'Mapa final'!#REF!="Leve"),CONCATENATE("R8C",'Mapa final'!#REF!),"")</f>
        <v>#REF!</v>
      </c>
      <c r="K11" s="75" t="e">
        <f>IF(AND('Mapa final'!#REF!="Muy Alta",'Mapa final'!#REF!="Leve"),CONCATENATE("R8C",'Mapa final'!#REF!),"")</f>
        <v>#REF!</v>
      </c>
      <c r="L11" s="80" t="e">
        <f>IF(AND('Mapa final'!#REF!="Muy Alta",'Mapa final'!#REF!="Leve"),CONCATENATE("R8C",'Mapa final'!#REF!),"")</f>
        <v>#REF!</v>
      </c>
      <c r="M11" s="80" t="e">
        <f>IF(AND('Mapa final'!#REF!="Muy Alta",'Mapa final'!#REF!="Leve"),CONCATENATE("R8C",'Mapa final'!#REF!),"")</f>
        <v>#REF!</v>
      </c>
      <c r="N11" s="80" t="e">
        <f>IF(AND('Mapa final'!#REF!="Muy Alta",'Mapa final'!#REF!="Leve"),CONCATENATE("R8C",'Mapa final'!#REF!),"")</f>
        <v>#REF!</v>
      </c>
      <c r="O11" s="75" t="e">
        <f>IF(AND('Mapa final'!#REF!="Muy Alta",'Mapa final'!#REF!="Leve"),CONCATENATE("R8C",'Mapa final'!#REF!),"")</f>
        <v>#REF!</v>
      </c>
      <c r="P11" s="80" t="e">
        <f>IF(AND('Mapa final'!#REF!="Muy Alta",'Mapa final'!#REF!="Leve"),CONCATENATE("R8C",'Mapa final'!#REF!),"")</f>
        <v>#REF!</v>
      </c>
      <c r="Q11" s="80" t="e">
        <f>IF(AND('Mapa final'!#REF!="Muy Alta",'Mapa final'!#REF!="Leve"),CONCATENATE("R8C",'Mapa final'!#REF!),"")</f>
        <v>#REF!</v>
      </c>
      <c r="R11" s="80" t="e">
        <f>IF(AND('Mapa final'!#REF!="Muy Alta",'Mapa final'!#REF!="Leve"),CONCATENATE("R8C",'Mapa final'!#REF!),"")</f>
        <v>#REF!</v>
      </c>
      <c r="S11" s="80" t="e">
        <f>IF(AND('Mapa final'!#REF!="Muy Alta",'Mapa final'!#REF!="Leve"),CONCATENATE("R8C",'Mapa final'!#REF!),"")</f>
        <v>#REF!</v>
      </c>
      <c r="T11" s="74" t="e">
        <f>IF(AND('Mapa final'!#REF!="Muy Alta",'Mapa final'!#REF!="Menor"),CONCATENATE("R8C",'Mapa final'!#REF!),"")</f>
        <v>#REF!</v>
      </c>
      <c r="U11" s="75" t="e">
        <f>IF(AND('Mapa final'!#REF!="Muy Alta",'Mapa final'!#REF!="Menor"),CONCATENATE("R8C",'Mapa final'!#REF!),"")</f>
        <v>#REF!</v>
      </c>
      <c r="V11" s="80" t="e">
        <f>IF(AND('Mapa final'!#REF!="Muy Alta",'Mapa final'!#REF!="Menor"),CONCATENATE("R8C",'Mapa final'!#REF!),"")</f>
        <v>#REF!</v>
      </c>
      <c r="W11" s="80" t="e">
        <f>IF(AND('Mapa final'!#REF!="Muy Alta",'Mapa final'!#REF!="Menor"),CONCATENATE("R8C",'Mapa final'!#REF!),"")</f>
        <v>#REF!</v>
      </c>
      <c r="X11" s="80" t="e">
        <f>IF(AND('Mapa final'!#REF!="Muy Alta",'Mapa final'!#REF!="Menor"),CONCATENATE("R8C",'Mapa final'!#REF!),"")</f>
        <v>#REF!</v>
      </c>
      <c r="Y11" s="76" t="e">
        <f>IF(AND('Mapa final'!#REF!="Muy Alta",'Mapa final'!#REF!="Menor"),CONCATENATE("R8C",'Mapa final'!#REF!),"")</f>
        <v>#REF!</v>
      </c>
      <c r="Z11" s="74" t="e">
        <f>IF(AND('Mapa final'!#REF!="Muy Alta",'Mapa final'!#REF!="Moderado"),CONCATENATE("R8C",'Mapa final'!#REF!),"")</f>
        <v>#REF!</v>
      </c>
      <c r="AA11" s="75" t="e">
        <f>IF(AND('Mapa final'!#REF!="Muy Alta",'Mapa final'!#REF!="Moderado"),CONCATENATE("R8C",'Mapa final'!#REF!),"")</f>
        <v>#REF!</v>
      </c>
      <c r="AB11" s="80" t="e">
        <f>IF(AND('Mapa final'!#REF!="Muy Alta",'Mapa final'!#REF!="Moderado"),CONCATENATE("R8C",'Mapa final'!#REF!),"")</f>
        <v>#REF!</v>
      </c>
      <c r="AC11" s="80" t="e">
        <f>IF(AND('Mapa final'!#REF!="Muy Alta",'Mapa final'!#REF!="Moderado"),CONCATENATE("R8C",'Mapa final'!#REF!),"")</f>
        <v>#REF!</v>
      </c>
      <c r="AD11" s="80" t="e">
        <f>IF(AND('Mapa final'!#REF!="Muy Alta",'Mapa final'!#REF!="Moderado"),CONCATENATE("R8C",'Mapa final'!#REF!),"")</f>
        <v>#REF!</v>
      </c>
      <c r="AE11" s="76" t="e">
        <f>IF(AND('Mapa final'!#REF!="Muy Alta",'Mapa final'!#REF!="Moderado"),CONCATENATE("R8C",'Mapa final'!#REF!),"")</f>
        <v>#REF!</v>
      </c>
      <c r="AF11" s="74" t="e">
        <f>IF(AND('Mapa final'!#REF!="Muy Alta",'Mapa final'!#REF!="Mayor"),CONCATENATE("R8C",'Mapa final'!#REF!),"")</f>
        <v>#REF!</v>
      </c>
      <c r="AG11" s="75" t="e">
        <f>IF(AND('Mapa final'!#REF!="Muy Alta",'Mapa final'!#REF!="Mayor"),CONCATENATE("R8C",'Mapa final'!#REF!),"")</f>
        <v>#REF!</v>
      </c>
      <c r="AH11" s="80" t="e">
        <f>IF(AND('Mapa final'!#REF!="Muy Alta",'Mapa final'!#REF!="Mayor"),CONCATENATE("R8C",'Mapa final'!#REF!),"")</f>
        <v>#REF!</v>
      </c>
      <c r="AI11" s="80" t="e">
        <f>IF(AND('Mapa final'!#REF!="Muy Alta",'Mapa final'!#REF!="Mayor"),CONCATENATE("R8C",'Mapa final'!#REF!),"")</f>
        <v>#REF!</v>
      </c>
      <c r="AJ11" s="80" t="e">
        <f>IF(AND('Mapa final'!#REF!="Muy Alta",'Mapa final'!#REF!="Mayor"),CONCATENATE("R8C",'Mapa final'!#REF!),"")</f>
        <v>#REF!</v>
      </c>
      <c r="AK11" s="76" t="e">
        <f>IF(AND('Mapa final'!#REF!="Muy Alta",'Mapa final'!#REF!="Mayor"),CONCATENATE("R8C",'Mapa final'!#REF!),"")</f>
        <v>#REF!</v>
      </c>
      <c r="AL11" s="77" t="e">
        <f>IF(AND('Mapa final'!#REF!="Muy Alta",'Mapa final'!#REF!="Catastrófico"),CONCATENATE("R8C",'Mapa final'!#REF!),"")</f>
        <v>#REF!</v>
      </c>
      <c r="AM11" s="78" t="e">
        <f>IF(AND('Mapa final'!#REF!="Muy Alta",'Mapa final'!#REF!="Catastrófico"),CONCATENATE("R8C",'Mapa final'!#REF!),"")</f>
        <v>#REF!</v>
      </c>
      <c r="AN11" s="78" t="e">
        <f>IF(AND('Mapa final'!#REF!="Muy Alta",'Mapa final'!#REF!="Catastrófico"),CONCATENATE("R8C",'Mapa final'!#REF!),"")</f>
        <v>#REF!</v>
      </c>
      <c r="AO11" s="78" t="e">
        <f>IF(AND('Mapa final'!#REF!="Muy Alta",'Mapa final'!#REF!="Catastrófico"),CONCATENATE("R8C",'Mapa final'!#REF!),"")</f>
        <v>#REF!</v>
      </c>
      <c r="AP11" s="78" t="e">
        <f>IF(AND('Mapa final'!#REF!="Muy Alta",'Mapa final'!#REF!="Catastrófico"),CONCATENATE("R8C",'Mapa final'!#REF!),"")</f>
        <v>#REF!</v>
      </c>
      <c r="AQ11" s="79" t="e">
        <f>IF(AND('Mapa final'!#REF!="Muy Alta",'Mapa final'!#REF!="Catastrófico"),CONCATENATE("R8C",'Mapa final'!#REF!),"")</f>
        <v>#REF!</v>
      </c>
      <c r="AR11" s="22"/>
      <c r="AS11" s="847"/>
      <c r="AT11" s="848"/>
      <c r="AU11" s="848"/>
      <c r="AV11" s="848"/>
      <c r="AW11" s="848"/>
      <c r="AX11" s="849"/>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row>
    <row r="12" spans="1:95" ht="18.600000000000001" customHeight="1" x14ac:dyDescent="0.5">
      <c r="A12" s="22"/>
      <c r="B12" s="856"/>
      <c r="C12" s="856"/>
      <c r="D12" s="857"/>
      <c r="E12" s="840"/>
      <c r="F12" s="841"/>
      <c r="G12" s="841"/>
      <c r="H12" s="841"/>
      <c r="I12" s="859"/>
      <c r="J12" s="74" t="e">
        <f>IF(AND('Mapa final'!#REF!="Muy Alta",'Mapa final'!#REF!="Leve"),CONCATENATE("R7C",'Mapa final'!#REF!),"")</f>
        <v>#REF!</v>
      </c>
      <c r="K12" s="75" t="e">
        <f>IF(AND('Mapa final'!#REF!="Muy Alta",'Mapa final'!#REF!="Leve"),CONCATENATE("R7C",'Mapa final'!#REF!),"")</f>
        <v>#REF!</v>
      </c>
      <c r="L12" s="80" t="e">
        <f>IF(AND('Mapa final'!#REF!="Muy Alta",'Mapa final'!#REF!="Leve"),CONCATENATE("R7C",'Mapa final'!#REF!),"")</f>
        <v>#REF!</v>
      </c>
      <c r="M12" s="80" t="e">
        <f>IF(AND('Mapa final'!#REF!="Muy Alta",'Mapa final'!#REF!="Leve"),CONCATENATE("R7C",'Mapa final'!#REF!),"")</f>
        <v>#REF!</v>
      </c>
      <c r="N12" s="80" t="e">
        <f>IF(AND('Mapa final'!#REF!="Muy Alta",'Mapa final'!#REF!="Leve"),CONCATENATE("R7C",'Mapa final'!#REF!),"")</f>
        <v>#REF!</v>
      </c>
      <c r="O12" s="75" t="e">
        <f>IF(AND('Mapa final'!#REF!="Muy Alta",'Mapa final'!#REF!="Leve"),CONCATENATE("R7C",'Mapa final'!#REF!),"")</f>
        <v>#REF!</v>
      </c>
      <c r="P12" s="80" t="e">
        <f>IF(AND('Mapa final'!#REF!="Muy Alta",'Mapa final'!#REF!="Leve"),CONCATENATE("R7C",'Mapa final'!#REF!),"")</f>
        <v>#REF!</v>
      </c>
      <c r="Q12" s="80" t="e">
        <f>IF(AND('Mapa final'!#REF!="Muy Alta",'Mapa final'!#REF!="Leve"),CONCATENATE("R7C",'Mapa final'!#REF!),"")</f>
        <v>#REF!</v>
      </c>
      <c r="R12" s="80" t="e">
        <f>IF(AND('Mapa final'!#REF!="Muy Alta",'Mapa final'!#REF!="Leve"),CONCATENATE("R7C",'Mapa final'!#REF!),"")</f>
        <v>#REF!</v>
      </c>
      <c r="S12" s="80" t="e">
        <f>IF(AND('Mapa final'!#REF!="Muy Alta",'Mapa final'!#REF!="Leve"),CONCATENATE("R7C",'Mapa final'!#REF!),"")</f>
        <v>#REF!</v>
      </c>
      <c r="T12" s="74" t="e">
        <f>IF(AND('Mapa final'!#REF!="Muy Alta",'Mapa final'!#REF!="Menor"),CONCATENATE("R7C",'Mapa final'!#REF!),"")</f>
        <v>#REF!</v>
      </c>
      <c r="U12" s="75" t="e">
        <f>IF(AND('Mapa final'!#REF!="Muy Alta",'Mapa final'!#REF!="Menor"),CONCATENATE("R7C",'Mapa final'!#REF!),"")</f>
        <v>#REF!</v>
      </c>
      <c r="V12" s="80" t="e">
        <f>IF(AND('Mapa final'!#REF!="Muy Alta",'Mapa final'!#REF!="Menor"),CONCATENATE("R7C",'Mapa final'!#REF!),"")</f>
        <v>#REF!</v>
      </c>
      <c r="W12" s="80" t="e">
        <f>IF(AND('Mapa final'!#REF!="Muy Alta",'Mapa final'!#REF!="Menor"),CONCATENATE("R7C",'Mapa final'!#REF!),"")</f>
        <v>#REF!</v>
      </c>
      <c r="X12" s="80" t="e">
        <f>IF(AND('Mapa final'!#REF!="Muy Alta",'Mapa final'!#REF!="Menor"),CONCATENATE("R7C",'Mapa final'!#REF!),"")</f>
        <v>#REF!</v>
      </c>
      <c r="Y12" s="76" t="e">
        <f>IF(AND('Mapa final'!#REF!="Muy Alta",'Mapa final'!#REF!="Menor"),CONCATENATE("R7C",'Mapa final'!#REF!),"")</f>
        <v>#REF!</v>
      </c>
      <c r="Z12" s="74" t="e">
        <f>IF(AND('Mapa final'!#REF!="Muy Alta",'Mapa final'!#REF!="Moderado"),CONCATENATE("R7C",'Mapa final'!#REF!),"")</f>
        <v>#REF!</v>
      </c>
      <c r="AA12" s="75" t="e">
        <f>IF(AND('Mapa final'!#REF!="Muy Alta",'Mapa final'!#REF!="Moderado"),CONCATENATE("R7C",'Mapa final'!#REF!),"")</f>
        <v>#REF!</v>
      </c>
      <c r="AB12" s="80" t="e">
        <f>IF(AND('Mapa final'!#REF!="Muy Alta",'Mapa final'!#REF!="Moderado"),CONCATENATE("R7C",'Mapa final'!#REF!),"")</f>
        <v>#REF!</v>
      </c>
      <c r="AC12" s="80" t="e">
        <f>IF(AND('Mapa final'!#REF!="Muy Alta",'Mapa final'!#REF!="Moderado"),CONCATENATE("R7C",'Mapa final'!#REF!),"")</f>
        <v>#REF!</v>
      </c>
      <c r="AD12" s="80" t="e">
        <f>IF(AND('Mapa final'!#REF!="Muy Alta",'Mapa final'!#REF!="Moderado"),CONCATENATE("R7C",'Mapa final'!#REF!),"")</f>
        <v>#REF!</v>
      </c>
      <c r="AE12" s="76" t="e">
        <f>IF(AND('Mapa final'!#REF!="Muy Alta",'Mapa final'!#REF!="Moderado"),CONCATENATE("R7C",'Mapa final'!#REF!),"")</f>
        <v>#REF!</v>
      </c>
      <c r="AF12" s="74" t="e">
        <f>IF(AND('Mapa final'!#REF!="Muy Alta",'Mapa final'!#REF!="Mayor"),CONCATENATE("R7C",'Mapa final'!#REF!),"")</f>
        <v>#REF!</v>
      </c>
      <c r="AG12" s="75" t="e">
        <f>IF(AND('Mapa final'!#REF!="Muy Alta",'Mapa final'!#REF!="Mayor"),CONCATENATE("R7C",'Mapa final'!#REF!),"")</f>
        <v>#REF!</v>
      </c>
      <c r="AH12" s="80" t="e">
        <f>IF(AND('Mapa final'!#REF!="Muy Alta",'Mapa final'!#REF!="Mayor"),CONCATENATE("R7C",'Mapa final'!#REF!),"")</f>
        <v>#REF!</v>
      </c>
      <c r="AI12" s="80" t="e">
        <f>IF(AND('Mapa final'!#REF!="Muy Alta",'Mapa final'!#REF!="Mayor"),CONCATENATE("R7C",'Mapa final'!#REF!),"")</f>
        <v>#REF!</v>
      </c>
      <c r="AJ12" s="80" t="e">
        <f>IF(AND('Mapa final'!#REF!="Muy Alta",'Mapa final'!#REF!="Mayor"),CONCATENATE("R7C",'Mapa final'!#REF!),"")</f>
        <v>#REF!</v>
      </c>
      <c r="AK12" s="76" t="e">
        <f>IF(AND('Mapa final'!#REF!="Muy Alta",'Mapa final'!#REF!="Mayor"),CONCATENATE("R7C",'Mapa final'!#REF!),"")</f>
        <v>#REF!</v>
      </c>
      <c r="AL12" s="77" t="e">
        <f>IF(AND('Mapa final'!#REF!="Muy Alta",'Mapa final'!#REF!="Catastrófico"),CONCATENATE("R7C",'Mapa final'!#REF!),"")</f>
        <v>#REF!</v>
      </c>
      <c r="AM12" s="78" t="e">
        <f>IF(AND('Mapa final'!#REF!="Muy Alta",'Mapa final'!#REF!="Catastrófico"),CONCATENATE("R7C",'Mapa final'!#REF!),"")</f>
        <v>#REF!</v>
      </c>
      <c r="AN12" s="78" t="e">
        <f>IF(AND('Mapa final'!#REF!="Muy Alta",'Mapa final'!#REF!="Catastrófico"),CONCATENATE("R7C",'Mapa final'!#REF!),"")</f>
        <v>#REF!</v>
      </c>
      <c r="AO12" s="78" t="e">
        <f>IF(AND('Mapa final'!#REF!="Muy Alta",'Mapa final'!#REF!="Catastrófico"),CONCATENATE("R7C",'Mapa final'!#REF!),"")</f>
        <v>#REF!</v>
      </c>
      <c r="AP12" s="78" t="e">
        <f>IF(AND('Mapa final'!#REF!="Muy Alta",'Mapa final'!#REF!="Catastrófico"),CONCATENATE("R7C",'Mapa final'!#REF!),"")</f>
        <v>#REF!</v>
      </c>
      <c r="AQ12" s="79" t="e">
        <f>IF(AND('Mapa final'!#REF!="Muy Alta",'Mapa final'!#REF!="Catastrófico"),CONCATENATE("R7C",'Mapa final'!#REF!),"")</f>
        <v>#REF!</v>
      </c>
      <c r="AR12" s="22"/>
      <c r="AS12" s="847"/>
      <c r="AT12" s="848"/>
      <c r="AU12" s="848"/>
      <c r="AV12" s="848"/>
      <c r="AW12" s="848"/>
      <c r="AX12" s="849"/>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row>
    <row r="13" spans="1:95" ht="18.600000000000001" customHeight="1" x14ac:dyDescent="0.5">
      <c r="A13" s="22"/>
      <c r="B13" s="856"/>
      <c r="C13" s="856"/>
      <c r="D13" s="857"/>
      <c r="E13" s="840"/>
      <c r="F13" s="841"/>
      <c r="G13" s="841"/>
      <c r="H13" s="841"/>
      <c r="I13" s="859"/>
      <c r="J13" s="74" t="e">
        <f>IF(AND('Mapa final'!#REF!="Muy Alta",'Mapa final'!#REF!="Leve"),CONCATENATE("R8C",'Mapa final'!#REF!),"")</f>
        <v>#REF!</v>
      </c>
      <c r="K13" s="75" t="e">
        <f>IF(AND('Mapa final'!#REF!="Muy Alta",'Mapa final'!#REF!="Leve"),CONCATENATE("R8C",'Mapa final'!#REF!),"")</f>
        <v>#REF!</v>
      </c>
      <c r="L13" s="80" t="e">
        <f>IF(AND('Mapa final'!#REF!="Muy Alta",'Mapa final'!#REF!="Leve"),CONCATENATE("R8C",'Mapa final'!#REF!),"")</f>
        <v>#REF!</v>
      </c>
      <c r="M13" s="80" t="e">
        <f>IF(AND('Mapa final'!#REF!="Muy Alta",'Mapa final'!#REF!="Leve"),CONCATENATE("R8C",'Mapa final'!#REF!),"")</f>
        <v>#REF!</v>
      </c>
      <c r="N13" s="80" t="e">
        <f>IF(AND('Mapa final'!#REF!="Muy Alta",'Mapa final'!#REF!="Leve"),CONCATENATE("R8C",'Mapa final'!#REF!),"")</f>
        <v>#REF!</v>
      </c>
      <c r="O13" s="75" t="e">
        <f>IF(AND('Mapa final'!#REF!="Muy Alta",'Mapa final'!#REF!="Leve"),CONCATENATE("R8C",'Mapa final'!#REF!),"")</f>
        <v>#REF!</v>
      </c>
      <c r="P13" s="80" t="e">
        <f>IF(AND('Mapa final'!#REF!="Muy Alta",'Mapa final'!#REF!="Leve"),CONCATENATE("R8C",'Mapa final'!#REF!),"")</f>
        <v>#REF!</v>
      </c>
      <c r="Q13" s="80" t="e">
        <f>IF(AND('Mapa final'!#REF!="Muy Alta",'Mapa final'!#REF!="Leve"),CONCATENATE("R8C",'Mapa final'!#REF!),"")</f>
        <v>#REF!</v>
      </c>
      <c r="R13" s="80" t="e">
        <f>IF(AND('Mapa final'!#REF!="Muy Alta",'Mapa final'!#REF!="Leve"),CONCATENATE("R8C",'Mapa final'!#REF!),"")</f>
        <v>#REF!</v>
      </c>
      <c r="S13" s="80" t="e">
        <f>IF(AND('Mapa final'!#REF!="Muy Alta",'Mapa final'!#REF!="Leve"),CONCATENATE("R8C",'Mapa final'!#REF!),"")</f>
        <v>#REF!</v>
      </c>
      <c r="T13" s="74" t="e">
        <f>IF(AND('Mapa final'!#REF!="Muy Alta",'Mapa final'!#REF!="Menor"),CONCATENATE("R8C",'Mapa final'!#REF!),"")</f>
        <v>#REF!</v>
      </c>
      <c r="U13" s="75" t="e">
        <f>IF(AND('Mapa final'!#REF!="Muy Alta",'Mapa final'!#REF!="Menor"),CONCATENATE("R8C",'Mapa final'!#REF!),"")</f>
        <v>#REF!</v>
      </c>
      <c r="V13" s="80" t="e">
        <f>IF(AND('Mapa final'!#REF!="Muy Alta",'Mapa final'!#REF!="Menor"),CONCATENATE("R8C",'Mapa final'!#REF!),"")</f>
        <v>#REF!</v>
      </c>
      <c r="W13" s="80" t="e">
        <f>IF(AND('Mapa final'!#REF!="Muy Alta",'Mapa final'!#REF!="Menor"),CONCATENATE("R8C",'Mapa final'!#REF!),"")</f>
        <v>#REF!</v>
      </c>
      <c r="X13" s="80" t="e">
        <f>IF(AND('Mapa final'!#REF!="Muy Alta",'Mapa final'!#REF!="Menor"),CONCATENATE("R8C",'Mapa final'!#REF!),"")</f>
        <v>#REF!</v>
      </c>
      <c r="Y13" s="76" t="e">
        <f>IF(AND('Mapa final'!#REF!="Muy Alta",'Mapa final'!#REF!="Menor"),CONCATENATE("R8C",'Mapa final'!#REF!),"")</f>
        <v>#REF!</v>
      </c>
      <c r="Z13" s="74" t="e">
        <f>IF(AND('Mapa final'!#REF!="Muy Alta",'Mapa final'!#REF!="Moderado"),CONCATENATE("R8C",'Mapa final'!#REF!),"")</f>
        <v>#REF!</v>
      </c>
      <c r="AA13" s="75" t="e">
        <f>IF(AND('Mapa final'!#REF!="Muy Alta",'Mapa final'!#REF!="Moderado"),CONCATENATE("R8C",'Mapa final'!#REF!),"")</f>
        <v>#REF!</v>
      </c>
      <c r="AB13" s="80" t="e">
        <f>IF(AND('Mapa final'!#REF!="Muy Alta",'Mapa final'!#REF!="Moderado"),CONCATENATE("R8C",'Mapa final'!#REF!),"")</f>
        <v>#REF!</v>
      </c>
      <c r="AC13" s="80" t="e">
        <f>IF(AND('Mapa final'!#REF!="Muy Alta",'Mapa final'!#REF!="Moderado"),CONCATENATE("R8C",'Mapa final'!#REF!),"")</f>
        <v>#REF!</v>
      </c>
      <c r="AD13" s="80" t="e">
        <f>IF(AND('Mapa final'!#REF!="Muy Alta",'Mapa final'!#REF!="Moderado"),CONCATENATE("R8C",'Mapa final'!#REF!),"")</f>
        <v>#REF!</v>
      </c>
      <c r="AE13" s="76" t="e">
        <f>IF(AND('Mapa final'!#REF!="Muy Alta",'Mapa final'!#REF!="Moderado"),CONCATENATE("R8C",'Mapa final'!#REF!),"")</f>
        <v>#REF!</v>
      </c>
      <c r="AF13" s="74" t="e">
        <f>IF(AND('Mapa final'!#REF!="Muy Alta",'Mapa final'!#REF!="Mayor"),CONCATENATE("R8C",'Mapa final'!#REF!),"")</f>
        <v>#REF!</v>
      </c>
      <c r="AG13" s="75" t="e">
        <f>IF(AND('Mapa final'!#REF!="Muy Alta",'Mapa final'!#REF!="Mayor"),CONCATENATE("R8C",'Mapa final'!#REF!),"")</f>
        <v>#REF!</v>
      </c>
      <c r="AH13" s="80" t="e">
        <f>IF(AND('Mapa final'!#REF!="Muy Alta",'Mapa final'!#REF!="Mayor"),CONCATENATE("R8C",'Mapa final'!#REF!),"")</f>
        <v>#REF!</v>
      </c>
      <c r="AI13" s="80" t="e">
        <f>IF(AND('Mapa final'!#REF!="Muy Alta",'Mapa final'!#REF!="Mayor"),CONCATENATE("R8C",'Mapa final'!#REF!),"")</f>
        <v>#REF!</v>
      </c>
      <c r="AJ13" s="80" t="e">
        <f>IF(AND('Mapa final'!#REF!="Muy Alta",'Mapa final'!#REF!="Mayor"),CONCATENATE("R8C",'Mapa final'!#REF!),"")</f>
        <v>#REF!</v>
      </c>
      <c r="AK13" s="76" t="e">
        <f>IF(AND('Mapa final'!#REF!="Muy Alta",'Mapa final'!#REF!="Mayor"),CONCATENATE("R8C",'Mapa final'!#REF!),"")</f>
        <v>#REF!</v>
      </c>
      <c r="AL13" s="77" t="e">
        <f>IF(AND('Mapa final'!#REF!="Muy Alta",'Mapa final'!#REF!="Catastrófico"),CONCATENATE("R8C",'Mapa final'!#REF!),"")</f>
        <v>#REF!</v>
      </c>
      <c r="AM13" s="78" t="e">
        <f>IF(AND('Mapa final'!#REF!="Muy Alta",'Mapa final'!#REF!="Catastrófico"),CONCATENATE("R8C",'Mapa final'!#REF!),"")</f>
        <v>#REF!</v>
      </c>
      <c r="AN13" s="78" t="e">
        <f>IF(AND('Mapa final'!#REF!="Muy Alta",'Mapa final'!#REF!="Catastrófico"),CONCATENATE("R8C",'Mapa final'!#REF!),"")</f>
        <v>#REF!</v>
      </c>
      <c r="AO13" s="78" t="e">
        <f>IF(AND('Mapa final'!#REF!="Muy Alta",'Mapa final'!#REF!="Catastrófico"),CONCATENATE("R8C",'Mapa final'!#REF!),"")</f>
        <v>#REF!</v>
      </c>
      <c r="AP13" s="78" t="e">
        <f>IF(AND('Mapa final'!#REF!="Muy Alta",'Mapa final'!#REF!="Catastrófico"),CONCATENATE("R8C",'Mapa final'!#REF!),"")</f>
        <v>#REF!</v>
      </c>
      <c r="AQ13" s="79" t="e">
        <f>IF(AND('Mapa final'!#REF!="Muy Alta",'Mapa final'!#REF!="Catastrófico"),CONCATENATE("R8C",'Mapa final'!#REF!),"")</f>
        <v>#REF!</v>
      </c>
      <c r="AR13" s="22"/>
      <c r="AS13" s="847"/>
      <c r="AT13" s="848"/>
      <c r="AU13" s="848"/>
      <c r="AV13" s="848"/>
      <c r="AW13" s="848"/>
      <c r="AX13" s="849"/>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row>
    <row r="14" spans="1:95" ht="18.600000000000001" customHeight="1" x14ac:dyDescent="0.5">
      <c r="A14" s="22"/>
      <c r="B14" s="856"/>
      <c r="C14" s="856"/>
      <c r="D14" s="857"/>
      <c r="E14" s="840"/>
      <c r="F14" s="841"/>
      <c r="G14" s="841"/>
      <c r="H14" s="841"/>
      <c r="I14" s="859"/>
      <c r="J14" s="74" t="e">
        <f>IF(AND('Mapa final'!#REF!="Muy Alta",'Mapa final'!#REF!="Leve"),CONCATENATE("R9C",'Mapa final'!#REF!),"")</f>
        <v>#REF!</v>
      </c>
      <c r="K14" s="75" t="e">
        <f>IF(AND('Mapa final'!#REF!="Muy Alta",'Mapa final'!#REF!="Leve"),CONCATENATE("R9C",'Mapa final'!#REF!),"")</f>
        <v>#REF!</v>
      </c>
      <c r="L14" s="80" t="e">
        <f>IF(AND('Mapa final'!#REF!="Muy Alta",'Mapa final'!#REF!="Leve"),CONCATENATE("R9C",'Mapa final'!#REF!),"")</f>
        <v>#REF!</v>
      </c>
      <c r="M14" s="80" t="e">
        <f>IF(AND('Mapa final'!#REF!="Muy Alta",'Mapa final'!#REF!="Leve"),CONCATENATE("R9C",'Mapa final'!#REF!),"")</f>
        <v>#REF!</v>
      </c>
      <c r="N14" s="80" t="e">
        <f>IF(AND('Mapa final'!#REF!="Muy Alta",'Mapa final'!#REF!="Leve"),CONCATENATE("R9C",'Mapa final'!#REF!),"")</f>
        <v>#REF!</v>
      </c>
      <c r="O14" s="75" t="e">
        <f>IF(AND('Mapa final'!#REF!="Muy Alta",'Mapa final'!#REF!="Leve"),CONCATENATE("R9C",'Mapa final'!#REF!),"")</f>
        <v>#REF!</v>
      </c>
      <c r="P14" s="80" t="e">
        <f>IF(AND('Mapa final'!#REF!="Muy Alta",'Mapa final'!#REF!="Leve"),CONCATENATE("R9C",'Mapa final'!#REF!),"")</f>
        <v>#REF!</v>
      </c>
      <c r="Q14" s="80" t="e">
        <f>IF(AND('Mapa final'!#REF!="Muy Alta",'Mapa final'!#REF!="Leve"),CONCATENATE("R9C",'Mapa final'!#REF!),"")</f>
        <v>#REF!</v>
      </c>
      <c r="R14" s="80" t="e">
        <f>IF(AND('Mapa final'!#REF!="Muy Alta",'Mapa final'!#REF!="Leve"),CONCATENATE("R9C",'Mapa final'!#REF!),"")</f>
        <v>#REF!</v>
      </c>
      <c r="S14" s="80" t="e">
        <f>IF(AND('Mapa final'!#REF!="Muy Alta",'Mapa final'!#REF!="Leve"),CONCATENATE("R9C",'Mapa final'!#REF!),"")</f>
        <v>#REF!</v>
      </c>
      <c r="T14" s="74" t="e">
        <f>IF(AND('Mapa final'!#REF!="Muy Alta",'Mapa final'!#REF!="Menor"),CONCATENATE("R9C",'Mapa final'!#REF!),"")</f>
        <v>#REF!</v>
      </c>
      <c r="U14" s="75" t="e">
        <f>IF(AND('Mapa final'!#REF!="Muy Alta",'Mapa final'!#REF!="Menor"),CONCATENATE("R9C",'Mapa final'!#REF!),"")</f>
        <v>#REF!</v>
      </c>
      <c r="V14" s="80" t="e">
        <f>IF(AND('Mapa final'!#REF!="Muy Alta",'Mapa final'!#REF!="Menor"),CONCATENATE("R9C",'Mapa final'!#REF!),"")</f>
        <v>#REF!</v>
      </c>
      <c r="W14" s="80" t="e">
        <f>IF(AND('Mapa final'!#REF!="Muy Alta",'Mapa final'!#REF!="Menor"),CONCATENATE("R9C",'Mapa final'!#REF!),"")</f>
        <v>#REF!</v>
      </c>
      <c r="X14" s="80" t="e">
        <f>IF(AND('Mapa final'!#REF!="Muy Alta",'Mapa final'!#REF!="Menor"),CONCATENATE("R9C",'Mapa final'!#REF!),"")</f>
        <v>#REF!</v>
      </c>
      <c r="Y14" s="76" t="e">
        <f>IF(AND('Mapa final'!#REF!="Muy Alta",'Mapa final'!#REF!="Menor"),CONCATENATE("R9C",'Mapa final'!#REF!),"")</f>
        <v>#REF!</v>
      </c>
      <c r="Z14" s="74" t="e">
        <f>IF(AND('Mapa final'!#REF!="Muy Alta",'Mapa final'!#REF!="Moderado"),CONCATENATE("R9C",'Mapa final'!#REF!),"")</f>
        <v>#REF!</v>
      </c>
      <c r="AA14" s="75" t="e">
        <f>IF(AND('Mapa final'!#REF!="Muy Alta",'Mapa final'!#REF!="Moderado"),CONCATENATE("R9C",'Mapa final'!#REF!),"")</f>
        <v>#REF!</v>
      </c>
      <c r="AB14" s="80" t="e">
        <f>IF(AND('Mapa final'!#REF!="Muy Alta",'Mapa final'!#REF!="Moderado"),CONCATENATE("R9C",'Mapa final'!#REF!),"")</f>
        <v>#REF!</v>
      </c>
      <c r="AC14" s="80" t="e">
        <f>IF(AND('Mapa final'!#REF!="Muy Alta",'Mapa final'!#REF!="Moderado"),CONCATENATE("R9C",'Mapa final'!#REF!),"")</f>
        <v>#REF!</v>
      </c>
      <c r="AD14" s="80" t="e">
        <f>IF(AND('Mapa final'!#REF!="Muy Alta",'Mapa final'!#REF!="Moderado"),CONCATENATE("R9C",'Mapa final'!#REF!),"")</f>
        <v>#REF!</v>
      </c>
      <c r="AE14" s="76" t="e">
        <f>IF(AND('Mapa final'!#REF!="Muy Alta",'Mapa final'!#REF!="Moderado"),CONCATENATE("R9C",'Mapa final'!#REF!),"")</f>
        <v>#REF!</v>
      </c>
      <c r="AF14" s="74" t="e">
        <f>IF(AND('Mapa final'!#REF!="Muy Alta",'Mapa final'!#REF!="Mayor"),CONCATENATE("R9C",'Mapa final'!#REF!),"")</f>
        <v>#REF!</v>
      </c>
      <c r="AG14" s="75" t="e">
        <f>IF(AND('Mapa final'!#REF!="Muy Alta",'Mapa final'!#REF!="Mayor"),CONCATENATE("R9C",'Mapa final'!#REF!),"")</f>
        <v>#REF!</v>
      </c>
      <c r="AH14" s="80" t="e">
        <f>IF(AND('Mapa final'!#REF!="Muy Alta",'Mapa final'!#REF!="Mayor"),CONCATENATE("R9C",'Mapa final'!#REF!),"")</f>
        <v>#REF!</v>
      </c>
      <c r="AI14" s="80" t="e">
        <f>IF(AND('Mapa final'!#REF!="Muy Alta",'Mapa final'!#REF!="Mayor"),CONCATENATE("R9C",'Mapa final'!#REF!),"")</f>
        <v>#REF!</v>
      </c>
      <c r="AJ14" s="80" t="e">
        <f>IF(AND('Mapa final'!#REF!="Muy Alta",'Mapa final'!#REF!="Mayor"),CONCATENATE("R9C",'Mapa final'!#REF!),"")</f>
        <v>#REF!</v>
      </c>
      <c r="AK14" s="76" t="e">
        <f>IF(AND('Mapa final'!#REF!="Muy Alta",'Mapa final'!#REF!="Mayor"),CONCATENATE("R9C",'Mapa final'!#REF!),"")</f>
        <v>#REF!</v>
      </c>
      <c r="AL14" s="77" t="e">
        <f>IF(AND('Mapa final'!#REF!="Muy Alta",'Mapa final'!#REF!="Catastrófico"),CONCATENATE("R9C",'Mapa final'!#REF!),"")</f>
        <v>#REF!</v>
      </c>
      <c r="AM14" s="78" t="e">
        <f>IF(AND('Mapa final'!#REF!="Muy Alta",'Mapa final'!#REF!="Catastrófico"),CONCATENATE("R9C",'Mapa final'!#REF!),"")</f>
        <v>#REF!</v>
      </c>
      <c r="AN14" s="78" t="e">
        <f>IF(AND('Mapa final'!#REF!="Muy Alta",'Mapa final'!#REF!="Catastrófico"),CONCATENATE("R9C",'Mapa final'!#REF!),"")</f>
        <v>#REF!</v>
      </c>
      <c r="AO14" s="78" t="e">
        <f>IF(AND('Mapa final'!#REF!="Muy Alta",'Mapa final'!#REF!="Catastrófico"),CONCATENATE("R9C",'Mapa final'!#REF!),"")</f>
        <v>#REF!</v>
      </c>
      <c r="AP14" s="78" t="e">
        <f>IF(AND('Mapa final'!#REF!="Muy Alta",'Mapa final'!#REF!="Catastrófico"),CONCATENATE("R9C",'Mapa final'!#REF!),"")</f>
        <v>#REF!</v>
      </c>
      <c r="AQ14" s="79" t="e">
        <f>IF(AND('Mapa final'!#REF!="Muy Alta",'Mapa final'!#REF!="Catastrófico"),CONCATENATE("R9C",'Mapa final'!#REF!),"")</f>
        <v>#REF!</v>
      </c>
      <c r="AR14" s="22"/>
      <c r="AS14" s="847"/>
      <c r="AT14" s="848"/>
      <c r="AU14" s="848"/>
      <c r="AV14" s="848"/>
      <c r="AW14" s="848"/>
      <c r="AX14" s="849"/>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row>
    <row r="15" spans="1:95" ht="18.600000000000001" customHeight="1" thickBot="1" x14ac:dyDescent="0.55000000000000004">
      <c r="A15" s="22"/>
      <c r="B15" s="856"/>
      <c r="C15" s="856"/>
      <c r="D15" s="857"/>
      <c r="E15" s="842"/>
      <c r="F15" s="843"/>
      <c r="G15" s="843"/>
      <c r="H15" s="843"/>
      <c r="I15" s="860"/>
      <c r="J15" s="81" t="e">
        <f>IF(AND('Mapa final'!#REF!="Muy Alta",'Mapa final'!#REF!="Leve"),CONCATENATE("R10C",'Mapa final'!#REF!),"")</f>
        <v>#REF!</v>
      </c>
      <c r="K15" s="82" t="e">
        <f>IF(AND('Mapa final'!#REF!="Muy Alta",'Mapa final'!#REF!="Leve"),CONCATENATE("R10C",'Mapa final'!#REF!),"")</f>
        <v>#REF!</v>
      </c>
      <c r="L15" s="82" t="e">
        <f>IF(AND('Mapa final'!#REF!="Muy Alta",'Mapa final'!#REF!="Leve"),CONCATENATE("R10C",'Mapa final'!#REF!),"")</f>
        <v>#REF!</v>
      </c>
      <c r="M15" s="82" t="e">
        <f>IF(AND('Mapa final'!#REF!="Muy Alta",'Mapa final'!#REF!="Leve"),CONCATENATE("R10C",'Mapa final'!#REF!),"")</f>
        <v>#REF!</v>
      </c>
      <c r="N15" s="82" t="e">
        <f>IF(AND('Mapa final'!#REF!="Muy Alta",'Mapa final'!#REF!="Leve"),CONCATENATE("R10C",'Mapa final'!#REF!),"")</f>
        <v>#REF!</v>
      </c>
      <c r="O15" s="82" t="e">
        <f>IF(AND('Mapa final'!#REF!="Muy Alta",'Mapa final'!#REF!="Leve"),CONCATENATE("R10C",'Mapa final'!#REF!),"")</f>
        <v>#REF!</v>
      </c>
      <c r="P15" s="82" t="e">
        <f>IF(AND('Mapa final'!#REF!="Muy Alta",'Mapa final'!#REF!="Leve"),CONCATENATE("R10C",'Mapa final'!#REF!),"")</f>
        <v>#REF!</v>
      </c>
      <c r="Q15" s="82" t="e">
        <f>IF(AND('Mapa final'!#REF!="Muy Alta",'Mapa final'!#REF!="Leve"),CONCATENATE("R10C",'Mapa final'!#REF!),"")</f>
        <v>#REF!</v>
      </c>
      <c r="R15" s="82" t="e">
        <f>IF(AND('Mapa final'!#REF!="Muy Alta",'Mapa final'!#REF!="Leve"),CONCATENATE("R10C",'Mapa final'!#REF!),"")</f>
        <v>#REF!</v>
      </c>
      <c r="S15" s="82" t="e">
        <f>IF(AND('Mapa final'!#REF!="Muy Alta",'Mapa final'!#REF!="Leve"),CONCATENATE("R10C",'Mapa final'!#REF!),"")</f>
        <v>#REF!</v>
      </c>
      <c r="T15" s="74" t="e">
        <f>IF(AND('Mapa final'!#REF!="Muy Alta",'Mapa final'!#REF!="Menor"),CONCATENATE("R10C",'Mapa final'!#REF!),"")</f>
        <v>#REF!</v>
      </c>
      <c r="U15" s="75" t="e">
        <f>IF(AND('Mapa final'!#REF!="Muy Alta",'Mapa final'!#REF!="Menor"),CONCATENATE("R10C",'Mapa final'!#REF!),"")</f>
        <v>#REF!</v>
      </c>
      <c r="V15" s="75" t="e">
        <f>IF(AND('Mapa final'!#REF!="Muy Alta",'Mapa final'!#REF!="Menor"),CONCATENATE("R10C",'Mapa final'!#REF!),"")</f>
        <v>#REF!</v>
      </c>
      <c r="W15" s="75" t="e">
        <f>IF(AND('Mapa final'!#REF!="Muy Alta",'Mapa final'!#REF!="Menor"),CONCATENATE("R10C",'Mapa final'!#REF!),"")</f>
        <v>#REF!</v>
      </c>
      <c r="X15" s="75" t="e">
        <f>IF(AND('Mapa final'!#REF!="Muy Alta",'Mapa final'!#REF!="Menor"),CONCATENATE("R10C",'Mapa final'!#REF!),"")</f>
        <v>#REF!</v>
      </c>
      <c r="Y15" s="76" t="e">
        <f>IF(AND('Mapa final'!#REF!="Muy Alta",'Mapa final'!#REF!="Menor"),CONCATENATE("R10C",'Mapa final'!#REF!),"")</f>
        <v>#REF!</v>
      </c>
      <c r="Z15" s="81" t="e">
        <f>IF(AND('Mapa final'!#REF!="Muy Alta",'Mapa final'!#REF!="Moderado"),CONCATENATE("R10C",'Mapa final'!#REF!),"")</f>
        <v>#REF!</v>
      </c>
      <c r="AA15" s="82" t="e">
        <f>IF(AND('Mapa final'!#REF!="Muy Alta",'Mapa final'!#REF!="Moderado"),CONCATENATE("R10C",'Mapa final'!#REF!),"")</f>
        <v>#REF!</v>
      </c>
      <c r="AB15" s="82" t="e">
        <f>IF(AND('Mapa final'!#REF!="Muy Alta",'Mapa final'!#REF!="Moderado"),CONCATENATE("R10C",'Mapa final'!#REF!),"")</f>
        <v>#REF!</v>
      </c>
      <c r="AC15" s="82" t="e">
        <f>IF(AND('Mapa final'!#REF!="Muy Alta",'Mapa final'!#REF!="Moderado"),CONCATENATE("R10C",'Mapa final'!#REF!),"")</f>
        <v>#REF!</v>
      </c>
      <c r="AD15" s="82" t="e">
        <f>IF(AND('Mapa final'!#REF!="Muy Alta",'Mapa final'!#REF!="Moderado"),CONCATENATE("R10C",'Mapa final'!#REF!),"")</f>
        <v>#REF!</v>
      </c>
      <c r="AE15" s="83" t="e">
        <f>IF(AND('Mapa final'!#REF!="Muy Alta",'Mapa final'!#REF!="Moderado"),CONCATENATE("R10C",'Mapa final'!#REF!),"")</f>
        <v>#REF!</v>
      </c>
      <c r="AF15" s="74" t="e">
        <f>IF(AND('Mapa final'!#REF!="Muy Alta",'Mapa final'!#REF!="Mayor"),CONCATENATE("R10C",'Mapa final'!#REF!),"")</f>
        <v>#REF!</v>
      </c>
      <c r="AG15" s="75" t="e">
        <f>IF(AND('Mapa final'!#REF!="Muy Alta",'Mapa final'!#REF!="Mayor"),CONCATENATE("R10C",'Mapa final'!#REF!),"")</f>
        <v>#REF!</v>
      </c>
      <c r="AH15" s="75" t="e">
        <f>IF(AND('Mapa final'!#REF!="Muy Alta",'Mapa final'!#REF!="Mayor"),CONCATENATE("R10C",'Mapa final'!#REF!),"")</f>
        <v>#REF!</v>
      </c>
      <c r="AI15" s="75" t="e">
        <f>IF(AND('Mapa final'!#REF!="Muy Alta",'Mapa final'!#REF!="Mayor"),CONCATENATE("R10C",'Mapa final'!#REF!),"")</f>
        <v>#REF!</v>
      </c>
      <c r="AJ15" s="75" t="e">
        <f>IF(AND('Mapa final'!#REF!="Muy Alta",'Mapa final'!#REF!="Mayor"),CONCATENATE("R10C",'Mapa final'!#REF!),"")</f>
        <v>#REF!</v>
      </c>
      <c r="AK15" s="76" t="e">
        <f>IF(AND('Mapa final'!#REF!="Muy Alta",'Mapa final'!#REF!="Mayor"),CONCATENATE("R10C",'Mapa final'!#REF!),"")</f>
        <v>#REF!</v>
      </c>
      <c r="AL15" s="84" t="e">
        <f>IF(AND('Mapa final'!#REF!="Muy Alta",'Mapa final'!#REF!="Catastrófico"),CONCATENATE("R10C",'Mapa final'!#REF!),"")</f>
        <v>#REF!</v>
      </c>
      <c r="AM15" s="85" t="e">
        <f>IF(AND('Mapa final'!#REF!="Muy Alta",'Mapa final'!#REF!="Catastrófico"),CONCATENATE("R10C",'Mapa final'!#REF!),"")</f>
        <v>#REF!</v>
      </c>
      <c r="AN15" s="85" t="e">
        <f>IF(AND('Mapa final'!#REF!="Muy Alta",'Mapa final'!#REF!="Catastrófico"),CONCATENATE("R10C",'Mapa final'!#REF!),"")</f>
        <v>#REF!</v>
      </c>
      <c r="AO15" s="85" t="e">
        <f>IF(AND('Mapa final'!#REF!="Muy Alta",'Mapa final'!#REF!="Catastrófico"),CONCATENATE("R10C",'Mapa final'!#REF!),"")</f>
        <v>#REF!</v>
      </c>
      <c r="AP15" s="85" t="e">
        <f>IF(AND('Mapa final'!#REF!="Muy Alta",'Mapa final'!#REF!="Catastrófico"),CONCATENATE("R10C",'Mapa final'!#REF!),"")</f>
        <v>#REF!</v>
      </c>
      <c r="AQ15" s="86" t="e">
        <f>IF(AND('Mapa final'!#REF!="Muy Alta",'Mapa final'!#REF!="Catastrófico"),CONCATENATE("R10C",'Mapa final'!#REF!),"")</f>
        <v>#REF!</v>
      </c>
      <c r="AR15" s="22"/>
      <c r="AS15" s="850"/>
      <c r="AT15" s="851"/>
      <c r="AU15" s="851"/>
      <c r="AV15" s="851"/>
      <c r="AW15" s="851"/>
      <c r="AX15" s="85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row>
    <row r="16" spans="1:95" ht="18.600000000000001" customHeight="1" x14ac:dyDescent="0.5">
      <c r="A16" s="22"/>
      <c r="B16" s="856"/>
      <c r="C16" s="856"/>
      <c r="D16" s="857"/>
      <c r="E16" s="836" t="s">
        <v>107</v>
      </c>
      <c r="F16" s="837"/>
      <c r="G16" s="837"/>
      <c r="H16" s="837"/>
      <c r="I16" s="837"/>
      <c r="J16" s="87" t="e">
        <f>IF(AND('Mapa final'!#REF!="Alta",'Mapa final'!#REF!="Leve"),CONCATENATE("R1C",'Mapa final'!#REF!),"")</f>
        <v>#REF!</v>
      </c>
      <c r="K16" s="88" t="e">
        <f>IF(AND('Mapa final'!#REF!="Alta",'Mapa final'!#REF!="Leve"),CONCATENATE("R1C",'Mapa final'!#REF!),"")</f>
        <v>#REF!</v>
      </c>
      <c r="L16" s="88" t="e">
        <f>IF(AND('Mapa final'!#REF!="Alta",'Mapa final'!#REF!="Leve"),CONCATENATE("R1C",'Mapa final'!#REF!),"")</f>
        <v>#REF!</v>
      </c>
      <c r="M16" s="88" t="e">
        <f>IF(AND('Mapa final'!#REF!="Alta",'Mapa final'!#REF!="Leve"),CONCATENATE("R1C",'Mapa final'!#REF!),"")</f>
        <v>#REF!</v>
      </c>
      <c r="N16" s="88" t="e">
        <f>IF(AND('Mapa final'!#REF!="Alta",'Mapa final'!#REF!="Leve"),CONCATENATE("R1C",'Mapa final'!#REF!),"")</f>
        <v>#REF!</v>
      </c>
      <c r="O16" s="88" t="e">
        <f>IF(AND('Mapa final'!#REF!="Alta",'Mapa final'!#REF!="Leve"),CONCATENATE("R1C",'Mapa final'!#REF!),"")</f>
        <v>#REF!</v>
      </c>
      <c r="P16" s="88" t="e">
        <f>IF(AND('Mapa final'!#REF!="Alta",'Mapa final'!#REF!="Leve"),CONCATENATE("R1C",'Mapa final'!#REF!),"")</f>
        <v>#REF!</v>
      </c>
      <c r="Q16" s="88" t="e">
        <f>IF(AND('Mapa final'!#REF!="Alta",'Mapa final'!#REF!="Leve"),CONCATENATE("R1C",'Mapa final'!#REF!),"")</f>
        <v>#REF!</v>
      </c>
      <c r="R16" s="88" t="e">
        <f>IF(AND('Mapa final'!#REF!="Alta",'Mapa final'!#REF!="Leve"),CONCATENATE("R1C",'Mapa final'!#REF!),"")</f>
        <v>#REF!</v>
      </c>
      <c r="S16" s="88" t="e">
        <f>IF(AND('Mapa final'!#REF!="Alta",'Mapa final'!#REF!="Leve"),CONCATENATE("R1C",'Mapa final'!#REF!),"")</f>
        <v>#REF!</v>
      </c>
      <c r="T16" s="87" t="e">
        <f>IF(AND('Mapa final'!#REF!="Alta",'Mapa final'!#REF!="Menor"),CONCATENATE("R1C",'Mapa final'!#REF!),"")</f>
        <v>#REF!</v>
      </c>
      <c r="U16" s="88" t="e">
        <f>IF(AND('Mapa final'!#REF!="Alta",'Mapa final'!#REF!="Menor"),CONCATENATE("R1C",'Mapa final'!#REF!),"")</f>
        <v>#REF!</v>
      </c>
      <c r="V16" s="88" t="e">
        <f>IF(AND('Mapa final'!#REF!="Alta",'Mapa final'!#REF!="Menor"),CONCATENATE("R1C",'Mapa final'!#REF!),"")</f>
        <v>#REF!</v>
      </c>
      <c r="W16" s="88" t="e">
        <f>IF(AND('Mapa final'!#REF!="Alta",'Mapa final'!#REF!="Menor"),CONCATENATE("R1C",'Mapa final'!#REF!),"")</f>
        <v>#REF!</v>
      </c>
      <c r="X16" s="88" t="e">
        <f>IF(AND('Mapa final'!#REF!="Alta",'Mapa final'!#REF!="Menor"),CONCATENATE("R1C",'Mapa final'!#REF!),"")</f>
        <v>#REF!</v>
      </c>
      <c r="Y16" s="89" t="e">
        <f>IF(AND('Mapa final'!#REF!="Alta",'Mapa final'!#REF!="Menor"),CONCATENATE("R1C",'Mapa final'!#REF!),"")</f>
        <v>#REF!</v>
      </c>
      <c r="Z16" s="68" t="e">
        <f>IF(AND('Mapa final'!#REF!="Alta",'Mapa final'!#REF!="Moderado"),CONCATENATE("R1C",'Mapa final'!#REF!),"")</f>
        <v>#REF!</v>
      </c>
      <c r="AA16" s="69" t="e">
        <f>IF(AND('Mapa final'!#REF!="Alta",'Mapa final'!#REF!="Moderado"),CONCATENATE("R1C",'Mapa final'!#REF!),"")</f>
        <v>#REF!</v>
      </c>
      <c r="AB16" s="69" t="e">
        <f>IF(AND('Mapa final'!#REF!="Alta",'Mapa final'!#REF!="Moderado"),CONCATENATE("R1C",'Mapa final'!#REF!),"")</f>
        <v>#REF!</v>
      </c>
      <c r="AC16" s="69" t="e">
        <f>IF(AND('Mapa final'!#REF!="Alta",'Mapa final'!#REF!="Moderado"),CONCATENATE("R1C",'Mapa final'!#REF!),"")</f>
        <v>#REF!</v>
      </c>
      <c r="AD16" s="69" t="e">
        <f>IF(AND('Mapa final'!#REF!="Alta",'Mapa final'!#REF!="Moderado"),CONCATENATE("R1C",'Mapa final'!#REF!),"")</f>
        <v>#REF!</v>
      </c>
      <c r="AE16" s="70" t="e">
        <f>IF(AND('Mapa final'!#REF!="Alta",'Mapa final'!#REF!="Moderado"),CONCATENATE("R1C",'Mapa final'!#REF!),"")</f>
        <v>#REF!</v>
      </c>
      <c r="AF16" s="68" t="e">
        <f>IF(AND('Mapa final'!#REF!="Alta",'Mapa final'!#REF!="Mayor"),CONCATENATE("R1C",'Mapa final'!#REF!),"")</f>
        <v>#REF!</v>
      </c>
      <c r="AG16" s="69" t="e">
        <f>IF(AND('Mapa final'!#REF!="Alta",'Mapa final'!#REF!="Mayor"),CONCATENATE("R1C",'Mapa final'!#REF!),"")</f>
        <v>#REF!</v>
      </c>
      <c r="AH16" s="69" t="e">
        <f>IF(AND('Mapa final'!#REF!="Alta",'Mapa final'!#REF!="Mayor"),CONCATENATE("R1C",'Mapa final'!#REF!),"")</f>
        <v>#REF!</v>
      </c>
      <c r="AI16" s="69" t="e">
        <f>IF(AND('Mapa final'!#REF!="Alta",'Mapa final'!#REF!="Mayor"),CONCATENATE("R1C",'Mapa final'!#REF!),"")</f>
        <v>#REF!</v>
      </c>
      <c r="AJ16" s="69" t="e">
        <f>IF(AND('Mapa final'!#REF!="Alta",'Mapa final'!#REF!="Mayor"),CONCATENATE("R1C",'Mapa final'!#REF!),"")</f>
        <v>#REF!</v>
      </c>
      <c r="AK16" s="70" t="e">
        <f>IF(AND('Mapa final'!#REF!="Alta",'Mapa final'!#REF!="Mayor"),CONCATENATE("R1C",'Mapa final'!#REF!),"")</f>
        <v>#REF!</v>
      </c>
      <c r="AL16" s="71" t="e">
        <f>IF(AND('Mapa final'!#REF!="Alta",'Mapa final'!#REF!="Catastrófico"),CONCATENATE("R1C",'Mapa final'!#REF!),"")</f>
        <v>#REF!</v>
      </c>
      <c r="AM16" s="72" t="e">
        <f>IF(AND('Mapa final'!#REF!="Alta",'Mapa final'!#REF!="Catastrófico"),CONCATENATE("R1C",'Mapa final'!#REF!),"")</f>
        <v>#REF!</v>
      </c>
      <c r="AN16" s="72" t="e">
        <f>IF(AND('Mapa final'!#REF!="Alta",'Mapa final'!#REF!="Catastrófico"),CONCATENATE("R1C",'Mapa final'!#REF!),"")</f>
        <v>#REF!</v>
      </c>
      <c r="AO16" s="72" t="e">
        <f>IF(AND('Mapa final'!#REF!="Alta",'Mapa final'!#REF!="Catastrófico"),CONCATENATE("R1C",'Mapa final'!#REF!),"")</f>
        <v>#REF!</v>
      </c>
      <c r="AP16" s="72" t="e">
        <f>IF(AND('Mapa final'!#REF!="Alta",'Mapa final'!#REF!="Catastrófico"),CONCATENATE("R1C",'Mapa final'!#REF!),"")</f>
        <v>#REF!</v>
      </c>
      <c r="AQ16" s="73" t="e">
        <f>IF(AND('Mapa final'!#REF!="Alta",'Mapa final'!#REF!="Catastrófico"),CONCATENATE("R1C",'Mapa final'!#REF!),"")</f>
        <v>#REF!</v>
      </c>
      <c r="AR16" s="22"/>
      <c r="AS16" s="827" t="s">
        <v>75</v>
      </c>
      <c r="AT16" s="828"/>
      <c r="AU16" s="828"/>
      <c r="AV16" s="828"/>
      <c r="AW16" s="828"/>
      <c r="AX16" s="829"/>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row>
    <row r="17" spans="1:80" ht="18.600000000000001" customHeight="1" x14ac:dyDescent="0.5">
      <c r="A17" s="22"/>
      <c r="B17" s="856"/>
      <c r="C17" s="856"/>
      <c r="D17" s="857"/>
      <c r="E17" s="838"/>
      <c r="F17" s="839"/>
      <c r="G17" s="839"/>
      <c r="H17" s="839"/>
      <c r="I17" s="839"/>
      <c r="J17" s="90" t="e">
        <f>IF(AND('Mapa final'!#REF!="Alta",'Mapa final'!#REF!="Leve"),CONCATENATE("R2C",'Mapa final'!#REF!),"")</f>
        <v>#REF!</v>
      </c>
      <c r="K17" s="91" t="e">
        <f>IF(AND('Mapa final'!#REF!="Alta",'Mapa final'!#REF!="Leve"),CONCATENATE("R2C",'Mapa final'!#REF!),"")</f>
        <v>#REF!</v>
      </c>
      <c r="L17" s="91" t="e">
        <f>IF(AND('Mapa final'!#REF!="Alta",'Mapa final'!#REF!="Leve"),CONCATENATE("R2C",'Mapa final'!#REF!),"")</f>
        <v>#REF!</v>
      </c>
      <c r="M17" s="91" t="e">
        <f>IF(AND('Mapa final'!#REF!="Alta",'Mapa final'!#REF!="Leve"),CONCATENATE("R2C",'Mapa final'!#REF!),"")</f>
        <v>#REF!</v>
      </c>
      <c r="N17" s="91" t="e">
        <f>IF(AND('Mapa final'!#REF!="Alta",'Mapa final'!#REF!="Leve"),CONCATENATE("R2C",'Mapa final'!#REF!),"")</f>
        <v>#REF!</v>
      </c>
      <c r="O17" s="91" t="e">
        <f>IF(AND('Mapa final'!#REF!="Alta",'Mapa final'!#REF!="Leve"),CONCATENATE("R2C",'Mapa final'!#REF!),"")</f>
        <v>#REF!</v>
      </c>
      <c r="P17" s="91" t="e">
        <f>IF(AND('Mapa final'!#REF!="Alta",'Mapa final'!#REF!="Leve"),CONCATENATE("R2C",'Mapa final'!#REF!),"")</f>
        <v>#REF!</v>
      </c>
      <c r="Q17" s="91" t="e">
        <f>IF(AND('Mapa final'!#REF!="Alta",'Mapa final'!#REF!="Leve"),CONCATENATE("R2C",'Mapa final'!#REF!),"")</f>
        <v>#REF!</v>
      </c>
      <c r="R17" s="91" t="e">
        <f>IF(AND('Mapa final'!#REF!="Alta",'Mapa final'!#REF!="Leve"),CONCATENATE("R2C",'Mapa final'!#REF!),"")</f>
        <v>#REF!</v>
      </c>
      <c r="S17" s="91" t="e">
        <f>IF(AND('Mapa final'!#REF!="Alta",'Mapa final'!#REF!="Leve"),CONCATENATE("R2C",'Mapa final'!#REF!),"")</f>
        <v>#REF!</v>
      </c>
      <c r="T17" s="90" t="e">
        <f>IF(AND('Mapa final'!#REF!="Alta",'Mapa final'!#REF!="Menor"),CONCATENATE("R2C",'Mapa final'!#REF!),"")</f>
        <v>#REF!</v>
      </c>
      <c r="U17" s="91" t="e">
        <f>IF(AND('Mapa final'!#REF!="Alta",'Mapa final'!#REF!="Menor"),CONCATENATE("R2C",'Mapa final'!#REF!),"")</f>
        <v>#REF!</v>
      </c>
      <c r="V17" s="91" t="e">
        <f>IF(AND('Mapa final'!#REF!="Alta",'Mapa final'!#REF!="Menor"),CONCATENATE("R2C",'Mapa final'!#REF!),"")</f>
        <v>#REF!</v>
      </c>
      <c r="W17" s="91" t="e">
        <f>IF(AND('Mapa final'!#REF!="Alta",'Mapa final'!#REF!="Menor"),CONCATENATE("R2C",'Mapa final'!#REF!),"")</f>
        <v>#REF!</v>
      </c>
      <c r="X17" s="91" t="e">
        <f>IF(AND('Mapa final'!#REF!="Alta",'Mapa final'!#REF!="Menor"),CONCATENATE("R2C",'Mapa final'!#REF!),"")</f>
        <v>#REF!</v>
      </c>
      <c r="Y17" s="92" t="e">
        <f>IF(AND('Mapa final'!#REF!="Alta",'Mapa final'!#REF!="Menor"),CONCATENATE("R2C",'Mapa final'!#REF!),"")</f>
        <v>#REF!</v>
      </c>
      <c r="Z17" s="74" t="e">
        <f>IF(AND('Mapa final'!#REF!="Alta",'Mapa final'!#REF!="Moderado"),CONCATENATE("R2C",'Mapa final'!#REF!),"")</f>
        <v>#REF!</v>
      </c>
      <c r="AA17" s="75" t="e">
        <f>IF(AND('Mapa final'!#REF!="Alta",'Mapa final'!#REF!="Moderado"),CONCATENATE("R2C",'Mapa final'!#REF!),"")</f>
        <v>#REF!</v>
      </c>
      <c r="AB17" s="75" t="e">
        <f>IF(AND('Mapa final'!#REF!="Alta",'Mapa final'!#REF!="Moderado"),CONCATENATE("R2C",'Mapa final'!#REF!),"")</f>
        <v>#REF!</v>
      </c>
      <c r="AC17" s="75" t="e">
        <f>IF(AND('Mapa final'!#REF!="Alta",'Mapa final'!#REF!="Moderado"),CONCATENATE("R2C",'Mapa final'!#REF!),"")</f>
        <v>#REF!</v>
      </c>
      <c r="AD17" s="75" t="e">
        <f>IF(AND('Mapa final'!#REF!="Alta",'Mapa final'!#REF!="Moderado"),CONCATENATE("R2C",'Mapa final'!#REF!),"")</f>
        <v>#REF!</v>
      </c>
      <c r="AE17" s="76" t="e">
        <f>IF(AND('Mapa final'!#REF!="Alta",'Mapa final'!#REF!="Moderado"),CONCATENATE("R2C",'Mapa final'!#REF!),"")</f>
        <v>#REF!</v>
      </c>
      <c r="AF17" s="74" t="e">
        <f>IF(AND('Mapa final'!#REF!="Alta",'Mapa final'!#REF!="Mayor"),CONCATENATE("R2C",'Mapa final'!#REF!),"")</f>
        <v>#REF!</v>
      </c>
      <c r="AG17" s="75" t="e">
        <f>IF(AND('Mapa final'!#REF!="Alta",'Mapa final'!#REF!="Mayor"),CONCATENATE("R2C",'Mapa final'!#REF!),"")</f>
        <v>#REF!</v>
      </c>
      <c r="AH17" s="75" t="e">
        <f>IF(AND('Mapa final'!#REF!="Alta",'Mapa final'!#REF!="Mayor"),CONCATENATE("R2C",'Mapa final'!#REF!),"")</f>
        <v>#REF!</v>
      </c>
      <c r="AI17" s="75" t="e">
        <f>IF(AND('Mapa final'!#REF!="Alta",'Mapa final'!#REF!="Mayor"),CONCATENATE("R2C",'Mapa final'!#REF!),"")</f>
        <v>#REF!</v>
      </c>
      <c r="AJ17" s="75" t="e">
        <f>IF(AND('Mapa final'!#REF!="Alta",'Mapa final'!#REF!="Mayor"),CONCATENATE("R2C",'Mapa final'!#REF!),"")</f>
        <v>#REF!</v>
      </c>
      <c r="AK17" s="76" t="e">
        <f>IF(AND('Mapa final'!#REF!="Alta",'Mapa final'!#REF!="Mayor"),CONCATENATE("R2C",'Mapa final'!#REF!),"")</f>
        <v>#REF!</v>
      </c>
      <c r="AL17" s="77" t="e">
        <f>IF(AND('Mapa final'!#REF!="Alta",'Mapa final'!#REF!="Catastrófico"),CONCATENATE("R2C",'Mapa final'!#REF!),"")</f>
        <v>#REF!</v>
      </c>
      <c r="AM17" s="78" t="e">
        <f>IF(AND('Mapa final'!#REF!="Alta",'Mapa final'!#REF!="Catastrófico"),CONCATENATE("R2C",'Mapa final'!#REF!),"")</f>
        <v>#REF!</v>
      </c>
      <c r="AN17" s="78" t="e">
        <f>IF(AND('Mapa final'!#REF!="Alta",'Mapa final'!#REF!="Catastrófico"),CONCATENATE("R2C",'Mapa final'!#REF!),"")</f>
        <v>#REF!</v>
      </c>
      <c r="AO17" s="78" t="e">
        <f>IF(AND('Mapa final'!#REF!="Alta",'Mapa final'!#REF!="Catastrófico"),CONCATENATE("R2C",'Mapa final'!#REF!),"")</f>
        <v>#REF!</v>
      </c>
      <c r="AP17" s="78" t="e">
        <f>IF(AND('Mapa final'!#REF!="Alta",'Mapa final'!#REF!="Catastrófico"),CONCATENATE("R2C",'Mapa final'!#REF!),"")</f>
        <v>#REF!</v>
      </c>
      <c r="AQ17" s="79" t="e">
        <f>IF(AND('Mapa final'!#REF!="Alta",'Mapa final'!#REF!="Catastrófico"),CONCATENATE("R2C",'Mapa final'!#REF!),"")</f>
        <v>#REF!</v>
      </c>
      <c r="AR17" s="22"/>
      <c r="AS17" s="830"/>
      <c r="AT17" s="831"/>
      <c r="AU17" s="831"/>
      <c r="AV17" s="831"/>
      <c r="AW17" s="831"/>
      <c r="AX17" s="83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row>
    <row r="18" spans="1:80" ht="18.600000000000001" customHeight="1" x14ac:dyDescent="0.5">
      <c r="A18" s="22"/>
      <c r="B18" s="856"/>
      <c r="C18" s="856"/>
      <c r="D18" s="857"/>
      <c r="E18" s="838"/>
      <c r="F18" s="839"/>
      <c r="G18" s="839"/>
      <c r="H18" s="839"/>
      <c r="I18" s="839"/>
      <c r="J18" s="90" t="e">
        <f>IF(AND('Mapa final'!#REF!="Alta",'Mapa final'!#REF!="Leve"),CONCATENATE("R3C",'Mapa final'!#REF!),"")</f>
        <v>#REF!</v>
      </c>
      <c r="K18" s="91" t="e">
        <f>IF(AND('Mapa final'!#REF!="Alta",'Mapa final'!#REF!="Leve"),CONCATENATE("R3C",'Mapa final'!#REF!),"")</f>
        <v>#REF!</v>
      </c>
      <c r="L18" s="91" t="e">
        <f>IF(AND('Mapa final'!#REF!="Alta",'Mapa final'!#REF!="Leve"),CONCATENATE("R3C",'Mapa final'!#REF!),"")</f>
        <v>#REF!</v>
      </c>
      <c r="M18" s="91" t="e">
        <f>IF(AND('Mapa final'!#REF!="Alta",'Mapa final'!#REF!="Leve"),CONCATENATE("R3C",'Mapa final'!#REF!),"")</f>
        <v>#REF!</v>
      </c>
      <c r="N18" s="91" t="e">
        <f>IF(AND('Mapa final'!#REF!="Alta",'Mapa final'!#REF!="Leve"),CONCATENATE("R3C",'Mapa final'!#REF!),"")</f>
        <v>#REF!</v>
      </c>
      <c r="O18" s="91" t="e">
        <f>IF(AND('Mapa final'!#REF!="Alta",'Mapa final'!#REF!="Leve"),CONCATENATE("R3C",'Mapa final'!#REF!),"")</f>
        <v>#REF!</v>
      </c>
      <c r="P18" s="91" t="e">
        <f>IF(AND('Mapa final'!#REF!="Alta",'Mapa final'!#REF!="Leve"),CONCATENATE("R3C",'Mapa final'!#REF!),"")</f>
        <v>#REF!</v>
      </c>
      <c r="Q18" s="91" t="e">
        <f>IF(AND('Mapa final'!#REF!="Alta",'Mapa final'!#REF!="Leve"),CONCATENATE("R3C",'Mapa final'!#REF!),"")</f>
        <v>#REF!</v>
      </c>
      <c r="R18" s="91" t="e">
        <f>IF(AND('Mapa final'!#REF!="Alta",'Mapa final'!#REF!="Leve"),CONCATENATE("R3C",'Mapa final'!#REF!),"")</f>
        <v>#REF!</v>
      </c>
      <c r="S18" s="91" t="e">
        <f>IF(AND('Mapa final'!#REF!="Alta",'Mapa final'!#REF!="Leve"),CONCATENATE("R3C",'Mapa final'!#REF!),"")</f>
        <v>#REF!</v>
      </c>
      <c r="T18" s="90" t="e">
        <f>IF(AND('Mapa final'!#REF!="Alta",'Mapa final'!#REF!="Menor"),CONCATENATE("R3C",'Mapa final'!#REF!),"")</f>
        <v>#REF!</v>
      </c>
      <c r="U18" s="91" t="e">
        <f>IF(AND('Mapa final'!#REF!="Alta",'Mapa final'!#REF!="Menor"),CONCATENATE("R3C",'Mapa final'!#REF!),"")</f>
        <v>#REF!</v>
      </c>
      <c r="V18" s="91" t="e">
        <f>IF(AND('Mapa final'!#REF!="Alta",'Mapa final'!#REF!="Menor"),CONCATENATE("R3C",'Mapa final'!#REF!),"")</f>
        <v>#REF!</v>
      </c>
      <c r="W18" s="91" t="e">
        <f>IF(AND('Mapa final'!#REF!="Alta",'Mapa final'!#REF!="Menor"),CONCATENATE("R3C",'Mapa final'!#REF!),"")</f>
        <v>#REF!</v>
      </c>
      <c r="X18" s="91" t="e">
        <f>IF(AND('Mapa final'!#REF!="Alta",'Mapa final'!#REF!="Menor"),CONCATENATE("R3C",'Mapa final'!#REF!),"")</f>
        <v>#REF!</v>
      </c>
      <c r="Y18" s="92" t="e">
        <f>IF(AND('Mapa final'!#REF!="Alta",'Mapa final'!#REF!="Menor"),CONCATENATE("R3C",'Mapa final'!#REF!),"")</f>
        <v>#REF!</v>
      </c>
      <c r="Z18" s="74" t="e">
        <f>IF(AND('Mapa final'!#REF!="Alta",'Mapa final'!#REF!="Moderado"),CONCATENATE("R3C",'Mapa final'!#REF!),"")</f>
        <v>#REF!</v>
      </c>
      <c r="AA18" s="75" t="e">
        <f>IF(AND('Mapa final'!#REF!="Alta",'Mapa final'!#REF!="Moderado"),CONCATENATE("R3C",'Mapa final'!#REF!),"")</f>
        <v>#REF!</v>
      </c>
      <c r="AB18" s="75" t="e">
        <f>IF(AND('Mapa final'!#REF!="Alta",'Mapa final'!#REF!="Moderado"),CONCATENATE("R3C",'Mapa final'!#REF!),"")</f>
        <v>#REF!</v>
      </c>
      <c r="AC18" s="75" t="e">
        <f>IF(AND('Mapa final'!#REF!="Alta",'Mapa final'!#REF!="Moderado"),CONCATENATE("R3C",'Mapa final'!#REF!),"")</f>
        <v>#REF!</v>
      </c>
      <c r="AD18" s="75" t="e">
        <f>IF(AND('Mapa final'!#REF!="Alta",'Mapa final'!#REF!="Moderado"),CONCATENATE("R3C",'Mapa final'!#REF!),"")</f>
        <v>#REF!</v>
      </c>
      <c r="AE18" s="76" t="e">
        <f>IF(AND('Mapa final'!#REF!="Alta",'Mapa final'!#REF!="Moderado"),CONCATENATE("R3C",'Mapa final'!#REF!),"")</f>
        <v>#REF!</v>
      </c>
      <c r="AF18" s="74" t="e">
        <f>IF(AND('Mapa final'!#REF!="Alta",'Mapa final'!#REF!="Mayor"),CONCATENATE("R3C",'Mapa final'!#REF!),"")</f>
        <v>#REF!</v>
      </c>
      <c r="AG18" s="75" t="e">
        <f>IF(AND('Mapa final'!#REF!="Alta",'Mapa final'!#REF!="Mayor"),CONCATENATE("R3C",'Mapa final'!#REF!),"")</f>
        <v>#REF!</v>
      </c>
      <c r="AH18" s="75" t="e">
        <f>IF(AND('Mapa final'!#REF!="Alta",'Mapa final'!#REF!="Mayor"),CONCATENATE("R3C",'Mapa final'!#REF!),"")</f>
        <v>#REF!</v>
      </c>
      <c r="AI18" s="75" t="e">
        <f>IF(AND('Mapa final'!#REF!="Alta",'Mapa final'!#REF!="Mayor"),CONCATENATE("R3C",'Mapa final'!#REF!),"")</f>
        <v>#REF!</v>
      </c>
      <c r="AJ18" s="75" t="e">
        <f>IF(AND('Mapa final'!#REF!="Alta",'Mapa final'!#REF!="Mayor"),CONCATENATE("R3C",'Mapa final'!#REF!),"")</f>
        <v>#REF!</v>
      </c>
      <c r="AK18" s="76" t="e">
        <f>IF(AND('Mapa final'!#REF!="Alta",'Mapa final'!#REF!="Mayor"),CONCATENATE("R3C",'Mapa final'!#REF!),"")</f>
        <v>#REF!</v>
      </c>
      <c r="AL18" s="77" t="e">
        <f>IF(AND('Mapa final'!#REF!="Alta",'Mapa final'!#REF!="Catastrófico"),CONCATENATE("R3C",'Mapa final'!#REF!),"")</f>
        <v>#REF!</v>
      </c>
      <c r="AM18" s="78" t="e">
        <f>IF(AND('Mapa final'!#REF!="Alta",'Mapa final'!#REF!="Catastrófico"),CONCATENATE("R3C",'Mapa final'!#REF!),"")</f>
        <v>#REF!</v>
      </c>
      <c r="AN18" s="78" t="e">
        <f>IF(AND('Mapa final'!#REF!="Alta",'Mapa final'!#REF!="Catastrófico"),CONCATENATE("R3C",'Mapa final'!#REF!),"")</f>
        <v>#REF!</v>
      </c>
      <c r="AO18" s="78" t="e">
        <f>IF(AND('Mapa final'!#REF!="Alta",'Mapa final'!#REF!="Catastrófico"),CONCATENATE("R3C",'Mapa final'!#REF!),"")</f>
        <v>#REF!</v>
      </c>
      <c r="AP18" s="78" t="e">
        <f>IF(AND('Mapa final'!#REF!="Alta",'Mapa final'!#REF!="Catastrófico"),CONCATENATE("R3C",'Mapa final'!#REF!),"")</f>
        <v>#REF!</v>
      </c>
      <c r="AQ18" s="79" t="e">
        <f>IF(AND('Mapa final'!#REF!="Alta",'Mapa final'!#REF!="Catastrófico"),CONCATENATE("R3C",'Mapa final'!#REF!),"")</f>
        <v>#REF!</v>
      </c>
      <c r="AR18" s="22"/>
      <c r="AS18" s="830"/>
      <c r="AT18" s="831"/>
      <c r="AU18" s="831"/>
      <c r="AV18" s="831"/>
      <c r="AW18" s="831"/>
      <c r="AX18" s="83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row>
    <row r="19" spans="1:80" ht="18.600000000000001" customHeight="1" x14ac:dyDescent="0.5">
      <c r="A19" s="22"/>
      <c r="B19" s="856"/>
      <c r="C19" s="856"/>
      <c r="D19" s="857"/>
      <c r="E19" s="838"/>
      <c r="F19" s="839"/>
      <c r="G19" s="839"/>
      <c r="H19" s="839"/>
      <c r="I19" s="839"/>
      <c r="J19" s="90" t="e">
        <f>IF(AND('Mapa final'!#REF!="Alta",'Mapa final'!#REF!="Leve"),CONCATENATE("R4C",'Mapa final'!#REF!),"")</f>
        <v>#REF!</v>
      </c>
      <c r="K19" s="91" t="e">
        <f>IF(AND('Mapa final'!#REF!="Alta",'Mapa final'!#REF!="Leve"),CONCATENATE("R4C",'Mapa final'!#REF!),"")</f>
        <v>#REF!</v>
      </c>
      <c r="L19" s="91" t="e">
        <f>IF(AND('Mapa final'!#REF!="Alta",'Mapa final'!#REF!="Leve"),CONCATENATE("R4C",'Mapa final'!#REF!),"")</f>
        <v>#REF!</v>
      </c>
      <c r="M19" s="91" t="e">
        <f>IF(AND('Mapa final'!#REF!="Alta",'Mapa final'!#REF!="Leve"),CONCATENATE("R4C",'Mapa final'!#REF!),"")</f>
        <v>#REF!</v>
      </c>
      <c r="N19" s="91" t="e">
        <f>IF(AND('Mapa final'!#REF!="Alta",'Mapa final'!#REF!="Leve"),CONCATENATE("R4C",'Mapa final'!#REF!),"")</f>
        <v>#REF!</v>
      </c>
      <c r="O19" s="91" t="e">
        <f>IF(AND('Mapa final'!#REF!="Alta",'Mapa final'!#REF!="Leve"),CONCATENATE("R4C",'Mapa final'!#REF!),"")</f>
        <v>#REF!</v>
      </c>
      <c r="P19" s="91" t="e">
        <f>IF(AND('Mapa final'!#REF!="Alta",'Mapa final'!#REF!="Leve"),CONCATENATE("R4C",'Mapa final'!#REF!),"")</f>
        <v>#REF!</v>
      </c>
      <c r="Q19" s="91" t="e">
        <f>IF(AND('Mapa final'!#REF!="Alta",'Mapa final'!#REF!="Leve"),CONCATENATE("R4C",'Mapa final'!#REF!),"")</f>
        <v>#REF!</v>
      </c>
      <c r="R19" s="91" t="e">
        <f>IF(AND('Mapa final'!#REF!="Alta",'Mapa final'!#REF!="Leve"),CONCATENATE("R4C",'Mapa final'!#REF!),"")</f>
        <v>#REF!</v>
      </c>
      <c r="S19" s="91" t="e">
        <f>IF(AND('Mapa final'!#REF!="Alta",'Mapa final'!#REF!="Leve"),CONCATENATE("R4C",'Mapa final'!#REF!),"")</f>
        <v>#REF!</v>
      </c>
      <c r="T19" s="90" t="e">
        <f>IF(AND('Mapa final'!#REF!="Alta",'Mapa final'!#REF!="Menor"),CONCATENATE("R4C",'Mapa final'!#REF!),"")</f>
        <v>#REF!</v>
      </c>
      <c r="U19" s="91" t="e">
        <f>IF(AND('Mapa final'!#REF!="Alta",'Mapa final'!#REF!="Menor"),CONCATENATE("R4C",'Mapa final'!#REF!),"")</f>
        <v>#REF!</v>
      </c>
      <c r="V19" s="91" t="e">
        <f>IF(AND('Mapa final'!#REF!="Alta",'Mapa final'!#REF!="Menor"),CONCATENATE("R4C",'Mapa final'!#REF!),"")</f>
        <v>#REF!</v>
      </c>
      <c r="W19" s="91" t="e">
        <f>IF(AND('Mapa final'!#REF!="Alta",'Mapa final'!#REF!="Menor"),CONCATENATE("R4C",'Mapa final'!#REF!),"")</f>
        <v>#REF!</v>
      </c>
      <c r="X19" s="91" t="e">
        <f>IF(AND('Mapa final'!#REF!="Alta",'Mapa final'!#REF!="Menor"),CONCATENATE("R4C",'Mapa final'!#REF!),"")</f>
        <v>#REF!</v>
      </c>
      <c r="Y19" s="92" t="e">
        <f>IF(AND('Mapa final'!#REF!="Alta",'Mapa final'!#REF!="Menor"),CONCATENATE("R4C",'Mapa final'!#REF!),"")</f>
        <v>#REF!</v>
      </c>
      <c r="Z19" s="74" t="e">
        <f>IF(AND('Mapa final'!#REF!="Alta",'Mapa final'!#REF!="Moderado"),CONCATENATE("R4C",'Mapa final'!#REF!),"")</f>
        <v>#REF!</v>
      </c>
      <c r="AA19" s="75" t="e">
        <f>IF(AND('Mapa final'!#REF!="Alta",'Mapa final'!#REF!="Moderado"),CONCATENATE("R4C",'Mapa final'!#REF!),"")</f>
        <v>#REF!</v>
      </c>
      <c r="AB19" s="80" t="e">
        <f>IF(AND('Mapa final'!#REF!="Alta",'Mapa final'!#REF!="Moderado"),CONCATENATE("R4C",'Mapa final'!#REF!),"")</f>
        <v>#REF!</v>
      </c>
      <c r="AC19" s="80" t="e">
        <f>IF(AND('Mapa final'!#REF!="Alta",'Mapa final'!#REF!="Moderado"),CONCATENATE("R4C",'Mapa final'!#REF!),"")</f>
        <v>#REF!</v>
      </c>
      <c r="AD19" s="80" t="e">
        <f>IF(AND('Mapa final'!#REF!="Alta",'Mapa final'!#REF!="Moderado"),CONCATENATE("R4C",'Mapa final'!#REF!),"")</f>
        <v>#REF!</v>
      </c>
      <c r="AE19" s="76" t="e">
        <f>IF(AND('Mapa final'!#REF!="Alta",'Mapa final'!#REF!="Moderado"),CONCATENATE("R4C",'Mapa final'!#REF!),"")</f>
        <v>#REF!</v>
      </c>
      <c r="AF19" s="74" t="e">
        <f>IF(AND('Mapa final'!#REF!="Alta",'Mapa final'!#REF!="Mayor"),CONCATENATE("R4C",'Mapa final'!#REF!),"")</f>
        <v>#REF!</v>
      </c>
      <c r="AG19" s="75" t="e">
        <f>IF(AND('Mapa final'!#REF!="Alta",'Mapa final'!#REF!="Mayor"),CONCATENATE("R4C",'Mapa final'!#REF!),"")</f>
        <v>#REF!</v>
      </c>
      <c r="AH19" s="80" t="e">
        <f>IF(AND('Mapa final'!#REF!="Alta",'Mapa final'!#REF!="Mayor"),CONCATENATE("R4C",'Mapa final'!#REF!),"")</f>
        <v>#REF!</v>
      </c>
      <c r="AI19" s="80" t="e">
        <f>IF(AND('Mapa final'!#REF!="Alta",'Mapa final'!#REF!="Mayor"),CONCATENATE("R4C",'Mapa final'!#REF!),"")</f>
        <v>#REF!</v>
      </c>
      <c r="AJ19" s="80" t="e">
        <f>IF(AND('Mapa final'!#REF!="Alta",'Mapa final'!#REF!="Mayor"),CONCATENATE("R4C",'Mapa final'!#REF!),"")</f>
        <v>#REF!</v>
      </c>
      <c r="AK19" s="76" t="e">
        <f>IF(AND('Mapa final'!#REF!="Alta",'Mapa final'!#REF!="Mayor"),CONCATENATE("R4C",'Mapa final'!#REF!),"")</f>
        <v>#REF!</v>
      </c>
      <c r="AL19" s="77" t="e">
        <f>IF(AND('Mapa final'!#REF!="Alta",'Mapa final'!#REF!="Catastrófico"),CONCATENATE("R4C",'Mapa final'!#REF!),"")</f>
        <v>#REF!</v>
      </c>
      <c r="AM19" s="78" t="e">
        <f>IF(AND('Mapa final'!#REF!="Alta",'Mapa final'!#REF!="Catastrófico"),CONCATENATE("R4C",'Mapa final'!#REF!),"")</f>
        <v>#REF!</v>
      </c>
      <c r="AN19" s="78" t="e">
        <f>IF(AND('Mapa final'!#REF!="Alta",'Mapa final'!#REF!="Catastrófico"),CONCATENATE("R4C",'Mapa final'!#REF!),"")</f>
        <v>#REF!</v>
      </c>
      <c r="AO19" s="78" t="e">
        <f>IF(AND('Mapa final'!#REF!="Alta",'Mapa final'!#REF!="Catastrófico"),CONCATENATE("R4C",'Mapa final'!#REF!),"")</f>
        <v>#REF!</v>
      </c>
      <c r="AP19" s="78" t="e">
        <f>IF(AND('Mapa final'!#REF!="Alta",'Mapa final'!#REF!="Catastrófico"),CONCATENATE("R4C",'Mapa final'!#REF!),"")</f>
        <v>#REF!</v>
      </c>
      <c r="AQ19" s="79" t="e">
        <f>IF(AND('Mapa final'!#REF!="Alta",'Mapa final'!#REF!="Catastrófico"),CONCATENATE("R4C",'Mapa final'!#REF!),"")</f>
        <v>#REF!</v>
      </c>
      <c r="AR19" s="22"/>
      <c r="AS19" s="830"/>
      <c r="AT19" s="831"/>
      <c r="AU19" s="831"/>
      <c r="AV19" s="831"/>
      <c r="AW19" s="831"/>
      <c r="AX19" s="83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row>
    <row r="20" spans="1:80" ht="18.600000000000001" customHeight="1" x14ac:dyDescent="0.5">
      <c r="A20" s="22"/>
      <c r="B20" s="856"/>
      <c r="C20" s="856"/>
      <c r="D20" s="857"/>
      <c r="E20" s="840"/>
      <c r="F20" s="841"/>
      <c r="G20" s="841"/>
      <c r="H20" s="841"/>
      <c r="I20" s="839"/>
      <c r="J20" s="90" t="e">
        <f>IF(AND('Mapa final'!#REF!="Alta",'Mapa final'!#REF!="Leve"),CONCATENATE("R3C",'Mapa final'!#REF!),"")</f>
        <v>#REF!</v>
      </c>
      <c r="K20" s="91" t="e">
        <f>IF(AND('Mapa final'!#REF!="Alta",'Mapa final'!#REF!="Leve"),CONCATENATE("R3C",'Mapa final'!#REF!),"")</f>
        <v>#REF!</v>
      </c>
      <c r="L20" s="91" t="e">
        <f>IF(AND('Mapa final'!#REF!="Alta",'Mapa final'!#REF!="Leve"),CONCATENATE("R3C",'Mapa final'!#REF!),"")</f>
        <v>#REF!</v>
      </c>
      <c r="M20" s="91" t="e">
        <f>IF(AND('Mapa final'!#REF!="Alta",'Mapa final'!#REF!="Leve"),CONCATENATE("R3C",'Mapa final'!#REF!),"")</f>
        <v>#REF!</v>
      </c>
      <c r="N20" s="91" t="e">
        <f>IF(AND('Mapa final'!#REF!="Alta",'Mapa final'!#REF!="Leve"),CONCATENATE("R3C",'Mapa final'!#REF!),"")</f>
        <v>#REF!</v>
      </c>
      <c r="O20" s="91" t="e">
        <f>IF(AND('Mapa final'!#REF!="Alta",'Mapa final'!#REF!="Leve"),CONCATENATE("R3C",'Mapa final'!#REF!),"")</f>
        <v>#REF!</v>
      </c>
      <c r="P20" s="91" t="e">
        <f>IF(AND('Mapa final'!#REF!="Alta",'Mapa final'!#REF!="Leve"),CONCATENATE("R3C",'Mapa final'!#REF!),"")</f>
        <v>#REF!</v>
      </c>
      <c r="Q20" s="91" t="e">
        <f>IF(AND('Mapa final'!#REF!="Alta",'Mapa final'!#REF!="Leve"),CONCATENATE("R3C",'Mapa final'!#REF!),"")</f>
        <v>#REF!</v>
      </c>
      <c r="R20" s="91" t="e">
        <f>IF(AND('Mapa final'!#REF!="Alta",'Mapa final'!#REF!="Leve"),CONCATENATE("R3C",'Mapa final'!#REF!),"")</f>
        <v>#REF!</v>
      </c>
      <c r="S20" s="91" t="e">
        <f>IF(AND('Mapa final'!#REF!="Alta",'Mapa final'!#REF!="Leve"),CONCATENATE("R3C",'Mapa final'!#REF!),"")</f>
        <v>#REF!</v>
      </c>
      <c r="T20" s="90" t="e">
        <f>IF(AND('Mapa final'!#REF!="Alta",'Mapa final'!#REF!="Menor"),CONCATENATE("R3C",'Mapa final'!#REF!),"")</f>
        <v>#REF!</v>
      </c>
      <c r="U20" s="91" t="e">
        <f>IF(AND('Mapa final'!#REF!="Alta",'Mapa final'!#REF!="Menor"),CONCATENATE("R3C",'Mapa final'!#REF!),"")</f>
        <v>#REF!</v>
      </c>
      <c r="V20" s="91" t="e">
        <f>IF(AND('Mapa final'!#REF!="Alta",'Mapa final'!#REF!="Menor"),CONCATENATE("R3C",'Mapa final'!#REF!),"")</f>
        <v>#REF!</v>
      </c>
      <c r="W20" s="91" t="e">
        <f>IF(AND('Mapa final'!#REF!="Alta",'Mapa final'!#REF!="Menor"),CONCATENATE("R3C",'Mapa final'!#REF!),"")</f>
        <v>#REF!</v>
      </c>
      <c r="X20" s="91" t="e">
        <f>IF(AND('Mapa final'!#REF!="Alta",'Mapa final'!#REF!="Menor"),CONCATENATE("R3C",'Mapa final'!#REF!),"")</f>
        <v>#REF!</v>
      </c>
      <c r="Y20" s="92" t="e">
        <f>IF(AND('Mapa final'!#REF!="Alta",'Mapa final'!#REF!="Menor"),CONCATENATE("R3C",'Mapa final'!#REF!),"")</f>
        <v>#REF!</v>
      </c>
      <c r="Z20" s="74" t="e">
        <f>IF(AND('Mapa final'!#REF!="Alta",'Mapa final'!#REF!="Moderado"),CONCATENATE("R3C",'Mapa final'!#REF!),"")</f>
        <v>#REF!</v>
      </c>
      <c r="AA20" s="75" t="e">
        <f>IF(AND('Mapa final'!#REF!="Alta",'Mapa final'!#REF!="Moderado"),CONCATENATE("R3C",'Mapa final'!#REF!),"")</f>
        <v>#REF!</v>
      </c>
      <c r="AB20" s="75" t="e">
        <f>IF(AND('Mapa final'!#REF!="Alta",'Mapa final'!#REF!="Moderado"),CONCATENATE("R3C",'Mapa final'!#REF!),"")</f>
        <v>#REF!</v>
      </c>
      <c r="AC20" s="75" t="e">
        <f>IF(AND('Mapa final'!#REF!="Alta",'Mapa final'!#REF!="Moderado"),CONCATENATE("R3C",'Mapa final'!#REF!),"")</f>
        <v>#REF!</v>
      </c>
      <c r="AD20" s="75" t="e">
        <f>IF(AND('Mapa final'!#REF!="Alta",'Mapa final'!#REF!="Moderado"),CONCATENATE("R3C",'Mapa final'!#REF!),"")</f>
        <v>#REF!</v>
      </c>
      <c r="AE20" s="76" t="e">
        <f>IF(AND('Mapa final'!#REF!="Alta",'Mapa final'!#REF!="Moderado"),CONCATENATE("R3C",'Mapa final'!#REF!),"")</f>
        <v>#REF!</v>
      </c>
      <c r="AF20" s="74" t="e">
        <f>IF(AND('Mapa final'!#REF!="Alta",'Mapa final'!#REF!="Mayor"),CONCATENATE("R3C",'Mapa final'!#REF!),"")</f>
        <v>#REF!</v>
      </c>
      <c r="AG20" s="75" t="e">
        <f>IF(AND('Mapa final'!#REF!="Alta",'Mapa final'!#REF!="Mayor"),CONCATENATE("R3C",'Mapa final'!#REF!),"")</f>
        <v>#REF!</v>
      </c>
      <c r="AH20" s="75" t="e">
        <f>IF(AND('Mapa final'!#REF!="Alta",'Mapa final'!#REF!="Mayor"),CONCATENATE("R3C",'Mapa final'!#REF!),"")</f>
        <v>#REF!</v>
      </c>
      <c r="AI20" s="75" t="e">
        <f>IF(AND('Mapa final'!#REF!="Alta",'Mapa final'!#REF!="Mayor"),CONCATENATE("R3C",'Mapa final'!#REF!),"")</f>
        <v>#REF!</v>
      </c>
      <c r="AJ20" s="75" t="e">
        <f>IF(AND('Mapa final'!#REF!="Alta",'Mapa final'!#REF!="Mayor"),CONCATENATE("R3C",'Mapa final'!#REF!),"")</f>
        <v>#REF!</v>
      </c>
      <c r="AK20" s="76" t="e">
        <f>IF(AND('Mapa final'!#REF!="Alta",'Mapa final'!#REF!="Mayor"),CONCATENATE("R3C",'Mapa final'!#REF!),"")</f>
        <v>#REF!</v>
      </c>
      <c r="AL20" s="77" t="e">
        <f>IF(AND('Mapa final'!#REF!="Alta",'Mapa final'!#REF!="Catastrófico"),CONCATENATE("R3C",'Mapa final'!#REF!),"")</f>
        <v>#REF!</v>
      </c>
      <c r="AM20" s="78" t="e">
        <f>IF(AND('Mapa final'!#REF!="Alta",'Mapa final'!#REF!="Catastrófico"),CONCATENATE("R3C",'Mapa final'!#REF!),"")</f>
        <v>#REF!</v>
      </c>
      <c r="AN20" s="78" t="e">
        <f>IF(AND('Mapa final'!#REF!="Alta",'Mapa final'!#REF!="Catastrófico"),CONCATENATE("R3C",'Mapa final'!#REF!),"")</f>
        <v>#REF!</v>
      </c>
      <c r="AO20" s="78" t="e">
        <f>IF(AND('Mapa final'!#REF!="Alta",'Mapa final'!#REF!="Catastrófico"),CONCATENATE("R3C",'Mapa final'!#REF!),"")</f>
        <v>#REF!</v>
      </c>
      <c r="AP20" s="78" t="e">
        <f>IF(AND('Mapa final'!#REF!="Alta",'Mapa final'!#REF!="Catastrófico"),CONCATENATE("R3C",'Mapa final'!#REF!),"")</f>
        <v>#REF!</v>
      </c>
      <c r="AQ20" s="79" t="e">
        <f>IF(AND('Mapa final'!#REF!="Alta",'Mapa final'!#REF!="Catastrófico"),CONCATENATE("R3C",'Mapa final'!#REF!),"")</f>
        <v>#REF!</v>
      </c>
      <c r="AR20" s="22"/>
      <c r="AS20" s="830"/>
      <c r="AT20" s="831"/>
      <c r="AU20" s="831"/>
      <c r="AV20" s="831"/>
      <c r="AW20" s="831"/>
      <c r="AX20" s="83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row>
    <row r="21" spans="1:80" ht="18.600000000000001" customHeight="1" x14ac:dyDescent="0.5">
      <c r="A21" s="22"/>
      <c r="B21" s="856"/>
      <c r="C21" s="856"/>
      <c r="D21" s="857"/>
      <c r="E21" s="840"/>
      <c r="F21" s="841"/>
      <c r="G21" s="841"/>
      <c r="H21" s="841"/>
      <c r="I21" s="839"/>
      <c r="J21" s="90" t="e">
        <f>IF(AND('Mapa final'!#REF!="Alta",'Mapa final'!#REF!="Leve"),CONCATENATE("R4C",'Mapa final'!#REF!),"")</f>
        <v>#REF!</v>
      </c>
      <c r="K21" s="91" t="e">
        <f>IF(AND('Mapa final'!#REF!="Alta",'Mapa final'!#REF!="Leve"),CONCATENATE("R4C",'Mapa final'!#REF!),"")</f>
        <v>#REF!</v>
      </c>
      <c r="L21" s="91" t="e">
        <f>IF(AND('Mapa final'!#REF!="Alta",'Mapa final'!#REF!="Leve"),CONCATENATE("R4C",'Mapa final'!#REF!),"")</f>
        <v>#REF!</v>
      </c>
      <c r="M21" s="91" t="e">
        <f>IF(AND('Mapa final'!#REF!="Alta",'Mapa final'!#REF!="Leve"),CONCATENATE("R4C",'Mapa final'!#REF!),"")</f>
        <v>#REF!</v>
      </c>
      <c r="N21" s="91" t="e">
        <f>IF(AND('Mapa final'!#REF!="Alta",'Mapa final'!#REF!="Leve"),CONCATENATE("R4C",'Mapa final'!#REF!),"")</f>
        <v>#REF!</v>
      </c>
      <c r="O21" s="91" t="e">
        <f>IF(AND('Mapa final'!#REF!="Alta",'Mapa final'!#REF!="Leve"),CONCATENATE("R4C",'Mapa final'!#REF!),"")</f>
        <v>#REF!</v>
      </c>
      <c r="P21" s="91" t="e">
        <f>IF(AND('Mapa final'!#REF!="Alta",'Mapa final'!#REF!="Leve"),CONCATENATE("R4C",'Mapa final'!#REF!),"")</f>
        <v>#REF!</v>
      </c>
      <c r="Q21" s="91" t="e">
        <f>IF(AND('Mapa final'!#REF!="Alta",'Mapa final'!#REF!="Leve"),CONCATENATE("R4C",'Mapa final'!#REF!),"")</f>
        <v>#REF!</v>
      </c>
      <c r="R21" s="91" t="e">
        <f>IF(AND('Mapa final'!#REF!="Alta",'Mapa final'!#REF!="Leve"),CONCATENATE("R4C",'Mapa final'!#REF!),"")</f>
        <v>#REF!</v>
      </c>
      <c r="S21" s="91" t="e">
        <f>IF(AND('Mapa final'!#REF!="Alta",'Mapa final'!#REF!="Leve"),CONCATENATE("R4C",'Mapa final'!#REF!),"")</f>
        <v>#REF!</v>
      </c>
      <c r="T21" s="90" t="e">
        <f>IF(AND('Mapa final'!#REF!="Alta",'Mapa final'!#REF!="Menor"),CONCATENATE("R4C",'Mapa final'!#REF!),"")</f>
        <v>#REF!</v>
      </c>
      <c r="U21" s="91" t="e">
        <f>IF(AND('Mapa final'!#REF!="Alta",'Mapa final'!#REF!="Menor"),CONCATENATE("R4C",'Mapa final'!#REF!),"")</f>
        <v>#REF!</v>
      </c>
      <c r="V21" s="91" t="e">
        <f>IF(AND('Mapa final'!#REF!="Alta",'Mapa final'!#REF!="Menor"),CONCATENATE("R4C",'Mapa final'!#REF!),"")</f>
        <v>#REF!</v>
      </c>
      <c r="W21" s="91" t="e">
        <f>IF(AND('Mapa final'!#REF!="Alta",'Mapa final'!#REF!="Menor"),CONCATENATE("R4C",'Mapa final'!#REF!),"")</f>
        <v>#REF!</v>
      </c>
      <c r="X21" s="91" t="e">
        <f>IF(AND('Mapa final'!#REF!="Alta",'Mapa final'!#REF!="Menor"),CONCATENATE("R4C",'Mapa final'!#REF!),"")</f>
        <v>#REF!</v>
      </c>
      <c r="Y21" s="92" t="e">
        <f>IF(AND('Mapa final'!#REF!="Alta",'Mapa final'!#REF!="Menor"),CONCATENATE("R4C",'Mapa final'!#REF!),"")</f>
        <v>#REF!</v>
      </c>
      <c r="Z21" s="74" t="e">
        <f>IF(AND('Mapa final'!#REF!="Alta",'Mapa final'!#REF!="Moderado"),CONCATENATE("R4C",'Mapa final'!#REF!),"")</f>
        <v>#REF!</v>
      </c>
      <c r="AA21" s="75" t="e">
        <f>IF(AND('Mapa final'!#REF!="Alta",'Mapa final'!#REF!="Moderado"),CONCATENATE("R4C",'Mapa final'!#REF!),"")</f>
        <v>#REF!</v>
      </c>
      <c r="AB21" s="80" t="e">
        <f>IF(AND('Mapa final'!#REF!="Alta",'Mapa final'!#REF!="Moderado"),CONCATENATE("R4C",'Mapa final'!#REF!),"")</f>
        <v>#REF!</v>
      </c>
      <c r="AC21" s="80" t="e">
        <f>IF(AND('Mapa final'!#REF!="Alta",'Mapa final'!#REF!="Moderado"),CONCATENATE("R4C",'Mapa final'!#REF!),"")</f>
        <v>#REF!</v>
      </c>
      <c r="AD21" s="80" t="e">
        <f>IF(AND('Mapa final'!#REF!="Alta",'Mapa final'!#REF!="Moderado"),CONCATENATE("R4C",'Mapa final'!#REF!),"")</f>
        <v>#REF!</v>
      </c>
      <c r="AE21" s="76" t="e">
        <f>IF(AND('Mapa final'!#REF!="Alta",'Mapa final'!#REF!="Moderado"),CONCATENATE("R4C",'Mapa final'!#REF!),"")</f>
        <v>#REF!</v>
      </c>
      <c r="AF21" s="74" t="e">
        <f>IF(AND('Mapa final'!#REF!="Alta",'Mapa final'!#REF!="Mayor"),CONCATENATE("R4C",'Mapa final'!#REF!),"")</f>
        <v>#REF!</v>
      </c>
      <c r="AG21" s="75" t="e">
        <f>IF(AND('Mapa final'!#REF!="Alta",'Mapa final'!#REF!="Mayor"),CONCATENATE("R4C",'Mapa final'!#REF!),"")</f>
        <v>#REF!</v>
      </c>
      <c r="AH21" s="80" t="e">
        <f>IF(AND('Mapa final'!#REF!="Alta",'Mapa final'!#REF!="Mayor"),CONCATENATE("R4C",'Mapa final'!#REF!),"")</f>
        <v>#REF!</v>
      </c>
      <c r="AI21" s="80" t="e">
        <f>IF(AND('Mapa final'!#REF!="Alta",'Mapa final'!#REF!="Mayor"),CONCATENATE("R4C",'Mapa final'!#REF!),"")</f>
        <v>#REF!</v>
      </c>
      <c r="AJ21" s="80" t="e">
        <f>IF(AND('Mapa final'!#REF!="Alta",'Mapa final'!#REF!="Mayor"),CONCATENATE("R4C",'Mapa final'!#REF!),"")</f>
        <v>#REF!</v>
      </c>
      <c r="AK21" s="76" t="e">
        <f>IF(AND('Mapa final'!#REF!="Alta",'Mapa final'!#REF!="Mayor"),CONCATENATE("R4C",'Mapa final'!#REF!),"")</f>
        <v>#REF!</v>
      </c>
      <c r="AL21" s="77" t="e">
        <f>IF(AND('Mapa final'!#REF!="Alta",'Mapa final'!#REF!="Catastrófico"),CONCATENATE("R4C",'Mapa final'!#REF!),"")</f>
        <v>#REF!</v>
      </c>
      <c r="AM21" s="78" t="e">
        <f>IF(AND('Mapa final'!#REF!="Alta",'Mapa final'!#REF!="Catastrófico"),CONCATENATE("R4C",'Mapa final'!#REF!),"")</f>
        <v>#REF!</v>
      </c>
      <c r="AN21" s="78" t="e">
        <f>IF(AND('Mapa final'!#REF!="Alta",'Mapa final'!#REF!="Catastrófico"),CONCATENATE("R4C",'Mapa final'!#REF!),"")</f>
        <v>#REF!</v>
      </c>
      <c r="AO21" s="78" t="e">
        <f>IF(AND('Mapa final'!#REF!="Alta",'Mapa final'!#REF!="Catastrófico"),CONCATENATE("R4C",'Mapa final'!#REF!),"")</f>
        <v>#REF!</v>
      </c>
      <c r="AP21" s="78" t="e">
        <f>IF(AND('Mapa final'!#REF!="Alta",'Mapa final'!#REF!="Catastrófico"),CONCATENATE("R4C",'Mapa final'!#REF!),"")</f>
        <v>#REF!</v>
      </c>
      <c r="AQ21" s="79" t="e">
        <f>IF(AND('Mapa final'!#REF!="Alta",'Mapa final'!#REF!="Catastrófico"),CONCATENATE("R4C",'Mapa final'!#REF!),"")</f>
        <v>#REF!</v>
      </c>
      <c r="AR21" s="22"/>
      <c r="AS21" s="830"/>
      <c r="AT21" s="831"/>
      <c r="AU21" s="831"/>
      <c r="AV21" s="831"/>
      <c r="AW21" s="831"/>
      <c r="AX21" s="83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row>
    <row r="22" spans="1:80" ht="18.600000000000001" customHeight="1" x14ac:dyDescent="0.5">
      <c r="A22" s="22"/>
      <c r="B22" s="856"/>
      <c r="C22" s="856"/>
      <c r="D22" s="857"/>
      <c r="E22" s="840"/>
      <c r="F22" s="841"/>
      <c r="G22" s="841"/>
      <c r="H22" s="841"/>
      <c r="I22" s="839"/>
      <c r="J22" s="90" t="e">
        <f>IF(AND('Mapa final'!#REF!="Alta",'Mapa final'!#REF!="Leve"),CONCATENATE("R5C",'Mapa final'!#REF!),"")</f>
        <v>#REF!</v>
      </c>
      <c r="K22" s="91" t="e">
        <f>IF(AND('Mapa final'!#REF!="Alta",'Mapa final'!#REF!="Leve"),CONCATENATE("R5C",'Mapa final'!#REF!),"")</f>
        <v>#REF!</v>
      </c>
      <c r="L22" s="91" t="e">
        <f>IF(AND('Mapa final'!#REF!="Alta",'Mapa final'!#REF!="Leve"),CONCATENATE("R5C",'Mapa final'!#REF!),"")</f>
        <v>#REF!</v>
      </c>
      <c r="M22" s="91" t="e">
        <f>IF(AND('Mapa final'!#REF!="Alta",'Mapa final'!#REF!="Leve"),CONCATENATE("R5C",'Mapa final'!#REF!),"")</f>
        <v>#REF!</v>
      </c>
      <c r="N22" s="91" t="e">
        <f>IF(AND('Mapa final'!#REF!="Alta",'Mapa final'!#REF!="Leve"),CONCATENATE("R5C",'Mapa final'!#REF!),"")</f>
        <v>#REF!</v>
      </c>
      <c r="O22" s="91" t="e">
        <f>IF(AND('Mapa final'!#REF!="Alta",'Mapa final'!#REF!="Leve"),CONCATENATE("R5C",'Mapa final'!#REF!),"")</f>
        <v>#REF!</v>
      </c>
      <c r="P22" s="91" t="e">
        <f>IF(AND('Mapa final'!#REF!="Alta",'Mapa final'!#REF!="Leve"),CONCATENATE("R5C",'Mapa final'!#REF!),"")</f>
        <v>#REF!</v>
      </c>
      <c r="Q22" s="91" t="e">
        <f>IF(AND('Mapa final'!#REF!="Alta",'Mapa final'!#REF!="Leve"),CONCATENATE("R5C",'Mapa final'!#REF!),"")</f>
        <v>#REF!</v>
      </c>
      <c r="R22" s="91" t="e">
        <f>IF(AND('Mapa final'!#REF!="Alta",'Mapa final'!#REF!="Leve"),CONCATENATE("R5C",'Mapa final'!#REF!),"")</f>
        <v>#REF!</v>
      </c>
      <c r="S22" s="91" t="e">
        <f>IF(AND('Mapa final'!#REF!="Alta",'Mapa final'!#REF!="Leve"),CONCATENATE("R5C",'Mapa final'!#REF!),"")</f>
        <v>#REF!</v>
      </c>
      <c r="T22" s="90" t="e">
        <f>IF(AND('Mapa final'!#REF!="Alta",'Mapa final'!#REF!="Menor"),CONCATENATE("R5C",'Mapa final'!#REF!),"")</f>
        <v>#REF!</v>
      </c>
      <c r="U22" s="91" t="e">
        <f>IF(AND('Mapa final'!#REF!="Alta",'Mapa final'!#REF!="Menor"),CONCATENATE("R5C",'Mapa final'!#REF!),"")</f>
        <v>#REF!</v>
      </c>
      <c r="V22" s="91" t="e">
        <f>IF(AND('Mapa final'!#REF!="Alta",'Mapa final'!#REF!="Menor"),CONCATENATE("R5C",'Mapa final'!#REF!),"")</f>
        <v>#REF!</v>
      </c>
      <c r="W22" s="91" t="e">
        <f>IF(AND('Mapa final'!#REF!="Alta",'Mapa final'!#REF!="Menor"),CONCATENATE("R5C",'Mapa final'!#REF!),"")</f>
        <v>#REF!</v>
      </c>
      <c r="X22" s="91" t="e">
        <f>IF(AND('Mapa final'!#REF!="Alta",'Mapa final'!#REF!="Menor"),CONCATENATE("R5C",'Mapa final'!#REF!),"")</f>
        <v>#REF!</v>
      </c>
      <c r="Y22" s="92" t="e">
        <f>IF(AND('Mapa final'!#REF!="Alta",'Mapa final'!#REF!="Menor"),CONCATENATE("R5C",'Mapa final'!#REF!),"")</f>
        <v>#REF!</v>
      </c>
      <c r="Z22" s="74" t="e">
        <f>IF(AND('Mapa final'!#REF!="Alta",'Mapa final'!#REF!="Moderado"),CONCATENATE("R5C",'Mapa final'!#REF!),"")</f>
        <v>#REF!</v>
      </c>
      <c r="AA22" s="75" t="e">
        <f>IF(AND('Mapa final'!#REF!="Alta",'Mapa final'!#REF!="Moderado"),CONCATENATE("R5C",'Mapa final'!#REF!),"")</f>
        <v>#REF!</v>
      </c>
      <c r="AB22" s="80" t="e">
        <f>IF(AND('Mapa final'!#REF!="Alta",'Mapa final'!#REF!="Moderado"),CONCATENATE("R5C",'Mapa final'!#REF!),"")</f>
        <v>#REF!</v>
      </c>
      <c r="AC22" s="80" t="e">
        <f>IF(AND('Mapa final'!#REF!="Alta",'Mapa final'!#REF!="Moderado"),CONCATENATE("R5C",'Mapa final'!#REF!),"")</f>
        <v>#REF!</v>
      </c>
      <c r="AD22" s="80" t="e">
        <f>IF(AND('Mapa final'!#REF!="Alta",'Mapa final'!#REF!="Moderado"),CONCATENATE("R5C",'Mapa final'!#REF!),"")</f>
        <v>#REF!</v>
      </c>
      <c r="AE22" s="76" t="e">
        <f>IF(AND('Mapa final'!#REF!="Alta",'Mapa final'!#REF!="Moderado"),CONCATENATE("R5C",'Mapa final'!#REF!),"")</f>
        <v>#REF!</v>
      </c>
      <c r="AF22" s="74" t="e">
        <f>IF(AND('Mapa final'!#REF!="Alta",'Mapa final'!#REF!="Mayor"),CONCATENATE("R5C",'Mapa final'!#REF!),"")</f>
        <v>#REF!</v>
      </c>
      <c r="AG22" s="75" t="e">
        <f>IF(AND('Mapa final'!#REF!="Alta",'Mapa final'!#REF!="Mayor"),CONCATENATE("R5C",'Mapa final'!#REF!),"")</f>
        <v>#REF!</v>
      </c>
      <c r="AH22" s="80" t="e">
        <f>IF(AND('Mapa final'!#REF!="Alta",'Mapa final'!#REF!="Mayor"),CONCATENATE("R5C",'Mapa final'!#REF!),"")</f>
        <v>#REF!</v>
      </c>
      <c r="AI22" s="80" t="e">
        <f>IF(AND('Mapa final'!#REF!="Alta",'Mapa final'!#REF!="Mayor"),CONCATENATE("R5C",'Mapa final'!#REF!),"")</f>
        <v>#REF!</v>
      </c>
      <c r="AJ22" s="80" t="e">
        <f>IF(AND('Mapa final'!#REF!="Alta",'Mapa final'!#REF!="Mayor"),CONCATENATE("R5C",'Mapa final'!#REF!),"")</f>
        <v>#REF!</v>
      </c>
      <c r="AK22" s="76" t="e">
        <f>IF(AND('Mapa final'!#REF!="Alta",'Mapa final'!#REF!="Mayor"),CONCATENATE("R5C",'Mapa final'!#REF!),"")</f>
        <v>#REF!</v>
      </c>
      <c r="AL22" s="77" t="e">
        <f>IF(AND('Mapa final'!#REF!="Alta",'Mapa final'!#REF!="Catastrófico"),CONCATENATE("R5C",'Mapa final'!#REF!),"")</f>
        <v>#REF!</v>
      </c>
      <c r="AM22" s="78" t="e">
        <f>IF(AND('Mapa final'!#REF!="Alta",'Mapa final'!#REF!="Catastrófico"),CONCATENATE("R5C",'Mapa final'!#REF!),"")</f>
        <v>#REF!</v>
      </c>
      <c r="AN22" s="78" t="e">
        <f>IF(AND('Mapa final'!#REF!="Alta",'Mapa final'!#REF!="Catastrófico"),CONCATENATE("R5C",'Mapa final'!#REF!),"")</f>
        <v>#REF!</v>
      </c>
      <c r="AO22" s="78" t="e">
        <f>IF(AND('Mapa final'!#REF!="Alta",'Mapa final'!#REF!="Catastrófico"),CONCATENATE("R5C",'Mapa final'!#REF!),"")</f>
        <v>#REF!</v>
      </c>
      <c r="AP22" s="78" t="e">
        <f>IF(AND('Mapa final'!#REF!="Alta",'Mapa final'!#REF!="Catastrófico"),CONCATENATE("R5C",'Mapa final'!#REF!),"")</f>
        <v>#REF!</v>
      </c>
      <c r="AQ22" s="79" t="e">
        <f>IF(AND('Mapa final'!#REF!="Alta",'Mapa final'!#REF!="Catastrófico"),CONCATENATE("R5C",'Mapa final'!#REF!),"")</f>
        <v>#REF!</v>
      </c>
      <c r="AR22" s="22"/>
      <c r="AS22" s="830"/>
      <c r="AT22" s="831"/>
      <c r="AU22" s="831"/>
      <c r="AV22" s="831"/>
      <c r="AW22" s="831"/>
      <c r="AX22" s="83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row>
    <row r="23" spans="1:80" ht="18.600000000000001" customHeight="1" x14ac:dyDescent="0.5">
      <c r="A23" s="22"/>
      <c r="B23" s="856"/>
      <c r="C23" s="856"/>
      <c r="D23" s="857"/>
      <c r="E23" s="840"/>
      <c r="F23" s="841"/>
      <c r="G23" s="841"/>
      <c r="H23" s="841"/>
      <c r="I23" s="839"/>
      <c r="J23" s="90" t="e">
        <f>IF(AND('Mapa final'!#REF!="Alta",'Mapa final'!#REF!="Leve"),CONCATENATE("R8C",'Mapa final'!#REF!),"")</f>
        <v>#REF!</v>
      </c>
      <c r="K23" s="91" t="e">
        <f>IF(AND('Mapa final'!#REF!="Alta",'Mapa final'!#REF!="Leve"),CONCATENATE("R8C",'Mapa final'!#REF!),"")</f>
        <v>#REF!</v>
      </c>
      <c r="L23" s="91" t="e">
        <f>IF(AND('Mapa final'!#REF!="Alta",'Mapa final'!#REF!="Leve"),CONCATENATE("R8C",'Mapa final'!#REF!),"")</f>
        <v>#REF!</v>
      </c>
      <c r="M23" s="91" t="e">
        <f>IF(AND('Mapa final'!#REF!="Alta",'Mapa final'!#REF!="Leve"),CONCATENATE("R8C",'Mapa final'!#REF!),"")</f>
        <v>#REF!</v>
      </c>
      <c r="N23" s="91" t="e">
        <f>IF(AND('Mapa final'!#REF!="Alta",'Mapa final'!#REF!="Leve"),CONCATENATE("R8C",'Mapa final'!#REF!),"")</f>
        <v>#REF!</v>
      </c>
      <c r="O23" s="91" t="e">
        <f>IF(AND('Mapa final'!#REF!="Alta",'Mapa final'!#REF!="Leve"),CONCATENATE("R8C",'Mapa final'!#REF!),"")</f>
        <v>#REF!</v>
      </c>
      <c r="P23" s="91" t="e">
        <f>IF(AND('Mapa final'!#REF!="Alta",'Mapa final'!#REF!="Leve"),CONCATENATE("R8C",'Mapa final'!#REF!),"")</f>
        <v>#REF!</v>
      </c>
      <c r="Q23" s="91" t="e">
        <f>IF(AND('Mapa final'!#REF!="Alta",'Mapa final'!#REF!="Leve"),CONCATENATE("R8C",'Mapa final'!#REF!),"")</f>
        <v>#REF!</v>
      </c>
      <c r="R23" s="91" t="e">
        <f>IF(AND('Mapa final'!#REF!="Alta",'Mapa final'!#REF!="Leve"),CONCATENATE("R8C",'Mapa final'!#REF!),"")</f>
        <v>#REF!</v>
      </c>
      <c r="S23" s="91" t="e">
        <f>IF(AND('Mapa final'!#REF!="Alta",'Mapa final'!#REF!="Leve"),CONCATENATE("R8C",'Mapa final'!#REF!),"")</f>
        <v>#REF!</v>
      </c>
      <c r="T23" s="90" t="e">
        <f>IF(AND('Mapa final'!#REF!="Alta",'Mapa final'!#REF!="Menor"),CONCATENATE("R8C",'Mapa final'!#REF!),"")</f>
        <v>#REF!</v>
      </c>
      <c r="U23" s="91" t="e">
        <f>IF(AND('Mapa final'!#REF!="Alta",'Mapa final'!#REF!="Menor"),CONCATENATE("R8C",'Mapa final'!#REF!),"")</f>
        <v>#REF!</v>
      </c>
      <c r="V23" s="91" t="e">
        <f>IF(AND('Mapa final'!#REF!="Alta",'Mapa final'!#REF!="Menor"),CONCATENATE("R8C",'Mapa final'!#REF!),"")</f>
        <v>#REF!</v>
      </c>
      <c r="W23" s="91" t="e">
        <f>IF(AND('Mapa final'!#REF!="Alta",'Mapa final'!#REF!="Menor"),CONCATENATE("R8C",'Mapa final'!#REF!),"")</f>
        <v>#REF!</v>
      </c>
      <c r="X23" s="91" t="e">
        <f>IF(AND('Mapa final'!#REF!="Alta",'Mapa final'!#REF!="Menor"),CONCATENATE("R8C",'Mapa final'!#REF!),"")</f>
        <v>#REF!</v>
      </c>
      <c r="Y23" s="92" t="e">
        <f>IF(AND('Mapa final'!#REF!="Alta",'Mapa final'!#REF!="Menor"),CONCATENATE("R8C",'Mapa final'!#REF!),"")</f>
        <v>#REF!</v>
      </c>
      <c r="Z23" s="74" t="e">
        <f>IF(AND('Mapa final'!#REF!="Alta",'Mapa final'!#REF!="Moderado"),CONCATENATE("R8C",'Mapa final'!#REF!),"")</f>
        <v>#REF!</v>
      </c>
      <c r="AA23" s="75" t="e">
        <f>IF(AND('Mapa final'!#REF!="Alta",'Mapa final'!#REF!="Moderado"),CONCATENATE("R8C",'Mapa final'!#REF!),"")</f>
        <v>#REF!</v>
      </c>
      <c r="AB23" s="80" t="e">
        <f>IF(AND('Mapa final'!#REF!="Alta",'Mapa final'!#REF!="Moderado"),CONCATENATE("R8C",'Mapa final'!#REF!),"")</f>
        <v>#REF!</v>
      </c>
      <c r="AC23" s="80" t="e">
        <f>IF(AND('Mapa final'!#REF!="Alta",'Mapa final'!#REF!="Moderado"),CONCATENATE("R8C",'Mapa final'!#REF!),"")</f>
        <v>#REF!</v>
      </c>
      <c r="AD23" s="80" t="e">
        <f>IF(AND('Mapa final'!#REF!="Alta",'Mapa final'!#REF!="Moderado"),CONCATENATE("R8C",'Mapa final'!#REF!),"")</f>
        <v>#REF!</v>
      </c>
      <c r="AE23" s="76" t="e">
        <f>IF(AND('Mapa final'!#REF!="Alta",'Mapa final'!#REF!="Moderado"),CONCATENATE("R8C",'Mapa final'!#REF!),"")</f>
        <v>#REF!</v>
      </c>
      <c r="AF23" s="74" t="e">
        <f>IF(AND('Mapa final'!#REF!="Alta",'Mapa final'!#REF!="Mayor"),CONCATENATE("R8C",'Mapa final'!#REF!),"")</f>
        <v>#REF!</v>
      </c>
      <c r="AG23" s="75" t="e">
        <f>IF(AND('Mapa final'!#REF!="Alta",'Mapa final'!#REF!="Mayor"),CONCATENATE("R8C",'Mapa final'!#REF!),"")</f>
        <v>#REF!</v>
      </c>
      <c r="AH23" s="80" t="e">
        <f>IF(AND('Mapa final'!#REF!="Alta",'Mapa final'!#REF!="Mayor"),CONCATENATE("R8C",'Mapa final'!#REF!),"")</f>
        <v>#REF!</v>
      </c>
      <c r="AI23" s="80" t="e">
        <f>IF(AND('Mapa final'!#REF!="Alta",'Mapa final'!#REF!="Mayor"),CONCATENATE("R8C",'Mapa final'!#REF!),"")</f>
        <v>#REF!</v>
      </c>
      <c r="AJ23" s="80" t="e">
        <f>IF(AND('Mapa final'!#REF!="Alta",'Mapa final'!#REF!="Mayor"),CONCATENATE("R8C",'Mapa final'!#REF!),"")</f>
        <v>#REF!</v>
      </c>
      <c r="AK23" s="76" t="e">
        <f>IF(AND('Mapa final'!#REF!="Alta",'Mapa final'!#REF!="Mayor"),CONCATENATE("R8C",'Mapa final'!#REF!),"")</f>
        <v>#REF!</v>
      </c>
      <c r="AL23" s="77" t="e">
        <f>IF(AND('Mapa final'!#REF!="Alta",'Mapa final'!#REF!="Catastrófico"),CONCATENATE("R8C",'Mapa final'!#REF!),"")</f>
        <v>#REF!</v>
      </c>
      <c r="AM23" s="78" t="e">
        <f>IF(AND('Mapa final'!#REF!="Alta",'Mapa final'!#REF!="Catastrófico"),CONCATENATE("R8C",'Mapa final'!#REF!),"")</f>
        <v>#REF!</v>
      </c>
      <c r="AN23" s="78" t="e">
        <f>IF(AND('Mapa final'!#REF!="Alta",'Mapa final'!#REF!="Catastrófico"),CONCATENATE("R8C",'Mapa final'!#REF!),"")</f>
        <v>#REF!</v>
      </c>
      <c r="AO23" s="78" t="e">
        <f>IF(AND('Mapa final'!#REF!="Alta",'Mapa final'!#REF!="Catastrófico"),CONCATENATE("R8C",'Mapa final'!#REF!),"")</f>
        <v>#REF!</v>
      </c>
      <c r="AP23" s="78" t="e">
        <f>IF(AND('Mapa final'!#REF!="Alta",'Mapa final'!#REF!="Catastrófico"),CONCATENATE("R8C",'Mapa final'!#REF!),"")</f>
        <v>#REF!</v>
      </c>
      <c r="AQ23" s="79" t="e">
        <f>IF(AND('Mapa final'!#REF!="Alta",'Mapa final'!#REF!="Catastrófico"),CONCATENATE("R8C",'Mapa final'!#REF!),"")</f>
        <v>#REF!</v>
      </c>
      <c r="AR23" s="22"/>
      <c r="AS23" s="830"/>
      <c r="AT23" s="831"/>
      <c r="AU23" s="831"/>
      <c r="AV23" s="831"/>
      <c r="AW23" s="831"/>
      <c r="AX23" s="83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row>
    <row r="24" spans="1:80" ht="18.600000000000001" customHeight="1" x14ac:dyDescent="0.5">
      <c r="A24" s="22"/>
      <c r="B24" s="856"/>
      <c r="C24" s="856"/>
      <c r="D24" s="857"/>
      <c r="E24" s="840"/>
      <c r="F24" s="841"/>
      <c r="G24" s="841"/>
      <c r="H24" s="841"/>
      <c r="I24" s="839"/>
      <c r="J24" s="90" t="e">
        <f>IF(AND('Mapa final'!#REF!="Alta",'Mapa final'!#REF!="Leve"),CONCATENATE("R9C",'Mapa final'!#REF!),"")</f>
        <v>#REF!</v>
      </c>
      <c r="K24" s="91" t="e">
        <f>IF(AND('Mapa final'!#REF!="Alta",'Mapa final'!#REF!="Leve"),CONCATENATE("R9C",'Mapa final'!#REF!),"")</f>
        <v>#REF!</v>
      </c>
      <c r="L24" s="91" t="e">
        <f>IF(AND('Mapa final'!#REF!="Alta",'Mapa final'!#REF!="Leve"),CONCATENATE("R9C",'Mapa final'!#REF!),"")</f>
        <v>#REF!</v>
      </c>
      <c r="M24" s="91" t="e">
        <f>IF(AND('Mapa final'!#REF!="Alta",'Mapa final'!#REF!="Leve"),CONCATENATE("R9C",'Mapa final'!#REF!),"")</f>
        <v>#REF!</v>
      </c>
      <c r="N24" s="91" t="e">
        <f>IF(AND('Mapa final'!#REF!="Alta",'Mapa final'!#REF!="Leve"),CONCATENATE("R9C",'Mapa final'!#REF!),"")</f>
        <v>#REF!</v>
      </c>
      <c r="O24" s="91" t="e">
        <f>IF(AND('Mapa final'!#REF!="Alta",'Mapa final'!#REF!="Leve"),CONCATENATE("R9C",'Mapa final'!#REF!),"")</f>
        <v>#REF!</v>
      </c>
      <c r="P24" s="91" t="e">
        <f>IF(AND('Mapa final'!#REF!="Alta",'Mapa final'!#REF!="Leve"),CONCATENATE("R9C",'Mapa final'!#REF!),"")</f>
        <v>#REF!</v>
      </c>
      <c r="Q24" s="91" t="e">
        <f>IF(AND('Mapa final'!#REF!="Alta",'Mapa final'!#REF!="Leve"),CONCATENATE("R9C",'Mapa final'!#REF!),"")</f>
        <v>#REF!</v>
      </c>
      <c r="R24" s="91" t="e">
        <f>IF(AND('Mapa final'!#REF!="Alta",'Mapa final'!#REF!="Leve"),CONCATENATE("R9C",'Mapa final'!#REF!),"")</f>
        <v>#REF!</v>
      </c>
      <c r="S24" s="91" t="e">
        <f>IF(AND('Mapa final'!#REF!="Alta",'Mapa final'!#REF!="Leve"),CONCATENATE("R9C",'Mapa final'!#REF!),"")</f>
        <v>#REF!</v>
      </c>
      <c r="T24" s="90" t="e">
        <f>IF(AND('Mapa final'!#REF!="Alta",'Mapa final'!#REF!="Menor"),CONCATENATE("R9C",'Mapa final'!#REF!),"")</f>
        <v>#REF!</v>
      </c>
      <c r="U24" s="91" t="e">
        <f>IF(AND('Mapa final'!#REF!="Alta",'Mapa final'!#REF!="Menor"),CONCATENATE("R9C",'Mapa final'!#REF!),"")</f>
        <v>#REF!</v>
      </c>
      <c r="V24" s="91" t="e">
        <f>IF(AND('Mapa final'!#REF!="Alta",'Mapa final'!#REF!="Menor"),CONCATENATE("R9C",'Mapa final'!#REF!),"")</f>
        <v>#REF!</v>
      </c>
      <c r="W24" s="91" t="e">
        <f>IF(AND('Mapa final'!#REF!="Alta",'Mapa final'!#REF!="Menor"),CONCATENATE("R9C",'Mapa final'!#REF!),"")</f>
        <v>#REF!</v>
      </c>
      <c r="X24" s="91" t="e">
        <f>IF(AND('Mapa final'!#REF!="Alta",'Mapa final'!#REF!="Menor"),CONCATENATE("R9C",'Mapa final'!#REF!),"")</f>
        <v>#REF!</v>
      </c>
      <c r="Y24" s="92" t="e">
        <f>IF(AND('Mapa final'!#REF!="Alta",'Mapa final'!#REF!="Menor"),CONCATENATE("R9C",'Mapa final'!#REF!),"")</f>
        <v>#REF!</v>
      </c>
      <c r="Z24" s="74" t="e">
        <f>IF(AND('Mapa final'!#REF!="Alta",'Mapa final'!#REF!="Moderado"),CONCATENATE("R9C",'Mapa final'!#REF!),"")</f>
        <v>#REF!</v>
      </c>
      <c r="AA24" s="75" t="e">
        <f>IF(AND('Mapa final'!#REF!="Alta",'Mapa final'!#REF!="Moderado"),CONCATENATE("R9C",'Mapa final'!#REF!),"")</f>
        <v>#REF!</v>
      </c>
      <c r="AB24" s="80" t="e">
        <f>IF(AND('Mapa final'!#REF!="Alta",'Mapa final'!#REF!="Moderado"),CONCATENATE("R9C",'Mapa final'!#REF!),"")</f>
        <v>#REF!</v>
      </c>
      <c r="AC24" s="80" t="e">
        <f>IF(AND('Mapa final'!#REF!="Alta",'Mapa final'!#REF!="Moderado"),CONCATENATE("R9C",'Mapa final'!#REF!),"")</f>
        <v>#REF!</v>
      </c>
      <c r="AD24" s="80" t="e">
        <f>IF(AND('Mapa final'!#REF!="Alta",'Mapa final'!#REF!="Moderado"),CONCATENATE("R9C",'Mapa final'!#REF!),"")</f>
        <v>#REF!</v>
      </c>
      <c r="AE24" s="76" t="e">
        <f>IF(AND('Mapa final'!#REF!="Alta",'Mapa final'!#REF!="Moderado"),CONCATENATE("R9C",'Mapa final'!#REF!),"")</f>
        <v>#REF!</v>
      </c>
      <c r="AF24" s="74" t="e">
        <f>IF(AND('Mapa final'!#REF!="Alta",'Mapa final'!#REF!="Mayor"),CONCATENATE("R9C",'Mapa final'!#REF!),"")</f>
        <v>#REF!</v>
      </c>
      <c r="AG24" s="75" t="e">
        <f>IF(AND('Mapa final'!#REF!="Alta",'Mapa final'!#REF!="Mayor"),CONCATENATE("R9C",'Mapa final'!#REF!),"")</f>
        <v>#REF!</v>
      </c>
      <c r="AH24" s="80" t="e">
        <f>IF(AND('Mapa final'!#REF!="Alta",'Mapa final'!#REF!="Mayor"),CONCATENATE("R9C",'Mapa final'!#REF!),"")</f>
        <v>#REF!</v>
      </c>
      <c r="AI24" s="80" t="e">
        <f>IF(AND('Mapa final'!#REF!="Alta",'Mapa final'!#REF!="Mayor"),CONCATENATE("R9C",'Mapa final'!#REF!),"")</f>
        <v>#REF!</v>
      </c>
      <c r="AJ24" s="80" t="e">
        <f>IF(AND('Mapa final'!#REF!="Alta",'Mapa final'!#REF!="Mayor"),CONCATENATE("R9C",'Mapa final'!#REF!),"")</f>
        <v>#REF!</v>
      </c>
      <c r="AK24" s="76" t="e">
        <f>IF(AND('Mapa final'!#REF!="Alta",'Mapa final'!#REF!="Mayor"),CONCATENATE("R9C",'Mapa final'!#REF!),"")</f>
        <v>#REF!</v>
      </c>
      <c r="AL24" s="77" t="e">
        <f>IF(AND('Mapa final'!#REF!="Alta",'Mapa final'!#REF!="Catastrófico"),CONCATENATE("R9C",'Mapa final'!#REF!),"")</f>
        <v>#REF!</v>
      </c>
      <c r="AM24" s="78" t="e">
        <f>IF(AND('Mapa final'!#REF!="Alta",'Mapa final'!#REF!="Catastrófico"),CONCATENATE("R9C",'Mapa final'!#REF!),"")</f>
        <v>#REF!</v>
      </c>
      <c r="AN24" s="78" t="e">
        <f>IF(AND('Mapa final'!#REF!="Alta",'Mapa final'!#REF!="Catastrófico"),CONCATENATE("R9C",'Mapa final'!#REF!),"")</f>
        <v>#REF!</v>
      </c>
      <c r="AO24" s="78" t="e">
        <f>IF(AND('Mapa final'!#REF!="Alta",'Mapa final'!#REF!="Catastrófico"),CONCATENATE("R9C",'Mapa final'!#REF!),"")</f>
        <v>#REF!</v>
      </c>
      <c r="AP24" s="78" t="e">
        <f>IF(AND('Mapa final'!#REF!="Alta",'Mapa final'!#REF!="Catastrófico"),CONCATENATE("R9C",'Mapa final'!#REF!),"")</f>
        <v>#REF!</v>
      </c>
      <c r="AQ24" s="79" t="e">
        <f>IF(AND('Mapa final'!#REF!="Alta",'Mapa final'!#REF!="Catastrófico"),CONCATENATE("R9C",'Mapa final'!#REF!),"")</f>
        <v>#REF!</v>
      </c>
      <c r="AR24" s="22"/>
      <c r="AS24" s="830"/>
      <c r="AT24" s="831"/>
      <c r="AU24" s="831"/>
      <c r="AV24" s="831"/>
      <c r="AW24" s="831"/>
      <c r="AX24" s="83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row>
    <row r="25" spans="1:80" ht="18.600000000000001" customHeight="1" thickBot="1" x14ac:dyDescent="0.55000000000000004">
      <c r="A25" s="22"/>
      <c r="B25" s="856"/>
      <c r="C25" s="856"/>
      <c r="D25" s="857"/>
      <c r="E25" s="842"/>
      <c r="F25" s="843"/>
      <c r="G25" s="843"/>
      <c r="H25" s="843"/>
      <c r="I25" s="843"/>
      <c r="J25" s="93" t="e">
        <f>IF(AND('Mapa final'!#REF!="Alta",'Mapa final'!#REF!="Leve"),CONCATENATE("R10C",'Mapa final'!#REF!),"")</f>
        <v>#REF!</v>
      </c>
      <c r="K25" s="94" t="e">
        <f>IF(AND('Mapa final'!#REF!="Alta",'Mapa final'!#REF!="Leve"),CONCATENATE("R10C",'Mapa final'!#REF!),"")</f>
        <v>#REF!</v>
      </c>
      <c r="L25" s="94" t="e">
        <f>IF(AND('Mapa final'!#REF!="Alta",'Mapa final'!#REF!="Leve"),CONCATENATE("R10C",'Mapa final'!#REF!),"")</f>
        <v>#REF!</v>
      </c>
      <c r="M25" s="94" t="e">
        <f>IF(AND('Mapa final'!#REF!="Alta",'Mapa final'!#REF!="Leve"),CONCATENATE("R10C",'Mapa final'!#REF!),"")</f>
        <v>#REF!</v>
      </c>
      <c r="N25" s="94" t="e">
        <f>IF(AND('Mapa final'!#REF!="Alta",'Mapa final'!#REF!="Leve"),CONCATENATE("R10C",'Mapa final'!#REF!),"")</f>
        <v>#REF!</v>
      </c>
      <c r="O25" s="94" t="e">
        <f>IF(AND('Mapa final'!#REF!="Alta",'Mapa final'!#REF!="Leve"),CONCATENATE("R10C",'Mapa final'!#REF!),"")</f>
        <v>#REF!</v>
      </c>
      <c r="P25" s="94" t="e">
        <f>IF(AND('Mapa final'!#REF!="Alta",'Mapa final'!#REF!="Leve"),CONCATENATE("R10C",'Mapa final'!#REF!),"")</f>
        <v>#REF!</v>
      </c>
      <c r="Q25" s="94" t="e">
        <f>IF(AND('Mapa final'!#REF!="Alta",'Mapa final'!#REF!="Leve"),CONCATENATE("R10C",'Mapa final'!#REF!),"")</f>
        <v>#REF!</v>
      </c>
      <c r="R25" s="94" t="e">
        <f>IF(AND('Mapa final'!#REF!="Alta",'Mapa final'!#REF!="Leve"),CONCATENATE("R10C",'Mapa final'!#REF!),"")</f>
        <v>#REF!</v>
      </c>
      <c r="S25" s="94" t="e">
        <f>IF(AND('Mapa final'!#REF!="Alta",'Mapa final'!#REF!="Leve"),CONCATENATE("R10C",'Mapa final'!#REF!),"")</f>
        <v>#REF!</v>
      </c>
      <c r="T25" s="93" t="e">
        <f>IF(AND('Mapa final'!#REF!="Alta",'Mapa final'!#REF!="Menor"),CONCATENATE("R10C",'Mapa final'!#REF!),"")</f>
        <v>#REF!</v>
      </c>
      <c r="U25" s="94" t="e">
        <f>IF(AND('Mapa final'!#REF!="Alta",'Mapa final'!#REF!="Menor"),CONCATENATE("R10C",'Mapa final'!#REF!),"")</f>
        <v>#REF!</v>
      </c>
      <c r="V25" s="94" t="e">
        <f>IF(AND('Mapa final'!#REF!="Alta",'Mapa final'!#REF!="Menor"),CONCATENATE("R10C",'Mapa final'!#REF!),"")</f>
        <v>#REF!</v>
      </c>
      <c r="W25" s="94" t="e">
        <f>IF(AND('Mapa final'!#REF!="Alta",'Mapa final'!#REF!="Menor"),CONCATENATE("R10C",'Mapa final'!#REF!),"")</f>
        <v>#REF!</v>
      </c>
      <c r="X25" s="94" t="e">
        <f>IF(AND('Mapa final'!#REF!="Alta",'Mapa final'!#REF!="Menor"),CONCATENATE("R10C",'Mapa final'!#REF!),"")</f>
        <v>#REF!</v>
      </c>
      <c r="Y25" s="95" t="e">
        <f>IF(AND('Mapa final'!#REF!="Alta",'Mapa final'!#REF!="Menor"),CONCATENATE("R10C",'Mapa final'!#REF!),"")</f>
        <v>#REF!</v>
      </c>
      <c r="Z25" s="81" t="e">
        <f>IF(AND('Mapa final'!#REF!="Alta",'Mapa final'!#REF!="Moderado"),CONCATENATE("R10C",'Mapa final'!#REF!),"")</f>
        <v>#REF!</v>
      </c>
      <c r="AA25" s="82" t="e">
        <f>IF(AND('Mapa final'!#REF!="Alta",'Mapa final'!#REF!="Moderado"),CONCATENATE("R10C",'Mapa final'!#REF!),"")</f>
        <v>#REF!</v>
      </c>
      <c r="AB25" s="82" t="e">
        <f>IF(AND('Mapa final'!#REF!="Alta",'Mapa final'!#REF!="Moderado"),CONCATENATE("R10C",'Mapa final'!#REF!),"")</f>
        <v>#REF!</v>
      </c>
      <c r="AC25" s="82" t="e">
        <f>IF(AND('Mapa final'!#REF!="Alta",'Mapa final'!#REF!="Moderado"),CONCATENATE("R10C",'Mapa final'!#REF!),"")</f>
        <v>#REF!</v>
      </c>
      <c r="AD25" s="82" t="e">
        <f>IF(AND('Mapa final'!#REF!="Alta",'Mapa final'!#REF!="Moderado"),CONCATENATE("R10C",'Mapa final'!#REF!),"")</f>
        <v>#REF!</v>
      </c>
      <c r="AE25" s="83" t="e">
        <f>IF(AND('Mapa final'!#REF!="Alta",'Mapa final'!#REF!="Moderado"),CONCATENATE("R10C",'Mapa final'!#REF!),"")</f>
        <v>#REF!</v>
      </c>
      <c r="AF25" s="81" t="e">
        <f>IF(AND('Mapa final'!#REF!="Alta",'Mapa final'!#REF!="Mayor"),CONCATENATE("R10C",'Mapa final'!#REF!),"")</f>
        <v>#REF!</v>
      </c>
      <c r="AG25" s="82" t="e">
        <f>IF(AND('Mapa final'!#REF!="Alta",'Mapa final'!#REF!="Mayor"),CONCATENATE("R10C",'Mapa final'!#REF!),"")</f>
        <v>#REF!</v>
      </c>
      <c r="AH25" s="82" t="e">
        <f>IF(AND('Mapa final'!#REF!="Alta",'Mapa final'!#REF!="Mayor"),CONCATENATE("R10C",'Mapa final'!#REF!),"")</f>
        <v>#REF!</v>
      </c>
      <c r="AI25" s="82" t="e">
        <f>IF(AND('Mapa final'!#REF!="Alta",'Mapa final'!#REF!="Mayor"),CONCATENATE("R10C",'Mapa final'!#REF!),"")</f>
        <v>#REF!</v>
      </c>
      <c r="AJ25" s="82" t="e">
        <f>IF(AND('Mapa final'!#REF!="Alta",'Mapa final'!#REF!="Mayor"),CONCATENATE("R10C",'Mapa final'!#REF!),"")</f>
        <v>#REF!</v>
      </c>
      <c r="AK25" s="83" t="e">
        <f>IF(AND('Mapa final'!#REF!="Alta",'Mapa final'!#REF!="Mayor"),CONCATENATE("R10C",'Mapa final'!#REF!),"")</f>
        <v>#REF!</v>
      </c>
      <c r="AL25" s="84" t="e">
        <f>IF(AND('Mapa final'!#REF!="Alta",'Mapa final'!#REF!="Catastrófico"),CONCATENATE("R10C",'Mapa final'!#REF!),"")</f>
        <v>#REF!</v>
      </c>
      <c r="AM25" s="85" t="e">
        <f>IF(AND('Mapa final'!#REF!="Alta",'Mapa final'!#REF!="Catastrófico"),CONCATENATE("R10C",'Mapa final'!#REF!),"")</f>
        <v>#REF!</v>
      </c>
      <c r="AN25" s="85" t="e">
        <f>IF(AND('Mapa final'!#REF!="Alta",'Mapa final'!#REF!="Catastrófico"),CONCATENATE("R10C",'Mapa final'!#REF!),"")</f>
        <v>#REF!</v>
      </c>
      <c r="AO25" s="85" t="e">
        <f>IF(AND('Mapa final'!#REF!="Alta",'Mapa final'!#REF!="Catastrófico"),CONCATENATE("R10C",'Mapa final'!#REF!),"")</f>
        <v>#REF!</v>
      </c>
      <c r="AP25" s="85" t="e">
        <f>IF(AND('Mapa final'!#REF!="Alta",'Mapa final'!#REF!="Catastrófico"),CONCATENATE("R10C",'Mapa final'!#REF!),"")</f>
        <v>#REF!</v>
      </c>
      <c r="AQ25" s="86" t="e">
        <f>IF(AND('Mapa final'!#REF!="Alta",'Mapa final'!#REF!="Catastrófico"),CONCATENATE("R10C",'Mapa final'!#REF!),"")</f>
        <v>#REF!</v>
      </c>
      <c r="AR25" s="22"/>
      <c r="AS25" s="833"/>
      <c r="AT25" s="834"/>
      <c r="AU25" s="834"/>
      <c r="AV25" s="834"/>
      <c r="AW25" s="834"/>
      <c r="AX25" s="835"/>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row>
    <row r="26" spans="1:80" ht="18.600000000000001" customHeight="1" x14ac:dyDescent="0.5">
      <c r="A26" s="22"/>
      <c r="B26" s="856"/>
      <c r="C26" s="856"/>
      <c r="D26" s="857"/>
      <c r="E26" s="836" t="s">
        <v>109</v>
      </c>
      <c r="F26" s="837"/>
      <c r="G26" s="837"/>
      <c r="H26" s="837"/>
      <c r="I26" s="858"/>
      <c r="J26" s="87" t="e">
        <f>IF(AND('Mapa final'!#REF!="Media",'Mapa final'!#REF!="Leve"),CONCATENATE("R1C",'Mapa final'!#REF!),"")</f>
        <v>#REF!</v>
      </c>
      <c r="K26" s="88" t="e">
        <f>IF(AND('Mapa final'!#REF!="Media",'Mapa final'!#REF!="Leve"),CONCATENATE("R1C",'Mapa final'!#REF!),"")</f>
        <v>#REF!</v>
      </c>
      <c r="L26" s="88" t="e">
        <f>IF(AND('Mapa final'!#REF!="Media",'Mapa final'!#REF!="Leve"),CONCATENATE("R1C",'Mapa final'!#REF!),"")</f>
        <v>#REF!</v>
      </c>
      <c r="M26" s="88" t="e">
        <f>IF(AND('Mapa final'!#REF!="Media",'Mapa final'!#REF!="Leve"),CONCATENATE("R1C",'Mapa final'!#REF!),"")</f>
        <v>#REF!</v>
      </c>
      <c r="N26" s="88" t="e">
        <f>IF(AND('Mapa final'!#REF!="Media",'Mapa final'!#REF!="Leve"),CONCATENATE("R1C",'Mapa final'!#REF!),"")</f>
        <v>#REF!</v>
      </c>
      <c r="O26" s="88" t="e">
        <f>IF(AND('Mapa final'!#REF!="Media",'Mapa final'!#REF!="Leve"),CONCATENATE("R1C",'Mapa final'!#REF!),"")</f>
        <v>#REF!</v>
      </c>
      <c r="P26" s="88" t="e">
        <f>IF(AND('Mapa final'!#REF!="Media",'Mapa final'!#REF!="Leve"),CONCATENATE("R1C",'Mapa final'!#REF!),"")</f>
        <v>#REF!</v>
      </c>
      <c r="Q26" s="88" t="e">
        <f>IF(AND('Mapa final'!#REF!="Media",'Mapa final'!#REF!="Leve"),CONCATENATE("R1C",'Mapa final'!#REF!),"")</f>
        <v>#REF!</v>
      </c>
      <c r="R26" s="88" t="e">
        <f>IF(AND('Mapa final'!#REF!="Media",'Mapa final'!#REF!="Leve"),CONCATENATE("R1C",'Mapa final'!#REF!),"")</f>
        <v>#REF!</v>
      </c>
      <c r="S26" s="88" t="e">
        <f>IF(AND('Mapa final'!#REF!="Media",'Mapa final'!#REF!="Leve"),CONCATENATE("R1C",'Mapa final'!#REF!),"")</f>
        <v>#REF!</v>
      </c>
      <c r="T26" s="87" t="e">
        <f>IF(AND('Mapa final'!#REF!="Media",'Mapa final'!#REF!="Menor"),CONCATENATE("R1C",'Mapa final'!#REF!),"")</f>
        <v>#REF!</v>
      </c>
      <c r="U26" s="88" t="e">
        <f>IF(AND('Mapa final'!#REF!="Media",'Mapa final'!#REF!="Menor"),CONCATENATE("R1C",'Mapa final'!#REF!),"")</f>
        <v>#REF!</v>
      </c>
      <c r="V26" s="88" t="e">
        <f>IF(AND('Mapa final'!#REF!="Media",'Mapa final'!#REF!="Menor"),CONCATENATE("R1C",'Mapa final'!#REF!),"")</f>
        <v>#REF!</v>
      </c>
      <c r="W26" s="88" t="e">
        <f>IF(AND('Mapa final'!#REF!="Media",'Mapa final'!#REF!="Menor"),CONCATENATE("R1C",'Mapa final'!#REF!),"")</f>
        <v>#REF!</v>
      </c>
      <c r="X26" s="88" t="e">
        <f>IF(AND('Mapa final'!#REF!="Media",'Mapa final'!#REF!="Menor"),CONCATENATE("R1C",'Mapa final'!#REF!),"")</f>
        <v>#REF!</v>
      </c>
      <c r="Y26" s="89" t="e">
        <f>IF(AND('Mapa final'!#REF!="Media",'Mapa final'!#REF!="Menor"),CONCATENATE("R1C",'Mapa final'!#REF!),"")</f>
        <v>#REF!</v>
      </c>
      <c r="Z26" s="87" t="e">
        <f>IF(AND('Mapa final'!#REF!="Media",'Mapa final'!#REF!="Moderado"),CONCATENATE("R1C",'Mapa final'!#REF!),"")</f>
        <v>#REF!</v>
      </c>
      <c r="AA26" s="88" t="e">
        <f>IF(AND('Mapa final'!#REF!="Media",'Mapa final'!#REF!="Moderado"),CONCATENATE("R1C",'Mapa final'!#REF!),"")</f>
        <v>#REF!</v>
      </c>
      <c r="AB26" s="88" t="e">
        <f>IF(AND('Mapa final'!#REF!="Media",'Mapa final'!#REF!="Moderado"),CONCATENATE("R1C",'Mapa final'!#REF!),"")</f>
        <v>#REF!</v>
      </c>
      <c r="AC26" s="88" t="e">
        <f>IF(AND('Mapa final'!#REF!="Media",'Mapa final'!#REF!="Moderado"),CONCATENATE("R1C",'Mapa final'!#REF!),"")</f>
        <v>#REF!</v>
      </c>
      <c r="AD26" s="88" t="e">
        <f>IF(AND('Mapa final'!#REF!="Media",'Mapa final'!#REF!="Moderado"),CONCATENATE("R1C",'Mapa final'!#REF!),"")</f>
        <v>#REF!</v>
      </c>
      <c r="AE26" s="89" t="e">
        <f>IF(AND('Mapa final'!#REF!="Media",'Mapa final'!#REF!="Moderado"),CONCATENATE("R1C",'Mapa final'!#REF!),"")</f>
        <v>#REF!</v>
      </c>
      <c r="AF26" s="68" t="e">
        <f>IF(AND('Mapa final'!#REF!="Media",'Mapa final'!#REF!="Mayor"),CONCATENATE("R1C",'Mapa final'!#REF!),"")</f>
        <v>#REF!</v>
      </c>
      <c r="AG26" s="69" t="e">
        <f>IF(AND('Mapa final'!#REF!="Media",'Mapa final'!#REF!="Mayor"),CONCATENATE("R1C",'Mapa final'!#REF!),"")</f>
        <v>#REF!</v>
      </c>
      <c r="AH26" s="69" t="e">
        <f>IF(AND('Mapa final'!#REF!="Media",'Mapa final'!#REF!="Mayor"),CONCATENATE("R1C",'Mapa final'!#REF!),"")</f>
        <v>#REF!</v>
      </c>
      <c r="AI26" s="69" t="e">
        <f>IF(AND('Mapa final'!#REF!="Media",'Mapa final'!#REF!="Mayor"),CONCATENATE("R1C",'Mapa final'!#REF!),"")</f>
        <v>#REF!</v>
      </c>
      <c r="AJ26" s="69" t="e">
        <f>IF(AND('Mapa final'!#REF!="Media",'Mapa final'!#REF!="Mayor"),CONCATENATE("R1C",'Mapa final'!#REF!),"")</f>
        <v>#REF!</v>
      </c>
      <c r="AK26" s="70" t="e">
        <f>IF(AND('Mapa final'!#REF!="Media",'Mapa final'!#REF!="Mayor"),CONCATENATE("R1C",'Mapa final'!#REF!),"")</f>
        <v>#REF!</v>
      </c>
      <c r="AL26" s="71" t="e">
        <f>IF(AND('Mapa final'!#REF!="Media",'Mapa final'!#REF!="Catastrófico"),CONCATENATE("R1C",'Mapa final'!#REF!),"")</f>
        <v>#REF!</v>
      </c>
      <c r="AM26" s="72" t="e">
        <f>IF(AND('Mapa final'!#REF!="Media",'Mapa final'!#REF!="Catastrófico"),CONCATENATE("R1C",'Mapa final'!#REF!),"")</f>
        <v>#REF!</v>
      </c>
      <c r="AN26" s="72" t="e">
        <f>IF(AND('Mapa final'!#REF!="Media",'Mapa final'!#REF!="Catastrófico"),CONCATENATE("R1C",'Mapa final'!#REF!),"")</f>
        <v>#REF!</v>
      </c>
      <c r="AO26" s="72" t="e">
        <f>IF(AND('Mapa final'!#REF!="Media",'Mapa final'!#REF!="Catastrófico"),CONCATENATE("R1C",'Mapa final'!#REF!),"")</f>
        <v>#REF!</v>
      </c>
      <c r="AP26" s="72" t="e">
        <f>IF(AND('Mapa final'!#REF!="Media",'Mapa final'!#REF!="Catastrófico"),CONCATENATE("R1C",'Mapa final'!#REF!),"")</f>
        <v>#REF!</v>
      </c>
      <c r="AQ26" s="73" t="e">
        <f>IF(AND('Mapa final'!#REF!="Media",'Mapa final'!#REF!="Catastrófico"),CONCATENATE("R1C",'Mapa final'!#REF!),"")</f>
        <v>#REF!</v>
      </c>
      <c r="AR26" s="22"/>
      <c r="AS26" s="870" t="s">
        <v>76</v>
      </c>
      <c r="AT26" s="871"/>
      <c r="AU26" s="871"/>
      <c r="AV26" s="871"/>
      <c r="AW26" s="871"/>
      <c r="AX26" s="87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row>
    <row r="27" spans="1:80" ht="18.600000000000001" customHeight="1" x14ac:dyDescent="0.5">
      <c r="A27" s="22"/>
      <c r="B27" s="856"/>
      <c r="C27" s="856"/>
      <c r="D27" s="857"/>
      <c r="E27" s="838"/>
      <c r="F27" s="839"/>
      <c r="G27" s="839"/>
      <c r="H27" s="839"/>
      <c r="I27" s="859"/>
      <c r="J27" s="90" t="e">
        <f>IF(AND('Mapa final'!#REF!="Media",'Mapa final'!#REF!="Leve"),CONCATENATE("R2C",'Mapa final'!#REF!),"")</f>
        <v>#REF!</v>
      </c>
      <c r="K27" s="91" t="e">
        <f>IF(AND('Mapa final'!#REF!="Media",'Mapa final'!#REF!="Leve"),CONCATENATE("R2C",'Mapa final'!#REF!),"")</f>
        <v>#REF!</v>
      </c>
      <c r="L27" s="91" t="e">
        <f>IF(AND('Mapa final'!#REF!="Media",'Mapa final'!#REF!="Leve"),CONCATENATE("R2C",'Mapa final'!#REF!),"")</f>
        <v>#REF!</v>
      </c>
      <c r="M27" s="91" t="e">
        <f>IF(AND('Mapa final'!#REF!="Media",'Mapa final'!#REF!="Leve"),CONCATENATE("R2C",'Mapa final'!#REF!),"")</f>
        <v>#REF!</v>
      </c>
      <c r="N27" s="91" t="e">
        <f>IF(AND('Mapa final'!#REF!="Media",'Mapa final'!#REF!="Leve"),CONCATENATE("R2C",'Mapa final'!#REF!),"")</f>
        <v>#REF!</v>
      </c>
      <c r="O27" s="91" t="e">
        <f>IF(AND('Mapa final'!#REF!="Media",'Mapa final'!#REF!="Leve"),CONCATENATE("R2C",'Mapa final'!#REF!),"")</f>
        <v>#REF!</v>
      </c>
      <c r="P27" s="91" t="e">
        <f>IF(AND('Mapa final'!#REF!="Media",'Mapa final'!#REF!="Leve"),CONCATENATE("R2C",'Mapa final'!#REF!),"")</f>
        <v>#REF!</v>
      </c>
      <c r="Q27" s="91" t="e">
        <f>IF(AND('Mapa final'!#REF!="Media",'Mapa final'!#REF!="Leve"),CONCATENATE("R2C",'Mapa final'!#REF!),"")</f>
        <v>#REF!</v>
      </c>
      <c r="R27" s="91" t="e">
        <f>IF(AND('Mapa final'!#REF!="Media",'Mapa final'!#REF!="Leve"),CONCATENATE("R2C",'Mapa final'!#REF!),"")</f>
        <v>#REF!</v>
      </c>
      <c r="S27" s="91" t="e">
        <f>IF(AND('Mapa final'!#REF!="Media",'Mapa final'!#REF!="Leve"),CONCATENATE("R2C",'Mapa final'!#REF!),"")</f>
        <v>#REF!</v>
      </c>
      <c r="T27" s="90" t="e">
        <f>IF(AND('Mapa final'!#REF!="Media",'Mapa final'!#REF!="Menor"),CONCATENATE("R2C",'Mapa final'!#REF!),"")</f>
        <v>#REF!</v>
      </c>
      <c r="U27" s="91" t="e">
        <f>IF(AND('Mapa final'!#REF!="Media",'Mapa final'!#REF!="Menor"),CONCATENATE("R2C",'Mapa final'!#REF!),"")</f>
        <v>#REF!</v>
      </c>
      <c r="V27" s="91" t="e">
        <f>IF(AND('Mapa final'!#REF!="Media",'Mapa final'!#REF!="Menor"),CONCATENATE("R2C",'Mapa final'!#REF!),"")</f>
        <v>#REF!</v>
      </c>
      <c r="W27" s="91" t="e">
        <f>IF(AND('Mapa final'!#REF!="Media",'Mapa final'!#REF!="Menor"),CONCATENATE("R2C",'Mapa final'!#REF!),"")</f>
        <v>#REF!</v>
      </c>
      <c r="X27" s="91" t="e">
        <f>IF(AND('Mapa final'!#REF!="Media",'Mapa final'!#REF!="Menor"),CONCATENATE("R2C",'Mapa final'!#REF!),"")</f>
        <v>#REF!</v>
      </c>
      <c r="Y27" s="92" t="e">
        <f>IF(AND('Mapa final'!#REF!="Media",'Mapa final'!#REF!="Menor"),CONCATENATE("R2C",'Mapa final'!#REF!),"")</f>
        <v>#REF!</v>
      </c>
      <c r="Z27" s="90" t="e">
        <f>IF(AND('Mapa final'!#REF!="Media",'Mapa final'!#REF!="Moderado"),CONCATENATE("R2C",'Mapa final'!#REF!),"")</f>
        <v>#REF!</v>
      </c>
      <c r="AA27" s="91" t="e">
        <f>IF(AND('Mapa final'!#REF!="Media",'Mapa final'!#REF!="Moderado"),CONCATENATE("R2C",'Mapa final'!#REF!),"")</f>
        <v>#REF!</v>
      </c>
      <c r="AB27" s="91" t="e">
        <f>IF(AND('Mapa final'!#REF!="Media",'Mapa final'!#REF!="Moderado"),CONCATENATE("R2C",'Mapa final'!#REF!),"")</f>
        <v>#REF!</v>
      </c>
      <c r="AC27" s="91" t="e">
        <f>IF(AND('Mapa final'!#REF!="Media",'Mapa final'!#REF!="Moderado"),CONCATENATE("R2C",'Mapa final'!#REF!),"")</f>
        <v>#REF!</v>
      </c>
      <c r="AD27" s="91" t="e">
        <f>IF(AND('Mapa final'!#REF!="Media",'Mapa final'!#REF!="Moderado"),CONCATENATE("R2C",'Mapa final'!#REF!),"")</f>
        <v>#REF!</v>
      </c>
      <c r="AE27" s="92" t="e">
        <f>IF(AND('Mapa final'!#REF!="Media",'Mapa final'!#REF!="Moderado"),CONCATENATE("R2C",'Mapa final'!#REF!),"")</f>
        <v>#REF!</v>
      </c>
      <c r="AF27" s="74" t="e">
        <f>IF(AND('Mapa final'!#REF!="Media",'Mapa final'!#REF!="Mayor"),CONCATENATE("R2C",'Mapa final'!#REF!),"")</f>
        <v>#REF!</v>
      </c>
      <c r="AG27" s="75" t="e">
        <f>IF(AND('Mapa final'!#REF!="Media",'Mapa final'!#REF!="Mayor"),CONCATENATE("R2C",'Mapa final'!#REF!),"")</f>
        <v>#REF!</v>
      </c>
      <c r="AH27" s="75" t="e">
        <f>IF(AND('Mapa final'!#REF!="Media",'Mapa final'!#REF!="Mayor"),CONCATENATE("R2C",'Mapa final'!#REF!),"")</f>
        <v>#REF!</v>
      </c>
      <c r="AI27" s="75" t="e">
        <f>IF(AND('Mapa final'!#REF!="Media",'Mapa final'!#REF!="Mayor"),CONCATENATE("R2C",'Mapa final'!#REF!),"")</f>
        <v>#REF!</v>
      </c>
      <c r="AJ27" s="75" t="e">
        <f>IF(AND('Mapa final'!#REF!="Media",'Mapa final'!#REF!="Mayor"),CONCATENATE("R2C",'Mapa final'!#REF!),"")</f>
        <v>#REF!</v>
      </c>
      <c r="AK27" s="76" t="e">
        <f>IF(AND('Mapa final'!#REF!="Media",'Mapa final'!#REF!="Mayor"),CONCATENATE("R2C",'Mapa final'!#REF!),"")</f>
        <v>#REF!</v>
      </c>
      <c r="AL27" s="77" t="e">
        <f>IF(AND('Mapa final'!#REF!="Media",'Mapa final'!#REF!="Catastrófico"),CONCATENATE("R2C",'Mapa final'!#REF!),"")</f>
        <v>#REF!</v>
      </c>
      <c r="AM27" s="78" t="e">
        <f>IF(AND('Mapa final'!#REF!="Media",'Mapa final'!#REF!="Catastrófico"),CONCATENATE("R2C",'Mapa final'!#REF!),"")</f>
        <v>#REF!</v>
      </c>
      <c r="AN27" s="78" t="e">
        <f>IF(AND('Mapa final'!#REF!="Media",'Mapa final'!#REF!="Catastrófico"),CONCATENATE("R2C",'Mapa final'!#REF!),"")</f>
        <v>#REF!</v>
      </c>
      <c r="AO27" s="78" t="e">
        <f>IF(AND('Mapa final'!#REF!="Media",'Mapa final'!#REF!="Catastrófico"),CONCATENATE("R2C",'Mapa final'!#REF!),"")</f>
        <v>#REF!</v>
      </c>
      <c r="AP27" s="78" t="e">
        <f>IF(AND('Mapa final'!#REF!="Media",'Mapa final'!#REF!="Catastrófico"),CONCATENATE("R2C",'Mapa final'!#REF!),"")</f>
        <v>#REF!</v>
      </c>
      <c r="AQ27" s="79" t="e">
        <f>IF(AND('Mapa final'!#REF!="Media",'Mapa final'!#REF!="Catastrófico"),CONCATENATE("R2C",'Mapa final'!#REF!),"")</f>
        <v>#REF!</v>
      </c>
      <c r="AR27" s="22"/>
      <c r="AS27" s="873"/>
      <c r="AT27" s="874"/>
      <c r="AU27" s="874"/>
      <c r="AV27" s="874"/>
      <c r="AW27" s="874"/>
      <c r="AX27" s="875"/>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row>
    <row r="28" spans="1:80" ht="18.600000000000001" customHeight="1" x14ac:dyDescent="0.5">
      <c r="A28" s="22"/>
      <c r="B28" s="856"/>
      <c r="C28" s="856"/>
      <c r="D28" s="857"/>
      <c r="E28" s="838"/>
      <c r="F28" s="839"/>
      <c r="G28" s="839"/>
      <c r="H28" s="839"/>
      <c r="I28" s="859"/>
      <c r="J28" s="90" t="e">
        <f>IF(AND('Mapa final'!#REF!="Media",'Mapa final'!#REF!="Leve"),CONCATENATE("R3C",'Mapa final'!#REF!),"")</f>
        <v>#REF!</v>
      </c>
      <c r="K28" s="91" t="e">
        <f>IF(AND('Mapa final'!#REF!="Media",'Mapa final'!#REF!="Leve"),CONCATENATE("R3C",'Mapa final'!#REF!),"")</f>
        <v>#REF!</v>
      </c>
      <c r="L28" s="91" t="e">
        <f>IF(AND('Mapa final'!#REF!="Media",'Mapa final'!#REF!="Leve"),CONCATENATE("R3C",'Mapa final'!#REF!),"")</f>
        <v>#REF!</v>
      </c>
      <c r="M28" s="91" t="e">
        <f>IF(AND('Mapa final'!#REF!="Media",'Mapa final'!#REF!="Leve"),CONCATENATE("R3C",'Mapa final'!#REF!),"")</f>
        <v>#REF!</v>
      </c>
      <c r="N28" s="91" t="e">
        <f>IF(AND('Mapa final'!#REF!="Media",'Mapa final'!#REF!="Leve"),CONCATENATE("R3C",'Mapa final'!#REF!),"")</f>
        <v>#REF!</v>
      </c>
      <c r="O28" s="91" t="e">
        <f>IF(AND('Mapa final'!#REF!="Media",'Mapa final'!#REF!="Leve"),CONCATENATE("R3C",'Mapa final'!#REF!),"")</f>
        <v>#REF!</v>
      </c>
      <c r="P28" s="91" t="e">
        <f>IF(AND('Mapa final'!#REF!="Media",'Mapa final'!#REF!="Leve"),CONCATENATE("R3C",'Mapa final'!#REF!),"")</f>
        <v>#REF!</v>
      </c>
      <c r="Q28" s="91" t="e">
        <f>IF(AND('Mapa final'!#REF!="Media",'Mapa final'!#REF!="Leve"),CONCATENATE("R3C",'Mapa final'!#REF!),"")</f>
        <v>#REF!</v>
      </c>
      <c r="R28" s="91" t="e">
        <f>IF(AND('Mapa final'!#REF!="Media",'Mapa final'!#REF!="Leve"),CONCATENATE("R3C",'Mapa final'!#REF!),"")</f>
        <v>#REF!</v>
      </c>
      <c r="S28" s="91" t="e">
        <f>IF(AND('Mapa final'!#REF!="Media",'Mapa final'!#REF!="Leve"),CONCATENATE("R3C",'Mapa final'!#REF!),"")</f>
        <v>#REF!</v>
      </c>
      <c r="T28" s="90" t="e">
        <f>IF(AND('Mapa final'!#REF!="Media",'Mapa final'!#REF!="Menor"),CONCATENATE("R3C",'Mapa final'!#REF!),"")</f>
        <v>#REF!</v>
      </c>
      <c r="U28" s="91" t="e">
        <f>IF(AND('Mapa final'!#REF!="Media",'Mapa final'!#REF!="Menor"),CONCATENATE("R3C",'Mapa final'!#REF!),"")</f>
        <v>#REF!</v>
      </c>
      <c r="V28" s="91" t="e">
        <f>IF(AND('Mapa final'!#REF!="Media",'Mapa final'!#REF!="Menor"),CONCATENATE("R3C",'Mapa final'!#REF!),"")</f>
        <v>#REF!</v>
      </c>
      <c r="W28" s="91" t="e">
        <f>IF(AND('Mapa final'!#REF!="Media",'Mapa final'!#REF!="Menor"),CONCATENATE("R3C",'Mapa final'!#REF!),"")</f>
        <v>#REF!</v>
      </c>
      <c r="X28" s="91" t="e">
        <f>IF(AND('Mapa final'!#REF!="Media",'Mapa final'!#REF!="Menor"),CONCATENATE("R3C",'Mapa final'!#REF!),"")</f>
        <v>#REF!</v>
      </c>
      <c r="Y28" s="92" t="e">
        <f>IF(AND('Mapa final'!#REF!="Media",'Mapa final'!#REF!="Menor"),CONCATENATE("R3C",'Mapa final'!#REF!),"")</f>
        <v>#REF!</v>
      </c>
      <c r="Z28" s="90" t="e">
        <f>IF(AND('Mapa final'!#REF!="Media",'Mapa final'!#REF!="Moderado"),CONCATENATE("R3C",'Mapa final'!#REF!),"")</f>
        <v>#REF!</v>
      </c>
      <c r="AA28" s="91" t="e">
        <f>IF(AND('Mapa final'!#REF!="Media",'Mapa final'!#REF!="Moderado"),CONCATENATE("R3C",'Mapa final'!#REF!),"")</f>
        <v>#REF!</v>
      </c>
      <c r="AB28" s="91" t="e">
        <f>IF(AND('Mapa final'!#REF!="Media",'Mapa final'!#REF!="Moderado"),CONCATENATE("R3C",'Mapa final'!#REF!),"")</f>
        <v>#REF!</v>
      </c>
      <c r="AC28" s="91" t="e">
        <f>IF(AND('Mapa final'!#REF!="Media",'Mapa final'!#REF!="Moderado"),CONCATENATE("R3C",'Mapa final'!#REF!),"")</f>
        <v>#REF!</v>
      </c>
      <c r="AD28" s="91" t="e">
        <f>IF(AND('Mapa final'!#REF!="Media",'Mapa final'!#REF!="Moderado"),CONCATENATE("R3C",'Mapa final'!#REF!),"")</f>
        <v>#REF!</v>
      </c>
      <c r="AE28" s="92" t="e">
        <f>IF(AND('Mapa final'!#REF!="Media",'Mapa final'!#REF!="Moderado"),CONCATENATE("R3C",'Mapa final'!#REF!),"")</f>
        <v>#REF!</v>
      </c>
      <c r="AF28" s="74" t="e">
        <f>IF(AND('Mapa final'!#REF!="Media",'Mapa final'!#REF!="Mayor"),CONCATENATE("R3C",'Mapa final'!#REF!),"")</f>
        <v>#REF!</v>
      </c>
      <c r="AG28" s="75" t="e">
        <f>IF(AND('Mapa final'!#REF!="Media",'Mapa final'!#REF!="Mayor"),CONCATENATE("R3C",'Mapa final'!#REF!),"")</f>
        <v>#REF!</v>
      </c>
      <c r="AH28" s="75" t="e">
        <f>IF(AND('Mapa final'!#REF!="Media",'Mapa final'!#REF!="Mayor"),CONCATENATE("R3C",'Mapa final'!#REF!),"")</f>
        <v>#REF!</v>
      </c>
      <c r="AI28" s="75" t="e">
        <f>IF(AND('Mapa final'!#REF!="Media",'Mapa final'!#REF!="Mayor"),CONCATENATE("R3C",'Mapa final'!#REF!),"")</f>
        <v>#REF!</v>
      </c>
      <c r="AJ28" s="75" t="e">
        <f>IF(AND('Mapa final'!#REF!="Media",'Mapa final'!#REF!="Mayor"),CONCATENATE("R3C",'Mapa final'!#REF!),"")</f>
        <v>#REF!</v>
      </c>
      <c r="AK28" s="76" t="e">
        <f>IF(AND('Mapa final'!#REF!="Media",'Mapa final'!#REF!="Mayor"),CONCATENATE("R3C",'Mapa final'!#REF!),"")</f>
        <v>#REF!</v>
      </c>
      <c r="AL28" s="77" t="e">
        <f>IF(AND('Mapa final'!#REF!="Media",'Mapa final'!#REF!="Catastrófico"),CONCATENATE("R3C",'Mapa final'!#REF!),"")</f>
        <v>#REF!</v>
      </c>
      <c r="AM28" s="78" t="e">
        <f>IF(AND('Mapa final'!#REF!="Media",'Mapa final'!#REF!="Catastrófico"),CONCATENATE("R3C",'Mapa final'!#REF!),"")</f>
        <v>#REF!</v>
      </c>
      <c r="AN28" s="78" t="e">
        <f>IF(AND('Mapa final'!#REF!="Media",'Mapa final'!#REF!="Catastrófico"),CONCATENATE("R3C",'Mapa final'!#REF!),"")</f>
        <v>#REF!</v>
      </c>
      <c r="AO28" s="78" t="e">
        <f>IF(AND('Mapa final'!#REF!="Media",'Mapa final'!#REF!="Catastrófico"),CONCATENATE("R3C",'Mapa final'!#REF!),"")</f>
        <v>#REF!</v>
      </c>
      <c r="AP28" s="78" t="e">
        <f>IF(AND('Mapa final'!#REF!="Media",'Mapa final'!#REF!="Catastrófico"),CONCATENATE("R3C",'Mapa final'!#REF!),"")</f>
        <v>#REF!</v>
      </c>
      <c r="AQ28" s="79" t="e">
        <f>IF(AND('Mapa final'!#REF!="Media",'Mapa final'!#REF!="Catastrófico"),CONCATENATE("R3C",'Mapa final'!#REF!),"")</f>
        <v>#REF!</v>
      </c>
      <c r="AR28" s="22"/>
      <c r="AS28" s="873"/>
      <c r="AT28" s="874"/>
      <c r="AU28" s="874"/>
      <c r="AV28" s="874"/>
      <c r="AW28" s="874"/>
      <c r="AX28" s="875"/>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row>
    <row r="29" spans="1:80" ht="18.600000000000001" customHeight="1" x14ac:dyDescent="0.5">
      <c r="A29" s="22"/>
      <c r="B29" s="856"/>
      <c r="C29" s="856"/>
      <c r="D29" s="857"/>
      <c r="E29" s="838"/>
      <c r="F29" s="839"/>
      <c r="G29" s="839"/>
      <c r="H29" s="839"/>
      <c r="I29" s="859"/>
      <c r="J29" s="90" t="e">
        <f>IF(AND('Mapa final'!#REF!="Media",'Mapa final'!#REF!="Leve"),CONCATENATE("R4C",'Mapa final'!#REF!),"")</f>
        <v>#REF!</v>
      </c>
      <c r="K29" s="91" t="e">
        <f>IF(AND('Mapa final'!#REF!="Media",'Mapa final'!#REF!="Leve"),CONCATENATE("R4C",'Mapa final'!#REF!),"")</f>
        <v>#REF!</v>
      </c>
      <c r="L29" s="91" t="e">
        <f>IF(AND('Mapa final'!#REF!="Media",'Mapa final'!#REF!="Leve"),CONCATENATE("R4C",'Mapa final'!#REF!),"")</f>
        <v>#REF!</v>
      </c>
      <c r="M29" s="91" t="e">
        <f>IF(AND('Mapa final'!#REF!="Media",'Mapa final'!#REF!="Leve"),CONCATENATE("R4C",'Mapa final'!#REF!),"")</f>
        <v>#REF!</v>
      </c>
      <c r="N29" s="91" t="e">
        <f>IF(AND('Mapa final'!#REF!="Media",'Mapa final'!#REF!="Leve"),CONCATENATE("R4C",'Mapa final'!#REF!),"")</f>
        <v>#REF!</v>
      </c>
      <c r="O29" s="91" t="e">
        <f>IF(AND('Mapa final'!#REF!="Media",'Mapa final'!#REF!="Leve"),CONCATENATE("R4C",'Mapa final'!#REF!),"")</f>
        <v>#REF!</v>
      </c>
      <c r="P29" s="91" t="e">
        <f>IF(AND('Mapa final'!#REF!="Media",'Mapa final'!#REF!="Leve"),CONCATENATE("R4C",'Mapa final'!#REF!),"")</f>
        <v>#REF!</v>
      </c>
      <c r="Q29" s="91" t="e">
        <f>IF(AND('Mapa final'!#REF!="Media",'Mapa final'!#REF!="Leve"),CONCATENATE("R4C",'Mapa final'!#REF!),"")</f>
        <v>#REF!</v>
      </c>
      <c r="R29" s="91" t="e">
        <f>IF(AND('Mapa final'!#REF!="Media",'Mapa final'!#REF!="Leve"),CONCATENATE("R4C",'Mapa final'!#REF!),"")</f>
        <v>#REF!</v>
      </c>
      <c r="S29" s="91" t="e">
        <f>IF(AND('Mapa final'!#REF!="Media",'Mapa final'!#REF!="Leve"),CONCATENATE("R4C",'Mapa final'!#REF!),"")</f>
        <v>#REF!</v>
      </c>
      <c r="T29" s="90" t="e">
        <f>IF(AND('Mapa final'!#REF!="Media",'Mapa final'!#REF!="Menor"),CONCATENATE("R4C",'Mapa final'!#REF!),"")</f>
        <v>#REF!</v>
      </c>
      <c r="U29" s="91" t="e">
        <f>IF(AND('Mapa final'!#REF!="Media",'Mapa final'!#REF!="Menor"),CONCATENATE("R4C",'Mapa final'!#REF!),"")</f>
        <v>#REF!</v>
      </c>
      <c r="V29" s="91" t="e">
        <f>IF(AND('Mapa final'!#REF!="Media",'Mapa final'!#REF!="Menor"),CONCATENATE("R4C",'Mapa final'!#REF!),"")</f>
        <v>#REF!</v>
      </c>
      <c r="W29" s="91" t="e">
        <f>IF(AND('Mapa final'!#REF!="Media",'Mapa final'!#REF!="Menor"),CONCATENATE("R4C",'Mapa final'!#REF!),"")</f>
        <v>#REF!</v>
      </c>
      <c r="X29" s="91" t="e">
        <f>IF(AND('Mapa final'!#REF!="Media",'Mapa final'!#REF!="Menor"),CONCATENATE("R4C",'Mapa final'!#REF!),"")</f>
        <v>#REF!</v>
      </c>
      <c r="Y29" s="92" t="e">
        <f>IF(AND('Mapa final'!#REF!="Media",'Mapa final'!#REF!="Menor"),CONCATENATE("R4C",'Mapa final'!#REF!),"")</f>
        <v>#REF!</v>
      </c>
      <c r="Z29" s="90" t="e">
        <f>IF(AND('Mapa final'!#REF!="Media",'Mapa final'!#REF!="Moderado"),CONCATENATE("R4C",'Mapa final'!#REF!),"")</f>
        <v>#REF!</v>
      </c>
      <c r="AA29" s="91" t="e">
        <f>IF(AND('Mapa final'!#REF!="Media",'Mapa final'!#REF!="Moderado"),CONCATENATE("R4C",'Mapa final'!#REF!),"")</f>
        <v>#REF!</v>
      </c>
      <c r="AB29" s="91" t="e">
        <f>IF(AND('Mapa final'!#REF!="Media",'Mapa final'!#REF!="Moderado"),CONCATENATE("R4C",'Mapa final'!#REF!),"")</f>
        <v>#REF!</v>
      </c>
      <c r="AC29" s="91" t="e">
        <f>IF(AND('Mapa final'!#REF!="Media",'Mapa final'!#REF!="Moderado"),CONCATENATE("R4C",'Mapa final'!#REF!),"")</f>
        <v>#REF!</v>
      </c>
      <c r="AD29" s="91" t="e">
        <f>IF(AND('Mapa final'!#REF!="Media",'Mapa final'!#REF!="Moderado"),CONCATENATE("R4C",'Mapa final'!#REF!),"")</f>
        <v>#REF!</v>
      </c>
      <c r="AE29" s="92" t="e">
        <f>IF(AND('Mapa final'!#REF!="Media",'Mapa final'!#REF!="Moderado"),CONCATENATE("R4C",'Mapa final'!#REF!),"")</f>
        <v>#REF!</v>
      </c>
      <c r="AF29" s="74" t="e">
        <f>IF(AND('Mapa final'!#REF!="Media",'Mapa final'!#REF!="Mayor"),CONCATENATE("R4C",'Mapa final'!#REF!),"")</f>
        <v>#REF!</v>
      </c>
      <c r="AG29" s="75" t="e">
        <f>IF(AND('Mapa final'!#REF!="Media",'Mapa final'!#REF!="Mayor"),CONCATENATE("R4C",'Mapa final'!#REF!),"")</f>
        <v>#REF!</v>
      </c>
      <c r="AH29" s="80" t="e">
        <f>IF(AND('Mapa final'!#REF!="Media",'Mapa final'!#REF!="Mayor"),CONCATENATE("R4C",'Mapa final'!#REF!),"")</f>
        <v>#REF!</v>
      </c>
      <c r="AI29" s="80" t="e">
        <f>IF(AND('Mapa final'!#REF!="Media",'Mapa final'!#REF!="Mayor"),CONCATENATE("R4C",'Mapa final'!#REF!),"")</f>
        <v>#REF!</v>
      </c>
      <c r="AJ29" s="80" t="e">
        <f>IF(AND('Mapa final'!#REF!="Media",'Mapa final'!#REF!="Mayor"),CONCATENATE("R4C",'Mapa final'!#REF!),"")</f>
        <v>#REF!</v>
      </c>
      <c r="AK29" s="76" t="e">
        <f>IF(AND('Mapa final'!#REF!="Media",'Mapa final'!#REF!="Mayor"),CONCATENATE("R4C",'Mapa final'!#REF!),"")</f>
        <v>#REF!</v>
      </c>
      <c r="AL29" s="77" t="e">
        <f>IF(AND('Mapa final'!#REF!="Media",'Mapa final'!#REF!="Catastrófico"),CONCATENATE("R4C",'Mapa final'!#REF!),"")</f>
        <v>#REF!</v>
      </c>
      <c r="AM29" s="78" t="e">
        <f>IF(AND('Mapa final'!#REF!="Media",'Mapa final'!#REF!="Catastrófico"),CONCATENATE("R4C",'Mapa final'!#REF!),"")</f>
        <v>#REF!</v>
      </c>
      <c r="AN29" s="78" t="e">
        <f>IF(AND('Mapa final'!#REF!="Media",'Mapa final'!#REF!="Catastrófico"),CONCATENATE("R4C",'Mapa final'!#REF!),"")</f>
        <v>#REF!</v>
      </c>
      <c r="AO29" s="78" t="e">
        <f>IF(AND('Mapa final'!#REF!="Media",'Mapa final'!#REF!="Catastrófico"),CONCATENATE("R4C",'Mapa final'!#REF!),"")</f>
        <v>#REF!</v>
      </c>
      <c r="AP29" s="78" t="e">
        <f>IF(AND('Mapa final'!#REF!="Media",'Mapa final'!#REF!="Catastrófico"),CONCATENATE("R4C",'Mapa final'!#REF!),"")</f>
        <v>#REF!</v>
      </c>
      <c r="AQ29" s="79" t="e">
        <f>IF(AND('Mapa final'!#REF!="Media",'Mapa final'!#REF!="Catastrófico"),CONCATENATE("R4C",'Mapa final'!#REF!),"")</f>
        <v>#REF!</v>
      </c>
      <c r="AR29" s="22"/>
      <c r="AS29" s="873"/>
      <c r="AT29" s="874"/>
      <c r="AU29" s="874"/>
      <c r="AV29" s="874"/>
      <c r="AW29" s="874"/>
      <c r="AX29" s="875"/>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row>
    <row r="30" spans="1:80" ht="18.600000000000001" customHeight="1" x14ac:dyDescent="0.5">
      <c r="A30" s="22"/>
      <c r="B30" s="856"/>
      <c r="C30" s="856"/>
      <c r="D30" s="857"/>
      <c r="E30" s="840"/>
      <c r="F30" s="841"/>
      <c r="G30" s="841"/>
      <c r="H30" s="841"/>
      <c r="I30" s="859"/>
      <c r="J30" s="90" t="e">
        <f>IF(AND('Mapa final'!#REF!="Media",'Mapa final'!#REF!="Leve"),CONCATENATE("R3C",'Mapa final'!#REF!),"")</f>
        <v>#REF!</v>
      </c>
      <c r="K30" s="91" t="e">
        <f>IF(AND('Mapa final'!#REF!="Media",'Mapa final'!#REF!="Leve"),CONCATENATE("R3C",'Mapa final'!#REF!),"")</f>
        <v>#REF!</v>
      </c>
      <c r="L30" s="91" t="e">
        <f>IF(AND('Mapa final'!#REF!="Media",'Mapa final'!#REF!="Leve"),CONCATENATE("R3C",'Mapa final'!#REF!),"")</f>
        <v>#REF!</v>
      </c>
      <c r="M30" s="91" t="e">
        <f>IF(AND('Mapa final'!#REF!="Media",'Mapa final'!#REF!="Leve"),CONCATENATE("R3C",'Mapa final'!#REF!),"")</f>
        <v>#REF!</v>
      </c>
      <c r="N30" s="91" t="e">
        <f>IF(AND('Mapa final'!#REF!="Media",'Mapa final'!#REF!="Leve"),CONCATENATE("R3C",'Mapa final'!#REF!),"")</f>
        <v>#REF!</v>
      </c>
      <c r="O30" s="91" t="e">
        <f>IF(AND('Mapa final'!#REF!="Media",'Mapa final'!#REF!="Leve"),CONCATENATE("R3C",'Mapa final'!#REF!),"")</f>
        <v>#REF!</v>
      </c>
      <c r="P30" s="91" t="e">
        <f>IF(AND('Mapa final'!#REF!="Media",'Mapa final'!#REF!="Leve"),CONCATENATE("R3C",'Mapa final'!#REF!),"")</f>
        <v>#REF!</v>
      </c>
      <c r="Q30" s="91" t="e">
        <f>IF(AND('Mapa final'!#REF!="Media",'Mapa final'!#REF!="Leve"),CONCATENATE("R3C",'Mapa final'!#REF!),"")</f>
        <v>#REF!</v>
      </c>
      <c r="R30" s="91" t="e">
        <f>IF(AND('Mapa final'!#REF!="Media",'Mapa final'!#REF!="Leve"),CONCATENATE("R3C",'Mapa final'!#REF!),"")</f>
        <v>#REF!</v>
      </c>
      <c r="S30" s="91" t="e">
        <f>IF(AND('Mapa final'!#REF!="Media",'Mapa final'!#REF!="Leve"),CONCATENATE("R3C",'Mapa final'!#REF!),"")</f>
        <v>#REF!</v>
      </c>
      <c r="T30" s="90" t="e">
        <f>IF(AND('Mapa final'!#REF!="Media",'Mapa final'!#REF!="Menor"),CONCATENATE("R3C",'Mapa final'!#REF!),"")</f>
        <v>#REF!</v>
      </c>
      <c r="U30" s="91" t="e">
        <f>IF(AND('Mapa final'!#REF!="Media",'Mapa final'!#REF!="Menor"),CONCATENATE("R3C",'Mapa final'!#REF!),"")</f>
        <v>#REF!</v>
      </c>
      <c r="V30" s="91" t="e">
        <f>IF(AND('Mapa final'!#REF!="Media",'Mapa final'!#REF!="Menor"),CONCATENATE("R3C",'Mapa final'!#REF!),"")</f>
        <v>#REF!</v>
      </c>
      <c r="W30" s="91" t="e">
        <f>IF(AND('Mapa final'!#REF!="Media",'Mapa final'!#REF!="Menor"),CONCATENATE("R3C",'Mapa final'!#REF!),"")</f>
        <v>#REF!</v>
      </c>
      <c r="X30" s="91" t="e">
        <f>IF(AND('Mapa final'!#REF!="Media",'Mapa final'!#REF!="Menor"),CONCATENATE("R3C",'Mapa final'!#REF!),"")</f>
        <v>#REF!</v>
      </c>
      <c r="Y30" s="92" t="e">
        <f>IF(AND('Mapa final'!#REF!="Media",'Mapa final'!#REF!="Menor"),CONCATENATE("R3C",'Mapa final'!#REF!),"")</f>
        <v>#REF!</v>
      </c>
      <c r="Z30" s="90" t="e">
        <f>IF(AND('Mapa final'!#REF!="Media",'Mapa final'!#REF!="Moderado"),CONCATENATE("R3C",'Mapa final'!#REF!),"")</f>
        <v>#REF!</v>
      </c>
      <c r="AA30" s="91" t="e">
        <f>IF(AND('Mapa final'!#REF!="Media",'Mapa final'!#REF!="Moderado"),CONCATENATE("R3C",'Mapa final'!#REF!),"")</f>
        <v>#REF!</v>
      </c>
      <c r="AB30" s="91" t="e">
        <f>IF(AND('Mapa final'!#REF!="Media",'Mapa final'!#REF!="Moderado"),CONCATENATE("R3C",'Mapa final'!#REF!),"")</f>
        <v>#REF!</v>
      </c>
      <c r="AC30" s="91" t="e">
        <f>IF(AND('Mapa final'!#REF!="Media",'Mapa final'!#REF!="Moderado"),CONCATENATE("R3C",'Mapa final'!#REF!),"")</f>
        <v>#REF!</v>
      </c>
      <c r="AD30" s="91" t="e">
        <f>IF(AND('Mapa final'!#REF!="Media",'Mapa final'!#REF!="Moderado"),CONCATENATE("R3C",'Mapa final'!#REF!),"")</f>
        <v>#REF!</v>
      </c>
      <c r="AE30" s="92" t="e">
        <f>IF(AND('Mapa final'!#REF!="Media",'Mapa final'!#REF!="Moderado"),CONCATENATE("R3C",'Mapa final'!#REF!),"")</f>
        <v>#REF!</v>
      </c>
      <c r="AF30" s="74" t="e">
        <f>IF(AND('Mapa final'!#REF!="Media",'Mapa final'!#REF!="Mayor"),CONCATENATE("R3C",'Mapa final'!#REF!),"")</f>
        <v>#REF!</v>
      </c>
      <c r="AG30" s="75" t="e">
        <f>IF(AND('Mapa final'!#REF!="Media",'Mapa final'!#REF!="Mayor"),CONCATENATE("R3C",'Mapa final'!#REF!),"")</f>
        <v>#REF!</v>
      </c>
      <c r="AH30" s="75" t="e">
        <f>IF(AND('Mapa final'!#REF!="Media",'Mapa final'!#REF!="Mayor"),CONCATENATE("R3C",'Mapa final'!#REF!),"")</f>
        <v>#REF!</v>
      </c>
      <c r="AI30" s="75" t="e">
        <f>IF(AND('Mapa final'!#REF!="Media",'Mapa final'!#REF!="Mayor"),CONCATENATE("R3C",'Mapa final'!#REF!),"")</f>
        <v>#REF!</v>
      </c>
      <c r="AJ30" s="75" t="e">
        <f>IF(AND('Mapa final'!#REF!="Media",'Mapa final'!#REF!="Mayor"),CONCATENATE("R3C",'Mapa final'!#REF!),"")</f>
        <v>#REF!</v>
      </c>
      <c r="AK30" s="76" t="e">
        <f>IF(AND('Mapa final'!#REF!="Media",'Mapa final'!#REF!="Mayor"),CONCATENATE("R3C",'Mapa final'!#REF!),"")</f>
        <v>#REF!</v>
      </c>
      <c r="AL30" s="77" t="e">
        <f>IF(AND('Mapa final'!#REF!="Media",'Mapa final'!#REF!="Catastrófico"),CONCATENATE("R3C",'Mapa final'!#REF!),"")</f>
        <v>#REF!</v>
      </c>
      <c r="AM30" s="78" t="e">
        <f>IF(AND('Mapa final'!#REF!="Media",'Mapa final'!#REF!="Catastrófico"),CONCATENATE("R3C",'Mapa final'!#REF!),"")</f>
        <v>#REF!</v>
      </c>
      <c r="AN30" s="78" t="e">
        <f>IF(AND('Mapa final'!#REF!="Media",'Mapa final'!#REF!="Catastrófico"),CONCATENATE("R3C",'Mapa final'!#REF!),"")</f>
        <v>#REF!</v>
      </c>
      <c r="AO30" s="78" t="e">
        <f>IF(AND('Mapa final'!#REF!="Media",'Mapa final'!#REF!="Catastrófico"),CONCATENATE("R3C",'Mapa final'!#REF!),"")</f>
        <v>#REF!</v>
      </c>
      <c r="AP30" s="78" t="e">
        <f>IF(AND('Mapa final'!#REF!="Media",'Mapa final'!#REF!="Catastrófico"),CONCATENATE("R3C",'Mapa final'!#REF!),"")</f>
        <v>#REF!</v>
      </c>
      <c r="AQ30" s="79" t="e">
        <f>IF(AND('Mapa final'!#REF!="Media",'Mapa final'!#REF!="Catastrófico"),CONCATENATE("R3C",'Mapa final'!#REF!),"")</f>
        <v>#REF!</v>
      </c>
      <c r="AR30" s="22"/>
      <c r="AS30" s="873"/>
      <c r="AT30" s="874"/>
      <c r="AU30" s="874"/>
      <c r="AV30" s="874"/>
      <c r="AW30" s="874"/>
      <c r="AX30" s="875"/>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row>
    <row r="31" spans="1:80" ht="18.600000000000001" customHeight="1" x14ac:dyDescent="0.5">
      <c r="A31" s="22"/>
      <c r="B31" s="856"/>
      <c r="C31" s="856"/>
      <c r="D31" s="857"/>
      <c r="E31" s="840"/>
      <c r="F31" s="841"/>
      <c r="G31" s="841"/>
      <c r="H31" s="841"/>
      <c r="I31" s="859"/>
      <c r="J31" s="90" t="e">
        <f>IF(AND('Mapa final'!#REF!="Media",'Mapa final'!#REF!="Leve"),CONCATENATE("R4C",'Mapa final'!#REF!),"")</f>
        <v>#REF!</v>
      </c>
      <c r="K31" s="91" t="e">
        <f>IF(AND('Mapa final'!#REF!="Media",'Mapa final'!#REF!="Leve"),CONCATENATE("R4C",'Mapa final'!#REF!),"")</f>
        <v>#REF!</v>
      </c>
      <c r="L31" s="91" t="e">
        <f>IF(AND('Mapa final'!#REF!="Media",'Mapa final'!#REF!="Leve"),CONCATENATE("R4C",'Mapa final'!#REF!),"")</f>
        <v>#REF!</v>
      </c>
      <c r="M31" s="91" t="e">
        <f>IF(AND('Mapa final'!#REF!="Media",'Mapa final'!#REF!="Leve"),CONCATENATE("R4C",'Mapa final'!#REF!),"")</f>
        <v>#REF!</v>
      </c>
      <c r="N31" s="91" t="e">
        <f>IF(AND('Mapa final'!#REF!="Media",'Mapa final'!#REF!="Leve"),CONCATENATE("R4C",'Mapa final'!#REF!),"")</f>
        <v>#REF!</v>
      </c>
      <c r="O31" s="91" t="e">
        <f>IF(AND('Mapa final'!#REF!="Media",'Mapa final'!#REF!="Leve"),CONCATENATE("R4C",'Mapa final'!#REF!),"")</f>
        <v>#REF!</v>
      </c>
      <c r="P31" s="91" t="e">
        <f>IF(AND('Mapa final'!#REF!="Media",'Mapa final'!#REF!="Leve"),CONCATENATE("R4C",'Mapa final'!#REF!),"")</f>
        <v>#REF!</v>
      </c>
      <c r="Q31" s="91" t="e">
        <f>IF(AND('Mapa final'!#REF!="Media",'Mapa final'!#REF!="Leve"),CONCATENATE("R4C",'Mapa final'!#REF!),"")</f>
        <v>#REF!</v>
      </c>
      <c r="R31" s="91" t="e">
        <f>IF(AND('Mapa final'!#REF!="Media",'Mapa final'!#REF!="Leve"),CONCATENATE("R4C",'Mapa final'!#REF!),"")</f>
        <v>#REF!</v>
      </c>
      <c r="S31" s="91" t="e">
        <f>IF(AND('Mapa final'!#REF!="Media",'Mapa final'!#REF!="Leve"),CONCATENATE("R4C",'Mapa final'!#REF!),"")</f>
        <v>#REF!</v>
      </c>
      <c r="T31" s="90" t="e">
        <f>IF(AND('Mapa final'!#REF!="Media",'Mapa final'!#REF!="Menor"),CONCATENATE("R4C",'Mapa final'!#REF!),"")</f>
        <v>#REF!</v>
      </c>
      <c r="U31" s="91" t="e">
        <f>IF(AND('Mapa final'!#REF!="Media",'Mapa final'!#REF!="Menor"),CONCATENATE("R4C",'Mapa final'!#REF!),"")</f>
        <v>#REF!</v>
      </c>
      <c r="V31" s="91" t="e">
        <f>IF(AND('Mapa final'!#REF!="Media",'Mapa final'!#REF!="Menor"),CONCATENATE("R4C",'Mapa final'!#REF!),"")</f>
        <v>#REF!</v>
      </c>
      <c r="W31" s="91" t="e">
        <f>IF(AND('Mapa final'!#REF!="Media",'Mapa final'!#REF!="Menor"),CONCATENATE("R4C",'Mapa final'!#REF!),"")</f>
        <v>#REF!</v>
      </c>
      <c r="X31" s="91" t="e">
        <f>IF(AND('Mapa final'!#REF!="Media",'Mapa final'!#REF!="Menor"),CONCATENATE("R4C",'Mapa final'!#REF!),"")</f>
        <v>#REF!</v>
      </c>
      <c r="Y31" s="92" t="e">
        <f>IF(AND('Mapa final'!#REF!="Media",'Mapa final'!#REF!="Menor"),CONCATENATE("R4C",'Mapa final'!#REF!),"")</f>
        <v>#REF!</v>
      </c>
      <c r="Z31" s="90" t="e">
        <f>IF(AND('Mapa final'!#REF!="Media",'Mapa final'!#REF!="Moderado"),CONCATENATE("R4C",'Mapa final'!#REF!),"")</f>
        <v>#REF!</v>
      </c>
      <c r="AA31" s="91" t="e">
        <f>IF(AND('Mapa final'!#REF!="Media",'Mapa final'!#REF!="Moderado"),CONCATENATE("R4C",'Mapa final'!#REF!),"")</f>
        <v>#REF!</v>
      </c>
      <c r="AB31" s="91" t="e">
        <f>IF(AND('Mapa final'!#REF!="Media",'Mapa final'!#REF!="Moderado"),CONCATENATE("R4C",'Mapa final'!#REF!),"")</f>
        <v>#REF!</v>
      </c>
      <c r="AC31" s="91" t="e">
        <f>IF(AND('Mapa final'!#REF!="Media",'Mapa final'!#REF!="Moderado"),CONCATENATE("R4C",'Mapa final'!#REF!),"")</f>
        <v>#REF!</v>
      </c>
      <c r="AD31" s="91" t="e">
        <f>IF(AND('Mapa final'!#REF!="Media",'Mapa final'!#REF!="Moderado"),CONCATENATE("R4C",'Mapa final'!#REF!),"")</f>
        <v>#REF!</v>
      </c>
      <c r="AE31" s="92" t="e">
        <f>IF(AND('Mapa final'!#REF!="Media",'Mapa final'!#REF!="Moderado"),CONCATENATE("R4C",'Mapa final'!#REF!),"")</f>
        <v>#REF!</v>
      </c>
      <c r="AF31" s="74" t="e">
        <f>IF(AND('Mapa final'!#REF!="Media",'Mapa final'!#REF!="Mayor"),CONCATENATE("R4C",'Mapa final'!#REF!),"")</f>
        <v>#REF!</v>
      </c>
      <c r="AG31" s="75" t="e">
        <f>IF(AND('Mapa final'!#REF!="Media",'Mapa final'!#REF!="Mayor"),CONCATENATE("R4C",'Mapa final'!#REF!),"")</f>
        <v>#REF!</v>
      </c>
      <c r="AH31" s="80" t="e">
        <f>IF(AND('Mapa final'!#REF!="Media",'Mapa final'!#REF!="Mayor"),CONCATENATE("R4C",'Mapa final'!#REF!),"")</f>
        <v>#REF!</v>
      </c>
      <c r="AI31" s="80" t="e">
        <f>IF(AND('Mapa final'!#REF!="Media",'Mapa final'!#REF!="Mayor"),CONCATENATE("R4C",'Mapa final'!#REF!),"")</f>
        <v>#REF!</v>
      </c>
      <c r="AJ31" s="80" t="e">
        <f>IF(AND('Mapa final'!#REF!="Media",'Mapa final'!#REF!="Mayor"),CONCATENATE("R4C",'Mapa final'!#REF!),"")</f>
        <v>#REF!</v>
      </c>
      <c r="AK31" s="76" t="e">
        <f>IF(AND('Mapa final'!#REF!="Media",'Mapa final'!#REF!="Mayor"),CONCATENATE("R4C",'Mapa final'!#REF!),"")</f>
        <v>#REF!</v>
      </c>
      <c r="AL31" s="77" t="e">
        <f>IF(AND('Mapa final'!#REF!="Media",'Mapa final'!#REF!="Catastrófico"),CONCATENATE("R4C",'Mapa final'!#REF!),"")</f>
        <v>#REF!</v>
      </c>
      <c r="AM31" s="78" t="e">
        <f>IF(AND('Mapa final'!#REF!="Media",'Mapa final'!#REF!="Catastrófico"),CONCATENATE("R4C",'Mapa final'!#REF!),"")</f>
        <v>#REF!</v>
      </c>
      <c r="AN31" s="78" t="e">
        <f>IF(AND('Mapa final'!#REF!="Media",'Mapa final'!#REF!="Catastrófico"),CONCATENATE("R4C",'Mapa final'!#REF!),"")</f>
        <v>#REF!</v>
      </c>
      <c r="AO31" s="78" t="e">
        <f>IF(AND('Mapa final'!#REF!="Media",'Mapa final'!#REF!="Catastrófico"),CONCATENATE("R4C",'Mapa final'!#REF!),"")</f>
        <v>#REF!</v>
      </c>
      <c r="AP31" s="78" t="e">
        <f>IF(AND('Mapa final'!#REF!="Media",'Mapa final'!#REF!="Catastrófico"),CONCATENATE("R4C",'Mapa final'!#REF!),"")</f>
        <v>#REF!</v>
      </c>
      <c r="AQ31" s="79" t="e">
        <f>IF(AND('Mapa final'!#REF!="Media",'Mapa final'!#REF!="Catastrófico"),CONCATENATE("R4C",'Mapa final'!#REF!),"")</f>
        <v>#REF!</v>
      </c>
      <c r="AR31" s="22"/>
      <c r="AS31" s="873"/>
      <c r="AT31" s="874"/>
      <c r="AU31" s="874"/>
      <c r="AV31" s="874"/>
      <c r="AW31" s="874"/>
      <c r="AX31" s="875"/>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row>
    <row r="32" spans="1:80" ht="18.600000000000001" customHeight="1" x14ac:dyDescent="0.5">
      <c r="A32" s="22"/>
      <c r="B32" s="856"/>
      <c r="C32" s="856"/>
      <c r="D32" s="857"/>
      <c r="E32" s="840"/>
      <c r="F32" s="841"/>
      <c r="G32" s="841"/>
      <c r="H32" s="841"/>
      <c r="I32" s="859"/>
      <c r="J32" s="90" t="e">
        <f>IF(AND('Mapa final'!#REF!="Media",'Mapa final'!#REF!="Leve"),CONCATENATE("R6C",'Mapa final'!#REF!),"")</f>
        <v>#REF!</v>
      </c>
      <c r="K32" s="91" t="e">
        <f>IF(AND('Mapa final'!#REF!="Media",'Mapa final'!#REF!="Leve"),CONCATENATE("R6C",'Mapa final'!#REF!),"")</f>
        <v>#REF!</v>
      </c>
      <c r="L32" s="91" t="e">
        <f>IF(AND('Mapa final'!#REF!="Media",'Mapa final'!#REF!="Leve"),CONCATENATE("R6C",'Mapa final'!#REF!),"")</f>
        <v>#REF!</v>
      </c>
      <c r="M32" s="91" t="e">
        <f>IF(AND('Mapa final'!#REF!="Media",'Mapa final'!#REF!="Leve"),CONCATENATE("R6C",'Mapa final'!#REF!),"")</f>
        <v>#REF!</v>
      </c>
      <c r="N32" s="91" t="e">
        <f>IF(AND('Mapa final'!#REF!="Media",'Mapa final'!#REF!="Leve"),CONCATENATE("R6C",'Mapa final'!#REF!),"")</f>
        <v>#REF!</v>
      </c>
      <c r="O32" s="91" t="e">
        <f>IF(AND('Mapa final'!#REF!="Media",'Mapa final'!#REF!="Leve"),CONCATENATE("R6C",'Mapa final'!#REF!),"")</f>
        <v>#REF!</v>
      </c>
      <c r="P32" s="91" t="e">
        <f>IF(AND('Mapa final'!#REF!="Media",'Mapa final'!#REF!="Leve"),CONCATENATE("R6C",'Mapa final'!#REF!),"")</f>
        <v>#REF!</v>
      </c>
      <c r="Q32" s="91" t="e">
        <f>IF(AND('Mapa final'!#REF!="Media",'Mapa final'!#REF!="Leve"),CONCATENATE("R6C",'Mapa final'!#REF!),"")</f>
        <v>#REF!</v>
      </c>
      <c r="R32" s="91" t="e">
        <f>IF(AND('Mapa final'!#REF!="Media",'Mapa final'!#REF!="Leve"),CONCATENATE("R6C",'Mapa final'!#REF!),"")</f>
        <v>#REF!</v>
      </c>
      <c r="S32" s="91" t="e">
        <f>IF(AND('Mapa final'!#REF!="Media",'Mapa final'!#REF!="Leve"),CONCATENATE("R6C",'Mapa final'!#REF!),"")</f>
        <v>#REF!</v>
      </c>
      <c r="T32" s="90" t="e">
        <f>IF(AND('Mapa final'!#REF!="Media",'Mapa final'!#REF!="Menor"),CONCATENATE("R6C",'Mapa final'!#REF!),"")</f>
        <v>#REF!</v>
      </c>
      <c r="U32" s="91" t="e">
        <f>IF(AND('Mapa final'!#REF!="Media",'Mapa final'!#REF!="Menor"),CONCATENATE("R6C",'Mapa final'!#REF!),"")</f>
        <v>#REF!</v>
      </c>
      <c r="V32" s="91" t="e">
        <f>IF(AND('Mapa final'!#REF!="Media",'Mapa final'!#REF!="Menor"),CONCATENATE("R6C",'Mapa final'!#REF!),"")</f>
        <v>#REF!</v>
      </c>
      <c r="W32" s="91" t="e">
        <f>IF(AND('Mapa final'!#REF!="Media",'Mapa final'!#REF!="Menor"),CONCATENATE("R6C",'Mapa final'!#REF!),"")</f>
        <v>#REF!</v>
      </c>
      <c r="X32" s="91" t="e">
        <f>IF(AND('Mapa final'!#REF!="Media",'Mapa final'!#REF!="Menor"),CONCATENATE("R6C",'Mapa final'!#REF!),"")</f>
        <v>#REF!</v>
      </c>
      <c r="Y32" s="92" t="e">
        <f>IF(AND('Mapa final'!#REF!="Media",'Mapa final'!#REF!="Menor"),CONCATENATE("R6C",'Mapa final'!#REF!),"")</f>
        <v>#REF!</v>
      </c>
      <c r="Z32" s="90" t="e">
        <f>IF(AND('Mapa final'!#REF!="Media",'Mapa final'!#REF!="Moderado"),CONCATENATE("R6C",'Mapa final'!#REF!),"")</f>
        <v>#REF!</v>
      </c>
      <c r="AA32" s="91" t="e">
        <f>IF(AND('Mapa final'!#REF!="Media",'Mapa final'!#REF!="Moderado"),CONCATENATE("R6C",'Mapa final'!#REF!),"")</f>
        <v>#REF!</v>
      </c>
      <c r="AB32" s="91" t="e">
        <f>IF(AND('Mapa final'!#REF!="Media",'Mapa final'!#REF!="Moderado"),CONCATENATE("R6C",'Mapa final'!#REF!),"")</f>
        <v>#REF!</v>
      </c>
      <c r="AC32" s="91" t="e">
        <f>IF(AND('Mapa final'!#REF!="Media",'Mapa final'!#REF!="Moderado"),CONCATENATE("R6C",'Mapa final'!#REF!),"")</f>
        <v>#REF!</v>
      </c>
      <c r="AD32" s="91" t="e">
        <f>IF(AND('Mapa final'!#REF!="Media",'Mapa final'!#REF!="Moderado"),CONCATENATE("R6C",'Mapa final'!#REF!),"")</f>
        <v>#REF!</v>
      </c>
      <c r="AE32" s="92" t="e">
        <f>IF(AND('Mapa final'!#REF!="Media",'Mapa final'!#REF!="Moderado"),CONCATENATE("R6C",'Mapa final'!#REF!),"")</f>
        <v>#REF!</v>
      </c>
      <c r="AF32" s="74" t="e">
        <f>IF(AND('Mapa final'!#REF!="Media",'Mapa final'!#REF!="Mayor"),CONCATENATE("R6C",'Mapa final'!#REF!),"")</f>
        <v>#REF!</v>
      </c>
      <c r="AG32" s="75" t="e">
        <f>IF(AND('Mapa final'!#REF!="Media",'Mapa final'!#REF!="Mayor"),CONCATENATE("R6C",'Mapa final'!#REF!),"")</f>
        <v>#REF!</v>
      </c>
      <c r="AH32" s="80" t="e">
        <f>IF(AND('Mapa final'!#REF!="Media",'Mapa final'!#REF!="Mayor"),CONCATENATE("R6C",'Mapa final'!#REF!),"")</f>
        <v>#REF!</v>
      </c>
      <c r="AI32" s="80" t="e">
        <f>IF(AND('Mapa final'!#REF!="Media",'Mapa final'!#REF!="Mayor"),CONCATENATE("R6C",'Mapa final'!#REF!),"")</f>
        <v>#REF!</v>
      </c>
      <c r="AJ32" s="80" t="e">
        <f>IF(AND('Mapa final'!#REF!="Media",'Mapa final'!#REF!="Mayor"),CONCATENATE("R6C",'Mapa final'!#REF!),"")</f>
        <v>#REF!</v>
      </c>
      <c r="AK32" s="76" t="e">
        <f>IF(AND('Mapa final'!#REF!="Media",'Mapa final'!#REF!="Mayor"),CONCATENATE("R6C",'Mapa final'!#REF!),"")</f>
        <v>#REF!</v>
      </c>
      <c r="AL32" s="77" t="e">
        <f>IF(AND('Mapa final'!#REF!="Media",'Mapa final'!#REF!="Catastrófico"),CONCATENATE("R6C",'Mapa final'!#REF!),"")</f>
        <v>#REF!</v>
      </c>
      <c r="AM32" s="78" t="e">
        <f>IF(AND('Mapa final'!#REF!="Media",'Mapa final'!#REF!="Catastrófico"),CONCATENATE("R6C",'Mapa final'!#REF!),"")</f>
        <v>#REF!</v>
      </c>
      <c r="AN32" s="78" t="e">
        <f>IF(AND('Mapa final'!#REF!="Media",'Mapa final'!#REF!="Catastrófico"),CONCATENATE("R6C",'Mapa final'!#REF!),"")</f>
        <v>#REF!</v>
      </c>
      <c r="AO32" s="78" t="e">
        <f>IF(AND('Mapa final'!#REF!="Media",'Mapa final'!#REF!="Catastrófico"),CONCATENATE("R6C",'Mapa final'!#REF!),"")</f>
        <v>#REF!</v>
      </c>
      <c r="AP32" s="78" t="e">
        <f>IF(AND('Mapa final'!#REF!="Media",'Mapa final'!#REF!="Catastrófico"),CONCATENATE("R6C",'Mapa final'!#REF!),"")</f>
        <v>#REF!</v>
      </c>
      <c r="AQ32" s="79" t="e">
        <f>IF(AND('Mapa final'!#REF!="Media",'Mapa final'!#REF!="Catastrófico"),CONCATENATE("R6C",'Mapa final'!#REF!),"")</f>
        <v>#REF!</v>
      </c>
      <c r="AR32" s="22"/>
      <c r="AS32" s="873"/>
      <c r="AT32" s="874"/>
      <c r="AU32" s="874"/>
      <c r="AV32" s="874"/>
      <c r="AW32" s="874"/>
      <c r="AX32" s="875"/>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row>
    <row r="33" spans="1:84" ht="18.600000000000001" customHeight="1" x14ac:dyDescent="0.5">
      <c r="A33" s="22"/>
      <c r="B33" s="856"/>
      <c r="C33" s="856"/>
      <c r="D33" s="857"/>
      <c r="E33" s="840"/>
      <c r="F33" s="841"/>
      <c r="G33" s="841"/>
      <c r="H33" s="841"/>
      <c r="I33" s="859"/>
      <c r="J33" s="90" t="e">
        <f>IF(AND('Mapa final'!#REF!="Media",'Mapa final'!#REF!="Leve"),CONCATENATE("R8C",'Mapa final'!#REF!),"")</f>
        <v>#REF!</v>
      </c>
      <c r="K33" s="91" t="e">
        <f>IF(AND('Mapa final'!#REF!="Media",'Mapa final'!#REF!="Leve"),CONCATENATE("R8C",'Mapa final'!#REF!),"")</f>
        <v>#REF!</v>
      </c>
      <c r="L33" s="91" t="e">
        <f>IF(AND('Mapa final'!#REF!="Media",'Mapa final'!#REF!="Leve"),CONCATENATE("R8C",'Mapa final'!#REF!),"")</f>
        <v>#REF!</v>
      </c>
      <c r="M33" s="91" t="e">
        <f>IF(AND('Mapa final'!#REF!="Media",'Mapa final'!#REF!="Leve"),CONCATENATE("R8C",'Mapa final'!#REF!),"")</f>
        <v>#REF!</v>
      </c>
      <c r="N33" s="91" t="e">
        <f>IF(AND('Mapa final'!#REF!="Media",'Mapa final'!#REF!="Leve"),CONCATENATE("R8C",'Mapa final'!#REF!),"")</f>
        <v>#REF!</v>
      </c>
      <c r="O33" s="91" t="e">
        <f>IF(AND('Mapa final'!#REF!="Media",'Mapa final'!#REF!="Leve"),CONCATENATE("R8C",'Mapa final'!#REF!),"")</f>
        <v>#REF!</v>
      </c>
      <c r="P33" s="91" t="e">
        <f>IF(AND('Mapa final'!#REF!="Media",'Mapa final'!#REF!="Leve"),CONCATENATE("R8C",'Mapa final'!#REF!),"")</f>
        <v>#REF!</v>
      </c>
      <c r="Q33" s="91" t="e">
        <f>IF(AND('Mapa final'!#REF!="Media",'Mapa final'!#REF!="Leve"),CONCATENATE("R8C",'Mapa final'!#REF!),"")</f>
        <v>#REF!</v>
      </c>
      <c r="R33" s="91" t="e">
        <f>IF(AND('Mapa final'!#REF!="Media",'Mapa final'!#REF!="Leve"),CONCATENATE("R8C",'Mapa final'!#REF!),"")</f>
        <v>#REF!</v>
      </c>
      <c r="S33" s="91" t="e">
        <f>IF(AND('Mapa final'!#REF!="Media",'Mapa final'!#REF!="Leve"),CONCATENATE("R8C",'Mapa final'!#REF!),"")</f>
        <v>#REF!</v>
      </c>
      <c r="T33" s="90" t="e">
        <f>IF(AND('Mapa final'!#REF!="Media",'Mapa final'!#REF!="Menor"),CONCATENATE("R8C",'Mapa final'!#REF!),"")</f>
        <v>#REF!</v>
      </c>
      <c r="U33" s="91" t="e">
        <f>IF(AND('Mapa final'!#REF!="Media",'Mapa final'!#REF!="Menor"),CONCATENATE("R8C",'Mapa final'!#REF!),"")</f>
        <v>#REF!</v>
      </c>
      <c r="V33" s="91" t="e">
        <f>IF(AND('Mapa final'!#REF!="Media",'Mapa final'!#REF!="Menor"),CONCATENATE("R8C",'Mapa final'!#REF!),"")</f>
        <v>#REF!</v>
      </c>
      <c r="W33" s="91" t="e">
        <f>IF(AND('Mapa final'!#REF!="Media",'Mapa final'!#REF!="Menor"),CONCATENATE("R8C",'Mapa final'!#REF!),"")</f>
        <v>#REF!</v>
      </c>
      <c r="X33" s="91" t="e">
        <f>IF(AND('Mapa final'!#REF!="Media",'Mapa final'!#REF!="Menor"),CONCATENATE("R8C",'Mapa final'!#REF!),"")</f>
        <v>#REF!</v>
      </c>
      <c r="Y33" s="92" t="e">
        <f>IF(AND('Mapa final'!#REF!="Media",'Mapa final'!#REF!="Menor"),CONCATENATE("R8C",'Mapa final'!#REF!),"")</f>
        <v>#REF!</v>
      </c>
      <c r="Z33" s="90" t="e">
        <f>IF(AND('Mapa final'!#REF!="Media",'Mapa final'!#REF!="Moderado"),CONCATENATE("R8C",'Mapa final'!#REF!),"")</f>
        <v>#REF!</v>
      </c>
      <c r="AA33" s="91" t="e">
        <f>IF(AND('Mapa final'!#REF!="Media",'Mapa final'!#REF!="Moderado"),CONCATENATE("R8C",'Mapa final'!#REF!),"")</f>
        <v>#REF!</v>
      </c>
      <c r="AB33" s="91" t="e">
        <f>IF(AND('Mapa final'!#REF!="Media",'Mapa final'!#REF!="Moderado"),CONCATENATE("R8C",'Mapa final'!#REF!),"")</f>
        <v>#REF!</v>
      </c>
      <c r="AC33" s="91" t="e">
        <f>IF(AND('Mapa final'!#REF!="Media",'Mapa final'!#REF!="Moderado"),CONCATENATE("R8C",'Mapa final'!#REF!),"")</f>
        <v>#REF!</v>
      </c>
      <c r="AD33" s="91" t="e">
        <f>IF(AND('Mapa final'!#REF!="Media",'Mapa final'!#REF!="Moderado"),CONCATENATE("R8C",'Mapa final'!#REF!),"")</f>
        <v>#REF!</v>
      </c>
      <c r="AE33" s="92" t="e">
        <f>IF(AND('Mapa final'!#REF!="Media",'Mapa final'!#REF!="Moderado"),CONCATENATE("R8C",'Mapa final'!#REF!),"")</f>
        <v>#REF!</v>
      </c>
      <c r="AF33" s="74" t="e">
        <f>IF(AND('Mapa final'!#REF!="Media",'Mapa final'!#REF!="Mayor"),CONCATENATE("R8C",'Mapa final'!#REF!),"")</f>
        <v>#REF!</v>
      </c>
      <c r="AG33" s="75" t="e">
        <f>IF(AND('Mapa final'!#REF!="Media",'Mapa final'!#REF!="Mayor"),CONCATENATE("R8C",'Mapa final'!#REF!),"")</f>
        <v>#REF!</v>
      </c>
      <c r="AH33" s="80" t="e">
        <f>IF(AND('Mapa final'!#REF!="Media",'Mapa final'!#REF!="Mayor"),CONCATENATE("R8C",'Mapa final'!#REF!),"")</f>
        <v>#REF!</v>
      </c>
      <c r="AI33" s="80" t="e">
        <f>IF(AND('Mapa final'!#REF!="Media",'Mapa final'!#REF!="Mayor"),CONCATENATE("R8C",'Mapa final'!#REF!),"")</f>
        <v>#REF!</v>
      </c>
      <c r="AJ33" s="80" t="e">
        <f>IF(AND('Mapa final'!#REF!="Media",'Mapa final'!#REF!="Mayor"),CONCATENATE("R8C",'Mapa final'!#REF!),"")</f>
        <v>#REF!</v>
      </c>
      <c r="AK33" s="76" t="e">
        <f>IF(AND('Mapa final'!#REF!="Media",'Mapa final'!#REF!="Mayor"),CONCATENATE("R8C",'Mapa final'!#REF!),"")</f>
        <v>#REF!</v>
      </c>
      <c r="AL33" s="77" t="e">
        <f>IF(AND('Mapa final'!#REF!="Media",'Mapa final'!#REF!="Catastrófico"),CONCATENATE("R8C",'Mapa final'!#REF!),"")</f>
        <v>#REF!</v>
      </c>
      <c r="AM33" s="78" t="e">
        <f>IF(AND('Mapa final'!#REF!="Media",'Mapa final'!#REF!="Catastrófico"),CONCATENATE("R8C",'Mapa final'!#REF!),"")</f>
        <v>#REF!</v>
      </c>
      <c r="AN33" s="78" t="e">
        <f>IF(AND('Mapa final'!#REF!="Media",'Mapa final'!#REF!="Catastrófico"),CONCATENATE("R8C",'Mapa final'!#REF!),"")</f>
        <v>#REF!</v>
      </c>
      <c r="AO33" s="78" t="e">
        <f>IF(AND('Mapa final'!#REF!="Media",'Mapa final'!#REF!="Catastrófico"),CONCATENATE("R8C",'Mapa final'!#REF!),"")</f>
        <v>#REF!</v>
      </c>
      <c r="AP33" s="78" t="e">
        <f>IF(AND('Mapa final'!#REF!="Media",'Mapa final'!#REF!="Catastrófico"),CONCATENATE("R8C",'Mapa final'!#REF!),"")</f>
        <v>#REF!</v>
      </c>
      <c r="AQ33" s="79" t="e">
        <f>IF(AND('Mapa final'!#REF!="Media",'Mapa final'!#REF!="Catastrófico"),CONCATENATE("R8C",'Mapa final'!#REF!),"")</f>
        <v>#REF!</v>
      </c>
      <c r="AR33" s="22"/>
      <c r="AS33" s="873"/>
      <c r="AT33" s="874"/>
      <c r="AU33" s="874"/>
      <c r="AV33" s="874"/>
      <c r="AW33" s="874"/>
      <c r="AX33" s="875"/>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row>
    <row r="34" spans="1:84" ht="18.600000000000001" customHeight="1" x14ac:dyDescent="0.5">
      <c r="A34" s="22"/>
      <c r="B34" s="856"/>
      <c r="C34" s="856"/>
      <c r="D34" s="857"/>
      <c r="E34" s="840"/>
      <c r="F34" s="841"/>
      <c r="G34" s="841"/>
      <c r="H34" s="841"/>
      <c r="I34" s="859"/>
      <c r="J34" s="90" t="e">
        <f>IF(AND('Mapa final'!#REF!="Media",'Mapa final'!#REF!="Leve"),CONCATENATE("R9C",'Mapa final'!#REF!),"")</f>
        <v>#REF!</v>
      </c>
      <c r="K34" s="91" t="e">
        <f>IF(AND('Mapa final'!#REF!="Media",'Mapa final'!#REF!="Leve"),CONCATENATE("R9C",'Mapa final'!#REF!),"")</f>
        <v>#REF!</v>
      </c>
      <c r="L34" s="91" t="e">
        <f>IF(AND('Mapa final'!#REF!="Media",'Mapa final'!#REF!="Leve"),CONCATENATE("R9C",'Mapa final'!#REF!),"")</f>
        <v>#REF!</v>
      </c>
      <c r="M34" s="91" t="e">
        <f>IF(AND('Mapa final'!#REF!="Media",'Mapa final'!#REF!="Leve"),CONCATENATE("R9C",'Mapa final'!#REF!),"")</f>
        <v>#REF!</v>
      </c>
      <c r="N34" s="91" t="e">
        <f>IF(AND('Mapa final'!#REF!="Media",'Mapa final'!#REF!="Leve"),CONCATENATE("R9C",'Mapa final'!#REF!),"")</f>
        <v>#REF!</v>
      </c>
      <c r="O34" s="91" t="e">
        <f>IF(AND('Mapa final'!#REF!="Media",'Mapa final'!#REF!="Leve"),CONCATENATE("R9C",'Mapa final'!#REF!),"")</f>
        <v>#REF!</v>
      </c>
      <c r="P34" s="91" t="e">
        <f>IF(AND('Mapa final'!#REF!="Media",'Mapa final'!#REF!="Leve"),CONCATENATE("R9C",'Mapa final'!#REF!),"")</f>
        <v>#REF!</v>
      </c>
      <c r="Q34" s="91" t="e">
        <f>IF(AND('Mapa final'!#REF!="Media",'Mapa final'!#REF!="Leve"),CONCATENATE("R9C",'Mapa final'!#REF!),"")</f>
        <v>#REF!</v>
      </c>
      <c r="R34" s="91" t="e">
        <f>IF(AND('Mapa final'!#REF!="Media",'Mapa final'!#REF!="Leve"),CONCATENATE("R9C",'Mapa final'!#REF!),"")</f>
        <v>#REF!</v>
      </c>
      <c r="S34" s="91" t="e">
        <f>IF(AND('Mapa final'!#REF!="Media",'Mapa final'!#REF!="Leve"),CONCATENATE("R9C",'Mapa final'!#REF!),"")</f>
        <v>#REF!</v>
      </c>
      <c r="T34" s="90" t="e">
        <f>IF(AND('Mapa final'!#REF!="Media",'Mapa final'!#REF!="Menor"),CONCATENATE("R9C",'Mapa final'!#REF!),"")</f>
        <v>#REF!</v>
      </c>
      <c r="U34" s="91" t="e">
        <f>IF(AND('Mapa final'!#REF!="Media",'Mapa final'!#REF!="Menor"),CONCATENATE("R9C",'Mapa final'!#REF!),"")</f>
        <v>#REF!</v>
      </c>
      <c r="V34" s="91" t="e">
        <f>IF(AND('Mapa final'!#REF!="Media",'Mapa final'!#REF!="Menor"),CONCATENATE("R9C",'Mapa final'!#REF!),"")</f>
        <v>#REF!</v>
      </c>
      <c r="W34" s="91" t="e">
        <f>IF(AND('Mapa final'!#REF!="Media",'Mapa final'!#REF!="Menor"),CONCATENATE("R9C",'Mapa final'!#REF!),"")</f>
        <v>#REF!</v>
      </c>
      <c r="X34" s="91" t="e">
        <f>IF(AND('Mapa final'!#REF!="Media",'Mapa final'!#REF!="Menor"),CONCATENATE("R9C",'Mapa final'!#REF!),"")</f>
        <v>#REF!</v>
      </c>
      <c r="Y34" s="92" t="e">
        <f>IF(AND('Mapa final'!#REF!="Media",'Mapa final'!#REF!="Menor"),CONCATENATE("R9C",'Mapa final'!#REF!),"")</f>
        <v>#REF!</v>
      </c>
      <c r="Z34" s="90" t="e">
        <f>IF(AND('Mapa final'!#REF!="Media",'Mapa final'!#REF!="Moderado"),CONCATENATE("R9C",'Mapa final'!#REF!),"")</f>
        <v>#REF!</v>
      </c>
      <c r="AA34" s="91" t="e">
        <f>IF(AND('Mapa final'!#REF!="Media",'Mapa final'!#REF!="Moderado"),CONCATENATE("R9C",'Mapa final'!#REF!),"")</f>
        <v>#REF!</v>
      </c>
      <c r="AB34" s="91" t="e">
        <f>IF(AND('Mapa final'!#REF!="Media",'Mapa final'!#REF!="Moderado"),CONCATENATE("R9C",'Mapa final'!#REF!),"")</f>
        <v>#REF!</v>
      </c>
      <c r="AC34" s="91" t="e">
        <f>IF(AND('Mapa final'!#REF!="Media",'Mapa final'!#REF!="Moderado"),CONCATENATE("R9C",'Mapa final'!#REF!),"")</f>
        <v>#REF!</v>
      </c>
      <c r="AD34" s="91" t="e">
        <f>IF(AND('Mapa final'!#REF!="Media",'Mapa final'!#REF!="Moderado"),CONCATENATE("R9C",'Mapa final'!#REF!),"")</f>
        <v>#REF!</v>
      </c>
      <c r="AE34" s="92" t="e">
        <f>IF(AND('Mapa final'!#REF!="Media",'Mapa final'!#REF!="Moderado"),CONCATENATE("R9C",'Mapa final'!#REF!),"")</f>
        <v>#REF!</v>
      </c>
      <c r="AF34" s="74" t="e">
        <f>IF(AND('Mapa final'!#REF!="Media",'Mapa final'!#REF!="Mayor"),CONCATENATE("R9C",'Mapa final'!#REF!),"")</f>
        <v>#REF!</v>
      </c>
      <c r="AG34" s="75" t="e">
        <f>IF(AND('Mapa final'!#REF!="Media",'Mapa final'!#REF!="Mayor"),CONCATENATE("R9C",'Mapa final'!#REF!),"")</f>
        <v>#REF!</v>
      </c>
      <c r="AH34" s="80" t="e">
        <f>IF(AND('Mapa final'!#REF!="Media",'Mapa final'!#REF!="Mayor"),CONCATENATE("R9C",'Mapa final'!#REF!),"")</f>
        <v>#REF!</v>
      </c>
      <c r="AI34" s="80" t="e">
        <f>IF(AND('Mapa final'!#REF!="Media",'Mapa final'!#REF!="Mayor"),CONCATENATE("R9C",'Mapa final'!#REF!),"")</f>
        <v>#REF!</v>
      </c>
      <c r="AJ34" s="80" t="e">
        <f>IF(AND('Mapa final'!#REF!="Media",'Mapa final'!#REF!="Mayor"),CONCATENATE("R9C",'Mapa final'!#REF!),"")</f>
        <v>#REF!</v>
      </c>
      <c r="AK34" s="76" t="e">
        <f>IF(AND('Mapa final'!#REF!="Media",'Mapa final'!#REF!="Mayor"),CONCATENATE("R9C",'Mapa final'!#REF!),"")</f>
        <v>#REF!</v>
      </c>
      <c r="AL34" s="77" t="e">
        <f>IF(AND('Mapa final'!#REF!="Media",'Mapa final'!#REF!="Catastrófico"),CONCATENATE("R9C",'Mapa final'!#REF!),"")</f>
        <v>#REF!</v>
      </c>
      <c r="AM34" s="78" t="e">
        <f>IF(AND('Mapa final'!#REF!="Media",'Mapa final'!#REF!="Catastrófico"),CONCATENATE("R9C",'Mapa final'!#REF!),"")</f>
        <v>#REF!</v>
      </c>
      <c r="AN34" s="78" t="e">
        <f>IF(AND('Mapa final'!#REF!="Media",'Mapa final'!#REF!="Catastrófico"),CONCATENATE("R9C",'Mapa final'!#REF!),"")</f>
        <v>#REF!</v>
      </c>
      <c r="AO34" s="78" t="e">
        <f>IF(AND('Mapa final'!#REF!="Media",'Mapa final'!#REF!="Catastrófico"),CONCATENATE("R9C",'Mapa final'!#REF!),"")</f>
        <v>#REF!</v>
      </c>
      <c r="AP34" s="78" t="e">
        <f>IF(AND('Mapa final'!#REF!="Media",'Mapa final'!#REF!="Catastrófico"),CONCATENATE("R9C",'Mapa final'!#REF!),"")</f>
        <v>#REF!</v>
      </c>
      <c r="AQ34" s="79" t="e">
        <f>IF(AND('Mapa final'!#REF!="Media",'Mapa final'!#REF!="Catastrófico"),CONCATENATE("R9C",'Mapa final'!#REF!),"")</f>
        <v>#REF!</v>
      </c>
      <c r="AR34" s="22"/>
      <c r="AS34" s="873"/>
      <c r="AT34" s="874"/>
      <c r="AU34" s="874"/>
      <c r="AV34" s="874"/>
      <c r="AW34" s="874"/>
      <c r="AX34" s="875"/>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row>
    <row r="35" spans="1:84" ht="18.600000000000001" customHeight="1" thickBot="1" x14ac:dyDescent="0.55000000000000004">
      <c r="A35" s="22"/>
      <c r="B35" s="856"/>
      <c r="C35" s="856"/>
      <c r="D35" s="857"/>
      <c r="E35" s="842"/>
      <c r="F35" s="843"/>
      <c r="G35" s="843"/>
      <c r="H35" s="843"/>
      <c r="I35" s="860"/>
      <c r="J35" s="90" t="e">
        <f>IF(AND('Mapa final'!#REF!="Media",'Mapa final'!#REF!="Leve"),CONCATENATE("R10C",'Mapa final'!#REF!),"")</f>
        <v>#REF!</v>
      </c>
      <c r="K35" s="91" t="e">
        <f>IF(AND('Mapa final'!#REF!="Media",'Mapa final'!#REF!="Leve"),CONCATENATE("R10C",'Mapa final'!#REF!),"")</f>
        <v>#REF!</v>
      </c>
      <c r="L35" s="91" t="e">
        <f>IF(AND('Mapa final'!#REF!="Media",'Mapa final'!#REF!="Leve"),CONCATENATE("R10C",'Mapa final'!#REF!),"")</f>
        <v>#REF!</v>
      </c>
      <c r="M35" s="91" t="e">
        <f>IF(AND('Mapa final'!#REF!="Media",'Mapa final'!#REF!="Leve"),CONCATENATE("R10C",'Mapa final'!#REF!),"")</f>
        <v>#REF!</v>
      </c>
      <c r="N35" s="91" t="e">
        <f>IF(AND('Mapa final'!#REF!="Media",'Mapa final'!#REF!="Leve"),CONCATENATE("R10C",'Mapa final'!#REF!),"")</f>
        <v>#REF!</v>
      </c>
      <c r="O35" s="91" t="e">
        <f>IF(AND('Mapa final'!#REF!="Media",'Mapa final'!#REF!="Leve"),CONCATENATE("R10C",'Mapa final'!#REF!),"")</f>
        <v>#REF!</v>
      </c>
      <c r="P35" s="91" t="e">
        <f>IF(AND('Mapa final'!#REF!="Media",'Mapa final'!#REF!="Leve"),CONCATENATE("R10C",'Mapa final'!#REF!),"")</f>
        <v>#REF!</v>
      </c>
      <c r="Q35" s="91" t="e">
        <f>IF(AND('Mapa final'!#REF!="Media",'Mapa final'!#REF!="Leve"),CONCATENATE("R10C",'Mapa final'!#REF!),"")</f>
        <v>#REF!</v>
      </c>
      <c r="R35" s="91" t="e">
        <f>IF(AND('Mapa final'!#REF!="Media",'Mapa final'!#REF!="Leve"),CONCATENATE("R10C",'Mapa final'!#REF!),"")</f>
        <v>#REF!</v>
      </c>
      <c r="S35" s="91" t="e">
        <f>IF(AND('Mapa final'!#REF!="Media",'Mapa final'!#REF!="Leve"),CONCATENATE("R10C",'Mapa final'!#REF!),"")</f>
        <v>#REF!</v>
      </c>
      <c r="T35" s="90" t="e">
        <f>IF(AND('Mapa final'!#REF!="Media",'Mapa final'!#REF!="Menor"),CONCATENATE("R10C",'Mapa final'!#REF!),"")</f>
        <v>#REF!</v>
      </c>
      <c r="U35" s="91" t="e">
        <f>IF(AND('Mapa final'!#REF!="Media",'Mapa final'!#REF!="Menor"),CONCATENATE("R10C",'Mapa final'!#REF!),"")</f>
        <v>#REF!</v>
      </c>
      <c r="V35" s="91" t="e">
        <f>IF(AND('Mapa final'!#REF!="Media",'Mapa final'!#REF!="Menor"),CONCATENATE("R10C",'Mapa final'!#REF!),"")</f>
        <v>#REF!</v>
      </c>
      <c r="W35" s="91" t="e">
        <f>IF(AND('Mapa final'!#REF!="Media",'Mapa final'!#REF!="Menor"),CONCATENATE("R10C",'Mapa final'!#REF!),"")</f>
        <v>#REF!</v>
      </c>
      <c r="X35" s="91" t="e">
        <f>IF(AND('Mapa final'!#REF!="Media",'Mapa final'!#REF!="Menor"),CONCATENATE("R10C",'Mapa final'!#REF!),"")</f>
        <v>#REF!</v>
      </c>
      <c r="Y35" s="92" t="e">
        <f>IF(AND('Mapa final'!#REF!="Media",'Mapa final'!#REF!="Menor"),CONCATENATE("R10C",'Mapa final'!#REF!),"")</f>
        <v>#REF!</v>
      </c>
      <c r="Z35" s="90" t="e">
        <f>IF(AND('Mapa final'!#REF!="Media",'Mapa final'!#REF!="Moderado"),CONCATENATE("R10C",'Mapa final'!#REF!),"")</f>
        <v>#REF!</v>
      </c>
      <c r="AA35" s="91" t="e">
        <f>IF(AND('Mapa final'!#REF!="Media",'Mapa final'!#REF!="Moderado"),CONCATENATE("R10C",'Mapa final'!#REF!),"")</f>
        <v>#REF!</v>
      </c>
      <c r="AB35" s="91" t="e">
        <f>IF(AND('Mapa final'!#REF!="Media",'Mapa final'!#REF!="Moderado"),CONCATENATE("R10C",'Mapa final'!#REF!),"")</f>
        <v>#REF!</v>
      </c>
      <c r="AC35" s="91" t="e">
        <f>IF(AND('Mapa final'!#REF!="Media",'Mapa final'!#REF!="Moderado"),CONCATENATE("R10C",'Mapa final'!#REF!),"")</f>
        <v>#REF!</v>
      </c>
      <c r="AD35" s="91" t="e">
        <f>IF(AND('Mapa final'!#REF!="Media",'Mapa final'!#REF!="Moderado"),CONCATENATE("R10C",'Mapa final'!#REF!),"")</f>
        <v>#REF!</v>
      </c>
      <c r="AE35" s="92" t="e">
        <f>IF(AND('Mapa final'!#REF!="Media",'Mapa final'!#REF!="Moderado"),CONCATENATE("R10C",'Mapa final'!#REF!),"")</f>
        <v>#REF!</v>
      </c>
      <c r="AF35" s="81" t="e">
        <f>IF(AND('Mapa final'!#REF!="Media",'Mapa final'!#REF!="Mayor"),CONCATENATE("R10C",'Mapa final'!#REF!),"")</f>
        <v>#REF!</v>
      </c>
      <c r="AG35" s="82" t="e">
        <f>IF(AND('Mapa final'!#REF!="Media",'Mapa final'!#REF!="Mayor"),CONCATENATE("R10C",'Mapa final'!#REF!),"")</f>
        <v>#REF!</v>
      </c>
      <c r="AH35" s="82" t="e">
        <f>IF(AND('Mapa final'!#REF!="Media",'Mapa final'!#REF!="Mayor"),CONCATENATE("R10C",'Mapa final'!#REF!),"")</f>
        <v>#REF!</v>
      </c>
      <c r="AI35" s="82" t="e">
        <f>IF(AND('Mapa final'!#REF!="Media",'Mapa final'!#REF!="Mayor"),CONCATENATE("R10C",'Mapa final'!#REF!),"")</f>
        <v>#REF!</v>
      </c>
      <c r="AJ35" s="82" t="e">
        <f>IF(AND('Mapa final'!#REF!="Media",'Mapa final'!#REF!="Mayor"),CONCATENATE("R10C",'Mapa final'!#REF!),"")</f>
        <v>#REF!</v>
      </c>
      <c r="AK35" s="83" t="e">
        <f>IF(AND('Mapa final'!#REF!="Media",'Mapa final'!#REF!="Mayor"),CONCATENATE("R10C",'Mapa final'!#REF!),"")</f>
        <v>#REF!</v>
      </c>
      <c r="AL35" s="84" t="e">
        <f>IF(AND('Mapa final'!#REF!="Media",'Mapa final'!#REF!="Catastrófico"),CONCATENATE("R10C",'Mapa final'!#REF!),"")</f>
        <v>#REF!</v>
      </c>
      <c r="AM35" s="85" t="e">
        <f>IF(AND('Mapa final'!#REF!="Media",'Mapa final'!#REF!="Catastrófico"),CONCATENATE("R10C",'Mapa final'!#REF!),"")</f>
        <v>#REF!</v>
      </c>
      <c r="AN35" s="85" t="e">
        <f>IF(AND('Mapa final'!#REF!="Media",'Mapa final'!#REF!="Catastrófico"),CONCATENATE("R10C",'Mapa final'!#REF!),"")</f>
        <v>#REF!</v>
      </c>
      <c r="AO35" s="85" t="e">
        <f>IF(AND('Mapa final'!#REF!="Media",'Mapa final'!#REF!="Catastrófico"),CONCATENATE("R10C",'Mapa final'!#REF!),"")</f>
        <v>#REF!</v>
      </c>
      <c r="AP35" s="85" t="e">
        <f>IF(AND('Mapa final'!#REF!="Media",'Mapa final'!#REF!="Catastrófico"),CONCATENATE("R10C",'Mapa final'!#REF!),"")</f>
        <v>#REF!</v>
      </c>
      <c r="AQ35" s="86" t="e">
        <f>IF(AND('Mapa final'!#REF!="Media",'Mapa final'!#REF!="Catastrófico"),CONCATENATE("R10C",'Mapa final'!#REF!),"")</f>
        <v>#REF!</v>
      </c>
      <c r="AR35" s="22"/>
      <c r="AS35" s="876"/>
      <c r="AT35" s="877"/>
      <c r="AU35" s="877"/>
      <c r="AV35" s="877"/>
      <c r="AW35" s="877"/>
      <c r="AX35" s="878"/>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row>
    <row r="36" spans="1:84" ht="18.600000000000001" customHeight="1" x14ac:dyDescent="0.5">
      <c r="A36" s="22"/>
      <c r="B36" s="856"/>
      <c r="C36" s="856"/>
      <c r="D36" s="857"/>
      <c r="E36" s="836" t="s">
        <v>106</v>
      </c>
      <c r="F36" s="837"/>
      <c r="G36" s="837"/>
      <c r="H36" s="837"/>
      <c r="I36" s="837"/>
      <c r="J36" s="96" t="e">
        <f>IF(AND('Mapa final'!#REF!="Baja",'Mapa final'!#REF!="Leve"),CONCATENATE("R1C",'Mapa final'!#REF!),"")</f>
        <v>#REF!</v>
      </c>
      <c r="K36" s="97" t="e">
        <f>IF(AND('Mapa final'!#REF!="Baja",'Mapa final'!#REF!="Leve"),CONCATENATE("R1C",'Mapa final'!#REF!),"")</f>
        <v>#REF!</v>
      </c>
      <c r="L36" s="97" t="e">
        <f>IF(AND('Mapa final'!#REF!="Baja",'Mapa final'!#REF!="Leve"),CONCATENATE("R1C",'Mapa final'!#REF!),"")</f>
        <v>#REF!</v>
      </c>
      <c r="M36" s="97" t="e">
        <f>IF(AND('Mapa final'!#REF!="Baja",'Mapa final'!#REF!="Leve"),CONCATENATE("R1C",'Mapa final'!#REF!),"")</f>
        <v>#REF!</v>
      </c>
      <c r="N36" s="97" t="e">
        <f>IF(AND('Mapa final'!#REF!="Baja",'Mapa final'!#REF!="Leve"),CONCATENATE("R1C",'Mapa final'!#REF!),"")</f>
        <v>#REF!</v>
      </c>
      <c r="O36" s="97" t="e">
        <f>IF(AND('Mapa final'!#REF!="Baja",'Mapa final'!#REF!="Leve"),CONCATENATE("R1C",'Mapa final'!#REF!),"")</f>
        <v>#REF!</v>
      </c>
      <c r="P36" s="97" t="e">
        <f>IF(AND('Mapa final'!#REF!="Baja",'Mapa final'!#REF!="Leve"),CONCATENATE("R1C",'Mapa final'!#REF!),"")</f>
        <v>#REF!</v>
      </c>
      <c r="Q36" s="97" t="e">
        <f>IF(AND('Mapa final'!#REF!="Baja",'Mapa final'!#REF!="Leve"),CONCATENATE("R1C",'Mapa final'!#REF!),"")</f>
        <v>#REF!</v>
      </c>
      <c r="R36" s="97" t="e">
        <f>IF(AND('Mapa final'!#REF!="Baja",'Mapa final'!#REF!="Leve"),CONCATENATE("R1C",'Mapa final'!#REF!),"")</f>
        <v>#REF!</v>
      </c>
      <c r="S36" s="97" t="e">
        <f>IF(AND('Mapa final'!#REF!="Baja",'Mapa final'!#REF!="Leve"),CONCATENATE("R1C",'Mapa final'!#REF!),"")</f>
        <v>#REF!</v>
      </c>
      <c r="T36" s="87" t="e">
        <f>IF(AND('Mapa final'!#REF!="Baja",'Mapa final'!#REF!="Menor"),CONCATENATE("R1C",'Mapa final'!#REF!),"")</f>
        <v>#REF!</v>
      </c>
      <c r="U36" s="88" t="e">
        <f>IF(AND('Mapa final'!#REF!="Baja",'Mapa final'!#REF!="Menor"),CONCATENATE("R1C",'Mapa final'!#REF!),"")</f>
        <v>#REF!</v>
      </c>
      <c r="V36" s="88" t="e">
        <f>IF(AND('Mapa final'!#REF!="Baja",'Mapa final'!#REF!="Menor"),CONCATENATE("R1C",'Mapa final'!#REF!),"")</f>
        <v>#REF!</v>
      </c>
      <c r="W36" s="88" t="e">
        <f>IF(AND('Mapa final'!#REF!="Baja",'Mapa final'!#REF!="Menor"),CONCATENATE("R1C",'Mapa final'!#REF!),"")</f>
        <v>#REF!</v>
      </c>
      <c r="X36" s="88" t="e">
        <f>IF(AND('Mapa final'!#REF!="Baja",'Mapa final'!#REF!="Menor"),CONCATENATE("R1C",'Mapa final'!#REF!),"")</f>
        <v>#REF!</v>
      </c>
      <c r="Y36" s="89" t="e">
        <f>IF(AND('Mapa final'!#REF!="Baja",'Mapa final'!#REF!="Menor"),CONCATENATE("R1C",'Mapa final'!#REF!),"")</f>
        <v>#REF!</v>
      </c>
      <c r="Z36" s="87" t="e">
        <f>IF(AND('Mapa final'!#REF!="Baja",'Mapa final'!#REF!="Moderado"),CONCATENATE("R1C",'Mapa final'!#REF!),"")</f>
        <v>#REF!</v>
      </c>
      <c r="AA36" s="88" t="e">
        <f>IF(AND('Mapa final'!#REF!="Baja",'Mapa final'!#REF!="Moderado"),CONCATENATE("R1C",'Mapa final'!#REF!),"")</f>
        <v>#REF!</v>
      </c>
      <c r="AB36" s="88" t="e">
        <f>IF(AND('Mapa final'!#REF!="Baja",'Mapa final'!#REF!="Moderado"),CONCATENATE("R1C",'Mapa final'!#REF!),"")</f>
        <v>#REF!</v>
      </c>
      <c r="AC36" s="88" t="e">
        <f>IF(AND('Mapa final'!#REF!="Baja",'Mapa final'!#REF!="Moderado"),CONCATENATE("R1C",'Mapa final'!#REF!),"")</f>
        <v>#REF!</v>
      </c>
      <c r="AD36" s="88" t="e">
        <f>IF(AND('Mapa final'!#REF!="Baja",'Mapa final'!#REF!="Moderado"),CONCATENATE("R1C",'Mapa final'!#REF!),"")</f>
        <v>#REF!</v>
      </c>
      <c r="AE36" s="89" t="e">
        <f>IF(AND('Mapa final'!#REF!="Baja",'Mapa final'!#REF!="Moderado"),CONCATENATE("R1C",'Mapa final'!#REF!),"")</f>
        <v>#REF!</v>
      </c>
      <c r="AF36" s="68" t="e">
        <f>IF(AND('Mapa final'!#REF!="Baja",'Mapa final'!#REF!="Mayor"),CONCATENATE("R1C",'Mapa final'!#REF!),"")</f>
        <v>#REF!</v>
      </c>
      <c r="AG36" s="69" t="e">
        <f>IF(AND('Mapa final'!#REF!="Baja",'Mapa final'!#REF!="Mayor"),CONCATENATE("R1C",'Mapa final'!#REF!),"")</f>
        <v>#REF!</v>
      </c>
      <c r="AH36" s="69" t="e">
        <f>IF(AND('Mapa final'!#REF!="Baja",'Mapa final'!#REF!="Mayor"),CONCATENATE("R1C",'Mapa final'!#REF!),"")</f>
        <v>#REF!</v>
      </c>
      <c r="AI36" s="69" t="e">
        <f>IF(AND('Mapa final'!#REF!="Baja",'Mapa final'!#REF!="Mayor"),CONCATENATE("R1C",'Mapa final'!#REF!),"")</f>
        <v>#REF!</v>
      </c>
      <c r="AJ36" s="69" t="e">
        <f>IF(AND('Mapa final'!#REF!="Baja",'Mapa final'!#REF!="Mayor"),CONCATENATE("R1C",'Mapa final'!#REF!),"")</f>
        <v>#REF!</v>
      </c>
      <c r="AK36" s="70" t="e">
        <f>IF(AND('Mapa final'!#REF!="Baja",'Mapa final'!#REF!="Mayor"),CONCATENATE("R1C",'Mapa final'!#REF!),"")</f>
        <v>#REF!</v>
      </c>
      <c r="AL36" s="71" t="e">
        <f>IF(AND('Mapa final'!#REF!="Baja",'Mapa final'!#REF!="Catastrófico"),CONCATENATE("R1C",'Mapa final'!#REF!),"")</f>
        <v>#REF!</v>
      </c>
      <c r="AM36" s="72" t="e">
        <f>IF(AND('Mapa final'!#REF!="Baja",'Mapa final'!#REF!="Catastrófico"),CONCATENATE("R1C",'Mapa final'!#REF!),"")</f>
        <v>#REF!</v>
      </c>
      <c r="AN36" s="72" t="e">
        <f>IF(AND('Mapa final'!#REF!="Baja",'Mapa final'!#REF!="Catastrófico"),CONCATENATE("R1C",'Mapa final'!#REF!),"")</f>
        <v>#REF!</v>
      </c>
      <c r="AO36" s="72" t="e">
        <f>IF(AND('Mapa final'!#REF!="Baja",'Mapa final'!#REF!="Catastrófico"),CONCATENATE("R1C",'Mapa final'!#REF!),"")</f>
        <v>#REF!</v>
      </c>
      <c r="AP36" s="72" t="e">
        <f>IF(AND('Mapa final'!#REF!="Baja",'Mapa final'!#REF!="Catastrófico"),CONCATENATE("R1C",'Mapa final'!#REF!),"")</f>
        <v>#REF!</v>
      </c>
      <c r="AQ36" s="73" t="e">
        <f>IF(AND('Mapa final'!#REF!="Baja",'Mapa final'!#REF!="Catastrófico"),CONCATENATE("R1C",'Mapa final'!#REF!),"")</f>
        <v>#REF!</v>
      </c>
      <c r="AR36" s="22"/>
      <c r="AS36" s="861" t="s">
        <v>77</v>
      </c>
      <c r="AT36" s="862"/>
      <c r="AU36" s="862"/>
      <c r="AV36" s="862"/>
      <c r="AW36" s="862"/>
      <c r="AX36" s="863"/>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row>
    <row r="37" spans="1:84" ht="18.600000000000001" customHeight="1" x14ac:dyDescent="0.5">
      <c r="A37" s="22"/>
      <c r="B37" s="856"/>
      <c r="C37" s="856"/>
      <c r="D37" s="857"/>
      <c r="E37" s="838"/>
      <c r="F37" s="839"/>
      <c r="G37" s="839"/>
      <c r="H37" s="839"/>
      <c r="I37" s="839"/>
      <c r="J37" s="99" t="e">
        <f>IF(AND('Mapa final'!#REF!="Baja",'Mapa final'!#REF!="Leve"),CONCATENATE("R2C",'Mapa final'!#REF!),"")</f>
        <v>#REF!</v>
      </c>
      <c r="K37" s="100" t="e">
        <f>IF(AND('Mapa final'!#REF!="Baja",'Mapa final'!#REF!="Leve"),CONCATENATE("R2C",'Mapa final'!#REF!),"")</f>
        <v>#REF!</v>
      </c>
      <c r="L37" s="100" t="e">
        <f>IF(AND('Mapa final'!#REF!="Baja",'Mapa final'!#REF!="Leve"),CONCATENATE("R2C",'Mapa final'!#REF!),"")</f>
        <v>#REF!</v>
      </c>
      <c r="M37" s="100" t="e">
        <f>IF(AND('Mapa final'!#REF!="Baja",'Mapa final'!#REF!="Leve"),CONCATENATE("R2C",'Mapa final'!#REF!),"")</f>
        <v>#REF!</v>
      </c>
      <c r="N37" s="100" t="e">
        <f>IF(AND('Mapa final'!#REF!="Baja",'Mapa final'!#REF!="Leve"),CONCATENATE("R2C",'Mapa final'!#REF!),"")</f>
        <v>#REF!</v>
      </c>
      <c r="O37" s="100" t="e">
        <f>IF(AND('Mapa final'!#REF!="Baja",'Mapa final'!#REF!="Leve"),CONCATENATE("R2C",'Mapa final'!#REF!),"")</f>
        <v>#REF!</v>
      </c>
      <c r="P37" s="100" t="e">
        <f>IF(AND('Mapa final'!#REF!="Baja",'Mapa final'!#REF!="Leve"),CONCATENATE("R2C",'Mapa final'!#REF!),"")</f>
        <v>#REF!</v>
      </c>
      <c r="Q37" s="100" t="e">
        <f>IF(AND('Mapa final'!#REF!="Baja",'Mapa final'!#REF!="Leve"),CONCATENATE("R2C",'Mapa final'!#REF!),"")</f>
        <v>#REF!</v>
      </c>
      <c r="R37" s="100" t="e">
        <f>IF(AND('Mapa final'!#REF!="Baja",'Mapa final'!#REF!="Leve"),CONCATENATE("R2C",'Mapa final'!#REF!),"")</f>
        <v>#REF!</v>
      </c>
      <c r="S37" s="100" t="e">
        <f>IF(AND('Mapa final'!#REF!="Baja",'Mapa final'!#REF!="Leve"),CONCATENATE("R2C",'Mapa final'!#REF!),"")</f>
        <v>#REF!</v>
      </c>
      <c r="T37" s="90" t="e">
        <f>IF(AND('Mapa final'!#REF!="Baja",'Mapa final'!#REF!="Menor"),CONCATENATE("R2C",'Mapa final'!#REF!),"")</f>
        <v>#REF!</v>
      </c>
      <c r="U37" s="91" t="e">
        <f>IF(AND('Mapa final'!#REF!="Baja",'Mapa final'!#REF!="Menor"),CONCATENATE("R2C",'Mapa final'!#REF!),"")</f>
        <v>#REF!</v>
      </c>
      <c r="V37" s="91" t="e">
        <f>IF(AND('Mapa final'!#REF!="Baja",'Mapa final'!#REF!="Menor"),CONCATENATE("R2C",'Mapa final'!#REF!),"")</f>
        <v>#REF!</v>
      </c>
      <c r="W37" s="91" t="e">
        <f>IF(AND('Mapa final'!#REF!="Baja",'Mapa final'!#REF!="Menor"),CONCATENATE("R2C",'Mapa final'!#REF!),"")</f>
        <v>#REF!</v>
      </c>
      <c r="X37" s="91" t="e">
        <f>IF(AND('Mapa final'!#REF!="Baja",'Mapa final'!#REF!="Menor"),CONCATENATE("R2C",'Mapa final'!#REF!),"")</f>
        <v>#REF!</v>
      </c>
      <c r="Y37" s="92" t="e">
        <f>IF(AND('Mapa final'!#REF!="Baja",'Mapa final'!#REF!="Menor"),CONCATENATE("R2C",'Mapa final'!#REF!),"")</f>
        <v>#REF!</v>
      </c>
      <c r="Z37" s="90" t="e">
        <f>IF(AND('Mapa final'!#REF!="Baja",'Mapa final'!#REF!="Moderado"),CONCATENATE("R2C",'Mapa final'!#REF!),"")</f>
        <v>#REF!</v>
      </c>
      <c r="AA37" s="91" t="e">
        <f>IF(AND('Mapa final'!#REF!="Baja",'Mapa final'!#REF!="Moderado"),CONCATENATE("R2C",'Mapa final'!#REF!),"")</f>
        <v>#REF!</v>
      </c>
      <c r="AB37" s="91" t="e">
        <f>IF(AND('Mapa final'!#REF!="Baja",'Mapa final'!#REF!="Moderado"),CONCATENATE("R2C",'Mapa final'!#REF!),"")</f>
        <v>#REF!</v>
      </c>
      <c r="AC37" s="91" t="e">
        <f>IF(AND('Mapa final'!#REF!="Baja",'Mapa final'!#REF!="Moderado"),CONCATENATE("R2C",'Mapa final'!#REF!),"")</f>
        <v>#REF!</v>
      </c>
      <c r="AD37" s="91" t="e">
        <f>IF(AND('Mapa final'!#REF!="Baja",'Mapa final'!#REF!="Moderado"),CONCATENATE("R2C",'Mapa final'!#REF!),"")</f>
        <v>#REF!</v>
      </c>
      <c r="AE37" s="92" t="e">
        <f>IF(AND('Mapa final'!#REF!="Baja",'Mapa final'!#REF!="Moderado"),CONCATENATE("R2C",'Mapa final'!#REF!),"")</f>
        <v>#REF!</v>
      </c>
      <c r="AF37" s="74" t="e">
        <f>IF(AND('Mapa final'!#REF!="Baja",'Mapa final'!#REF!="Mayor"),CONCATENATE("R2C",'Mapa final'!#REF!),"")</f>
        <v>#REF!</v>
      </c>
      <c r="AG37" s="75" t="e">
        <f>IF(AND('Mapa final'!#REF!="Baja",'Mapa final'!#REF!="Mayor"),CONCATENATE("R2C",'Mapa final'!#REF!),"")</f>
        <v>#REF!</v>
      </c>
      <c r="AH37" s="75" t="e">
        <f>IF(AND('Mapa final'!#REF!="Baja",'Mapa final'!#REF!="Mayor"),CONCATENATE("R2C",'Mapa final'!#REF!),"")</f>
        <v>#REF!</v>
      </c>
      <c r="AI37" s="75" t="e">
        <f>IF(AND('Mapa final'!#REF!="Baja",'Mapa final'!#REF!="Mayor"),CONCATENATE("R2C",'Mapa final'!#REF!),"")</f>
        <v>#REF!</v>
      </c>
      <c r="AJ37" s="75" t="e">
        <f>IF(AND('Mapa final'!#REF!="Baja",'Mapa final'!#REF!="Mayor"),CONCATENATE("R2C",'Mapa final'!#REF!),"")</f>
        <v>#REF!</v>
      </c>
      <c r="AK37" s="76" t="e">
        <f>IF(AND('Mapa final'!#REF!="Baja",'Mapa final'!#REF!="Mayor"),CONCATENATE("R2C",'Mapa final'!#REF!),"")</f>
        <v>#REF!</v>
      </c>
      <c r="AL37" s="77" t="e">
        <f>IF(AND('Mapa final'!#REF!="Baja",'Mapa final'!#REF!="Catastrófico"),CONCATENATE("R2C",'Mapa final'!#REF!),"")</f>
        <v>#REF!</v>
      </c>
      <c r="AM37" s="78" t="e">
        <f>IF(AND('Mapa final'!#REF!="Baja",'Mapa final'!#REF!="Catastrófico"),CONCATENATE("R2C",'Mapa final'!#REF!),"")</f>
        <v>#REF!</v>
      </c>
      <c r="AN37" s="78" t="e">
        <f>IF(AND('Mapa final'!#REF!="Baja",'Mapa final'!#REF!="Catastrófico"),CONCATENATE("R2C",'Mapa final'!#REF!),"")</f>
        <v>#REF!</v>
      </c>
      <c r="AO37" s="78" t="e">
        <f>IF(AND('Mapa final'!#REF!="Baja",'Mapa final'!#REF!="Catastrófico"),CONCATENATE("R2C",'Mapa final'!#REF!),"")</f>
        <v>#REF!</v>
      </c>
      <c r="AP37" s="78" t="e">
        <f>IF(AND('Mapa final'!#REF!="Baja",'Mapa final'!#REF!="Catastrófico"),CONCATENATE("R2C",'Mapa final'!#REF!),"")</f>
        <v>#REF!</v>
      </c>
      <c r="AQ37" s="79" t="e">
        <f>IF(AND('Mapa final'!#REF!="Baja",'Mapa final'!#REF!="Catastrófico"),CONCATENATE("R2C",'Mapa final'!#REF!),"")</f>
        <v>#REF!</v>
      </c>
      <c r="AR37" s="22"/>
      <c r="AS37" s="864"/>
      <c r="AT37" s="865"/>
      <c r="AU37" s="865"/>
      <c r="AV37" s="865"/>
      <c r="AW37" s="865"/>
      <c r="AX37" s="866"/>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row>
    <row r="38" spans="1:84" ht="18.600000000000001" customHeight="1" x14ac:dyDescent="0.5">
      <c r="A38" s="22"/>
      <c r="B38" s="856"/>
      <c r="C38" s="856"/>
      <c r="D38" s="857"/>
      <c r="E38" s="838"/>
      <c r="F38" s="839"/>
      <c r="G38" s="839"/>
      <c r="H38" s="839"/>
      <c r="I38" s="839"/>
      <c r="J38" s="99" t="e">
        <f>IF(AND('Mapa final'!#REF!="Baja",'Mapa final'!#REF!="Leve"),CONCATENATE("R3C",'Mapa final'!#REF!),"")</f>
        <v>#REF!</v>
      </c>
      <c r="K38" s="100" t="e">
        <f>IF(AND('Mapa final'!#REF!="Baja",'Mapa final'!#REF!="Leve"),CONCATENATE("R3C",'Mapa final'!#REF!),"")</f>
        <v>#REF!</v>
      </c>
      <c r="L38" s="100" t="e">
        <f>IF(AND('Mapa final'!#REF!="Baja",'Mapa final'!#REF!="Leve"),CONCATENATE("R3C",'Mapa final'!#REF!),"")</f>
        <v>#REF!</v>
      </c>
      <c r="M38" s="100" t="e">
        <f>IF(AND('Mapa final'!#REF!="Baja",'Mapa final'!#REF!="Leve"),CONCATENATE("R3C",'Mapa final'!#REF!),"")</f>
        <v>#REF!</v>
      </c>
      <c r="N38" s="100" t="e">
        <f>IF(AND('Mapa final'!#REF!="Baja",'Mapa final'!#REF!="Leve"),CONCATENATE("R3C",'Mapa final'!#REF!),"")</f>
        <v>#REF!</v>
      </c>
      <c r="O38" s="100" t="e">
        <f>IF(AND('Mapa final'!#REF!="Baja",'Mapa final'!#REF!="Leve"),CONCATENATE("R3C",'Mapa final'!#REF!),"")</f>
        <v>#REF!</v>
      </c>
      <c r="P38" s="100" t="e">
        <f>IF(AND('Mapa final'!#REF!="Baja",'Mapa final'!#REF!="Leve"),CONCATENATE("R3C",'Mapa final'!#REF!),"")</f>
        <v>#REF!</v>
      </c>
      <c r="Q38" s="100" t="e">
        <f>IF(AND('Mapa final'!#REF!="Baja",'Mapa final'!#REF!="Leve"),CONCATENATE("R3C",'Mapa final'!#REF!),"")</f>
        <v>#REF!</v>
      </c>
      <c r="R38" s="100" t="e">
        <f>IF(AND('Mapa final'!#REF!="Baja",'Mapa final'!#REF!="Leve"),CONCATENATE("R3C",'Mapa final'!#REF!),"")</f>
        <v>#REF!</v>
      </c>
      <c r="S38" s="100" t="e">
        <f>IF(AND('Mapa final'!#REF!="Baja",'Mapa final'!#REF!="Leve"),CONCATENATE("R3C",'Mapa final'!#REF!),"")</f>
        <v>#REF!</v>
      </c>
      <c r="T38" s="90" t="e">
        <f>IF(AND('Mapa final'!#REF!="Baja",'Mapa final'!#REF!="Menor"),CONCATENATE("R3C",'Mapa final'!#REF!),"")</f>
        <v>#REF!</v>
      </c>
      <c r="U38" s="91" t="e">
        <f>IF(AND('Mapa final'!#REF!="Baja",'Mapa final'!#REF!="Menor"),CONCATENATE("R3C",'Mapa final'!#REF!),"")</f>
        <v>#REF!</v>
      </c>
      <c r="V38" s="91" t="e">
        <f>IF(AND('Mapa final'!#REF!="Baja",'Mapa final'!#REF!="Menor"),CONCATENATE("R3C",'Mapa final'!#REF!),"")</f>
        <v>#REF!</v>
      </c>
      <c r="W38" s="91" t="e">
        <f>IF(AND('Mapa final'!#REF!="Baja",'Mapa final'!#REF!="Menor"),CONCATENATE("R3C",'Mapa final'!#REF!),"")</f>
        <v>#REF!</v>
      </c>
      <c r="X38" s="91" t="e">
        <f>IF(AND('Mapa final'!#REF!="Baja",'Mapa final'!#REF!="Menor"),CONCATENATE("R3C",'Mapa final'!#REF!),"")</f>
        <v>#REF!</v>
      </c>
      <c r="Y38" s="92" t="e">
        <f>IF(AND('Mapa final'!#REF!="Baja",'Mapa final'!#REF!="Menor"),CONCATENATE("R3C",'Mapa final'!#REF!),"")</f>
        <v>#REF!</v>
      </c>
      <c r="Z38" s="90" t="e">
        <f>IF(AND('Mapa final'!#REF!="Baja",'Mapa final'!#REF!="Moderado"),CONCATENATE("R3C",'Mapa final'!#REF!),"")</f>
        <v>#REF!</v>
      </c>
      <c r="AA38" s="91" t="e">
        <f>IF(AND('Mapa final'!#REF!="Baja",'Mapa final'!#REF!="Moderado"),CONCATENATE("R3C",'Mapa final'!#REF!),"")</f>
        <v>#REF!</v>
      </c>
      <c r="AB38" s="91" t="e">
        <f>IF(AND('Mapa final'!#REF!="Baja",'Mapa final'!#REF!="Moderado"),CONCATENATE("R3C",'Mapa final'!#REF!),"")</f>
        <v>#REF!</v>
      </c>
      <c r="AC38" s="91" t="e">
        <f>IF(AND('Mapa final'!#REF!="Baja",'Mapa final'!#REF!="Moderado"),CONCATENATE("R3C",'Mapa final'!#REF!),"")</f>
        <v>#REF!</v>
      </c>
      <c r="AD38" s="91" t="e">
        <f>IF(AND('Mapa final'!#REF!="Baja",'Mapa final'!#REF!="Moderado"),CONCATENATE("R3C",'Mapa final'!#REF!),"")</f>
        <v>#REF!</v>
      </c>
      <c r="AE38" s="92" t="e">
        <f>IF(AND('Mapa final'!#REF!="Baja",'Mapa final'!#REF!="Moderado"),CONCATENATE("R3C",'Mapa final'!#REF!),"")</f>
        <v>#REF!</v>
      </c>
      <c r="AF38" s="74" t="e">
        <f>IF(AND('Mapa final'!#REF!="Baja",'Mapa final'!#REF!="Mayor"),CONCATENATE("R3C",'Mapa final'!#REF!),"")</f>
        <v>#REF!</v>
      </c>
      <c r="AG38" s="75" t="e">
        <f>IF(AND('Mapa final'!#REF!="Baja",'Mapa final'!#REF!="Mayor"),CONCATENATE("R3C",'Mapa final'!#REF!),"")</f>
        <v>#REF!</v>
      </c>
      <c r="AH38" s="75" t="e">
        <f>IF(AND('Mapa final'!#REF!="Baja",'Mapa final'!#REF!="Mayor"),CONCATENATE("R3C",'Mapa final'!#REF!),"")</f>
        <v>#REF!</v>
      </c>
      <c r="AI38" s="75" t="e">
        <f>IF(AND('Mapa final'!#REF!="Baja",'Mapa final'!#REF!="Mayor"),CONCATENATE("R3C",'Mapa final'!#REF!),"")</f>
        <v>#REF!</v>
      </c>
      <c r="AJ38" s="75" t="e">
        <f>IF(AND('Mapa final'!#REF!="Baja",'Mapa final'!#REF!="Mayor"),CONCATENATE("R3C",'Mapa final'!#REF!),"")</f>
        <v>#REF!</v>
      </c>
      <c r="AK38" s="76" t="e">
        <f>IF(AND('Mapa final'!#REF!="Baja",'Mapa final'!#REF!="Mayor"),CONCATENATE("R3C",'Mapa final'!#REF!),"")</f>
        <v>#REF!</v>
      </c>
      <c r="AL38" s="77" t="e">
        <f>IF(AND('Mapa final'!#REF!="Baja",'Mapa final'!#REF!="Catastrófico"),CONCATENATE("R3C",'Mapa final'!#REF!),"")</f>
        <v>#REF!</v>
      </c>
      <c r="AM38" s="78" t="e">
        <f>IF(AND('Mapa final'!#REF!="Baja",'Mapa final'!#REF!="Catastrófico"),CONCATENATE("R3C",'Mapa final'!#REF!),"")</f>
        <v>#REF!</v>
      </c>
      <c r="AN38" s="78" t="e">
        <f>IF(AND('Mapa final'!#REF!="Baja",'Mapa final'!#REF!="Catastrófico"),CONCATENATE("R3C",'Mapa final'!#REF!),"")</f>
        <v>#REF!</v>
      </c>
      <c r="AO38" s="78" t="e">
        <f>IF(AND('Mapa final'!#REF!="Baja",'Mapa final'!#REF!="Catastrófico"),CONCATENATE("R3C",'Mapa final'!#REF!),"")</f>
        <v>#REF!</v>
      </c>
      <c r="AP38" s="78" t="e">
        <f>IF(AND('Mapa final'!#REF!="Baja",'Mapa final'!#REF!="Catastrófico"),CONCATENATE("R3C",'Mapa final'!#REF!),"")</f>
        <v>#REF!</v>
      </c>
      <c r="AQ38" s="79" t="e">
        <f>IF(AND('Mapa final'!#REF!="Baja",'Mapa final'!#REF!="Catastrófico"),CONCATENATE("R3C",'Mapa final'!#REF!),"")</f>
        <v>#REF!</v>
      </c>
      <c r="AR38" s="22"/>
      <c r="AS38" s="864"/>
      <c r="AT38" s="865"/>
      <c r="AU38" s="865"/>
      <c r="AV38" s="865"/>
      <c r="AW38" s="865"/>
      <c r="AX38" s="866"/>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row>
    <row r="39" spans="1:84" ht="18.600000000000001" customHeight="1" x14ac:dyDescent="0.5">
      <c r="A39" s="22"/>
      <c r="B39" s="856"/>
      <c r="C39" s="856"/>
      <c r="D39" s="857"/>
      <c r="E39" s="838"/>
      <c r="F39" s="839"/>
      <c r="G39" s="839"/>
      <c r="H39" s="839"/>
      <c r="I39" s="839"/>
      <c r="J39" s="99" t="e">
        <f>IF(AND('Mapa final'!#REF!="Baja",'Mapa final'!#REF!="Leve"),CONCATENATE("R4C",'Mapa final'!#REF!),"")</f>
        <v>#REF!</v>
      </c>
      <c r="K39" s="100" t="e">
        <f>IF(AND('Mapa final'!#REF!="Baja",'Mapa final'!#REF!="Leve"),CONCATENATE("R4C",'Mapa final'!#REF!),"")</f>
        <v>#REF!</v>
      </c>
      <c r="L39" s="100" t="e">
        <f>IF(AND('Mapa final'!#REF!="Baja",'Mapa final'!#REF!="Leve"),CONCATENATE("R4C",'Mapa final'!#REF!),"")</f>
        <v>#REF!</v>
      </c>
      <c r="M39" s="100" t="e">
        <f>IF(AND('Mapa final'!#REF!="Baja",'Mapa final'!#REF!="Leve"),CONCATENATE("R4C",'Mapa final'!#REF!),"")</f>
        <v>#REF!</v>
      </c>
      <c r="N39" s="100" t="e">
        <f>IF(AND('Mapa final'!#REF!="Baja",'Mapa final'!#REF!="Leve"),CONCATENATE("R4C",'Mapa final'!#REF!),"")</f>
        <v>#REF!</v>
      </c>
      <c r="O39" s="100" t="e">
        <f>IF(AND('Mapa final'!#REF!="Baja",'Mapa final'!#REF!="Leve"),CONCATENATE("R4C",'Mapa final'!#REF!),"")</f>
        <v>#REF!</v>
      </c>
      <c r="P39" s="100" t="e">
        <f>IF(AND('Mapa final'!#REF!="Baja",'Mapa final'!#REF!="Leve"),CONCATENATE("R4C",'Mapa final'!#REF!),"")</f>
        <v>#REF!</v>
      </c>
      <c r="Q39" s="100" t="e">
        <f>IF(AND('Mapa final'!#REF!="Baja",'Mapa final'!#REF!="Leve"),CONCATENATE("R4C",'Mapa final'!#REF!),"")</f>
        <v>#REF!</v>
      </c>
      <c r="R39" s="100" t="e">
        <f>IF(AND('Mapa final'!#REF!="Baja",'Mapa final'!#REF!="Leve"),CONCATENATE("R4C",'Mapa final'!#REF!),"")</f>
        <v>#REF!</v>
      </c>
      <c r="S39" s="100" t="e">
        <f>IF(AND('Mapa final'!#REF!="Baja",'Mapa final'!#REF!="Leve"),CONCATENATE("R4C",'Mapa final'!#REF!),"")</f>
        <v>#REF!</v>
      </c>
      <c r="T39" s="90" t="e">
        <f>IF(AND('Mapa final'!#REF!="Baja",'Mapa final'!#REF!="Menor"),CONCATENATE("R4C",'Mapa final'!#REF!),"")</f>
        <v>#REF!</v>
      </c>
      <c r="U39" s="91" t="e">
        <f>IF(AND('Mapa final'!#REF!="Baja",'Mapa final'!#REF!="Menor"),CONCATENATE("R4C",'Mapa final'!#REF!),"")</f>
        <v>#REF!</v>
      </c>
      <c r="V39" s="91" t="e">
        <f>IF(AND('Mapa final'!#REF!="Baja",'Mapa final'!#REF!="Menor"),CONCATENATE("R4C",'Mapa final'!#REF!),"")</f>
        <v>#REF!</v>
      </c>
      <c r="W39" s="91" t="e">
        <f>IF(AND('Mapa final'!#REF!="Baja",'Mapa final'!#REF!="Menor"),CONCATENATE("R4C",'Mapa final'!#REF!),"")</f>
        <v>#REF!</v>
      </c>
      <c r="X39" s="91" t="e">
        <f>IF(AND('Mapa final'!#REF!="Baja",'Mapa final'!#REF!="Menor"),CONCATENATE("R4C",'Mapa final'!#REF!),"")</f>
        <v>#REF!</v>
      </c>
      <c r="Y39" s="92" t="e">
        <f>IF(AND('Mapa final'!#REF!="Baja",'Mapa final'!#REF!="Menor"),CONCATENATE("R4C",'Mapa final'!#REF!),"")</f>
        <v>#REF!</v>
      </c>
      <c r="Z39" s="90" t="e">
        <f>IF(AND('Mapa final'!#REF!="Baja",'Mapa final'!#REF!="Moderado"),CONCATENATE("R4C",'Mapa final'!#REF!),"")</f>
        <v>#REF!</v>
      </c>
      <c r="AA39" s="91" t="e">
        <f>IF(AND('Mapa final'!#REF!="Baja",'Mapa final'!#REF!="Moderado"),CONCATENATE("R4C",'Mapa final'!#REF!),"")</f>
        <v>#REF!</v>
      </c>
      <c r="AB39" s="91" t="e">
        <f>IF(AND('Mapa final'!#REF!="Baja",'Mapa final'!#REF!="Moderado"),CONCATENATE("R4C",'Mapa final'!#REF!),"")</f>
        <v>#REF!</v>
      </c>
      <c r="AC39" s="91" t="e">
        <f>IF(AND('Mapa final'!#REF!="Baja",'Mapa final'!#REF!="Moderado"),CONCATENATE("R4C",'Mapa final'!#REF!),"")</f>
        <v>#REF!</v>
      </c>
      <c r="AD39" s="91" t="e">
        <f>IF(AND('Mapa final'!#REF!="Baja",'Mapa final'!#REF!="Moderado"),CONCATENATE("R4C",'Mapa final'!#REF!),"")</f>
        <v>#REF!</v>
      </c>
      <c r="AE39" s="92" t="e">
        <f>IF(AND('Mapa final'!#REF!="Baja",'Mapa final'!#REF!="Moderado"),CONCATENATE("R4C",'Mapa final'!#REF!),"")</f>
        <v>#REF!</v>
      </c>
      <c r="AF39" s="74" t="e">
        <f>IF(AND('Mapa final'!#REF!="Baja",'Mapa final'!#REF!="Mayor"),CONCATENATE("R4C",'Mapa final'!#REF!),"")</f>
        <v>#REF!</v>
      </c>
      <c r="AG39" s="75" t="e">
        <f>IF(AND('Mapa final'!#REF!="Baja",'Mapa final'!#REF!="Mayor"),CONCATENATE("R4C",'Mapa final'!#REF!),"")</f>
        <v>#REF!</v>
      </c>
      <c r="AH39" s="75" t="e">
        <f>IF(AND('Mapa final'!#REF!="Baja",'Mapa final'!#REF!="Mayor"),CONCATENATE("R4C",'Mapa final'!#REF!),"")</f>
        <v>#REF!</v>
      </c>
      <c r="AI39" s="75" t="e">
        <f>IF(AND('Mapa final'!#REF!="Baja",'Mapa final'!#REF!="Mayor"),CONCATENATE("R4C",'Mapa final'!#REF!),"")</f>
        <v>#REF!</v>
      </c>
      <c r="AJ39" s="75" t="e">
        <f>IF(AND('Mapa final'!#REF!="Baja",'Mapa final'!#REF!="Mayor"),CONCATENATE("R4C",'Mapa final'!#REF!),"")</f>
        <v>#REF!</v>
      </c>
      <c r="AK39" s="76" t="e">
        <f>IF(AND('Mapa final'!#REF!="Baja",'Mapa final'!#REF!="Mayor"),CONCATENATE("R4C",'Mapa final'!#REF!),"")</f>
        <v>#REF!</v>
      </c>
      <c r="AL39" s="77" t="e">
        <f>IF(AND('Mapa final'!#REF!="Baja",'Mapa final'!#REF!="Catastrófico"),CONCATENATE("R4C",'Mapa final'!#REF!),"")</f>
        <v>#REF!</v>
      </c>
      <c r="AM39" s="78" t="e">
        <f>IF(AND('Mapa final'!#REF!="Baja",'Mapa final'!#REF!="Catastrófico"),CONCATENATE("R4C",'Mapa final'!#REF!),"")</f>
        <v>#REF!</v>
      </c>
      <c r="AN39" s="78" t="e">
        <f>IF(AND('Mapa final'!#REF!="Baja",'Mapa final'!#REF!="Catastrófico"),CONCATENATE("R4C",'Mapa final'!#REF!),"")</f>
        <v>#REF!</v>
      </c>
      <c r="AO39" s="78" t="e">
        <f>IF(AND('Mapa final'!#REF!="Baja",'Mapa final'!#REF!="Catastrófico"),CONCATENATE("R4C",'Mapa final'!#REF!),"")</f>
        <v>#REF!</v>
      </c>
      <c r="AP39" s="78" t="e">
        <f>IF(AND('Mapa final'!#REF!="Baja",'Mapa final'!#REF!="Catastrófico"),CONCATENATE("R4C",'Mapa final'!#REF!),"")</f>
        <v>#REF!</v>
      </c>
      <c r="AQ39" s="79" t="e">
        <f>IF(AND('Mapa final'!#REF!="Baja",'Mapa final'!#REF!="Catastrófico"),CONCATENATE("R4C",'Mapa final'!#REF!),"")</f>
        <v>#REF!</v>
      </c>
      <c r="AR39" s="22"/>
      <c r="AS39" s="864"/>
      <c r="AT39" s="865"/>
      <c r="AU39" s="865"/>
      <c r="AV39" s="865"/>
      <c r="AW39" s="865"/>
      <c r="AX39" s="866"/>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row>
    <row r="40" spans="1:84" ht="18.600000000000001" customHeight="1" x14ac:dyDescent="0.5">
      <c r="A40" s="22"/>
      <c r="B40" s="856"/>
      <c r="C40" s="856"/>
      <c r="D40" s="857"/>
      <c r="E40" s="840"/>
      <c r="F40" s="841"/>
      <c r="G40" s="841"/>
      <c r="H40" s="841"/>
      <c r="I40" s="839"/>
      <c r="J40" s="99" t="e">
        <f>IF(AND('Mapa final'!#REF!="Baja",'Mapa final'!#REF!="Leve"),CONCATENATE("R3C",'Mapa final'!#REF!),"")</f>
        <v>#REF!</v>
      </c>
      <c r="K40" s="100" t="e">
        <f>IF(AND('Mapa final'!#REF!="Baja",'Mapa final'!#REF!="Leve"),CONCATENATE("R3C",'Mapa final'!#REF!),"")</f>
        <v>#REF!</v>
      </c>
      <c r="L40" s="100" t="e">
        <f>IF(AND('Mapa final'!#REF!="Baja",'Mapa final'!#REF!="Leve"),CONCATENATE("R3C",'Mapa final'!#REF!),"")</f>
        <v>#REF!</v>
      </c>
      <c r="M40" s="100" t="e">
        <f>IF(AND('Mapa final'!#REF!="Baja",'Mapa final'!#REF!="Leve"),CONCATENATE("R3C",'Mapa final'!#REF!),"")</f>
        <v>#REF!</v>
      </c>
      <c r="N40" s="100" t="e">
        <f>IF(AND('Mapa final'!#REF!="Baja",'Mapa final'!#REF!="Leve"),CONCATENATE("R3C",'Mapa final'!#REF!),"")</f>
        <v>#REF!</v>
      </c>
      <c r="O40" s="100" t="e">
        <f>IF(AND('Mapa final'!#REF!="Baja",'Mapa final'!#REF!="Leve"),CONCATENATE("R3C",'Mapa final'!#REF!),"")</f>
        <v>#REF!</v>
      </c>
      <c r="P40" s="100" t="e">
        <f>IF(AND('Mapa final'!#REF!="Baja",'Mapa final'!#REF!="Leve"),CONCATENATE("R3C",'Mapa final'!#REF!),"")</f>
        <v>#REF!</v>
      </c>
      <c r="Q40" s="100" t="e">
        <f>IF(AND('Mapa final'!#REF!="Baja",'Mapa final'!#REF!="Leve"),CONCATENATE("R3C",'Mapa final'!#REF!),"")</f>
        <v>#REF!</v>
      </c>
      <c r="R40" s="100" t="e">
        <f>IF(AND('Mapa final'!#REF!="Baja",'Mapa final'!#REF!="Leve"),CONCATENATE("R3C",'Mapa final'!#REF!),"")</f>
        <v>#REF!</v>
      </c>
      <c r="S40" s="100" t="e">
        <f>IF(AND('Mapa final'!#REF!="Baja",'Mapa final'!#REF!="Leve"),CONCATENATE("R3C",'Mapa final'!#REF!),"")</f>
        <v>#REF!</v>
      </c>
      <c r="T40" s="90" t="e">
        <f>IF(AND('Mapa final'!#REF!="Baja",'Mapa final'!#REF!="Menor"),CONCATENATE("R3C",'Mapa final'!#REF!),"")</f>
        <v>#REF!</v>
      </c>
      <c r="U40" s="91" t="e">
        <f>IF(AND('Mapa final'!#REF!="Baja",'Mapa final'!#REF!="Menor"),CONCATENATE("R3C",'Mapa final'!#REF!),"")</f>
        <v>#REF!</v>
      </c>
      <c r="V40" s="91" t="e">
        <f>IF(AND('Mapa final'!#REF!="Baja",'Mapa final'!#REF!="Menor"),CONCATENATE("R3C",'Mapa final'!#REF!),"")</f>
        <v>#REF!</v>
      </c>
      <c r="W40" s="91" t="e">
        <f>IF(AND('Mapa final'!#REF!="Baja",'Mapa final'!#REF!="Menor"),CONCATENATE("R3C",'Mapa final'!#REF!),"")</f>
        <v>#REF!</v>
      </c>
      <c r="X40" s="91" t="e">
        <f>IF(AND('Mapa final'!#REF!="Baja",'Mapa final'!#REF!="Menor"),CONCATENATE("R3C",'Mapa final'!#REF!),"")</f>
        <v>#REF!</v>
      </c>
      <c r="Y40" s="92" t="e">
        <f>IF(AND('Mapa final'!#REF!="Baja",'Mapa final'!#REF!="Menor"),CONCATENATE("R3C",'Mapa final'!#REF!),"")</f>
        <v>#REF!</v>
      </c>
      <c r="Z40" s="90" t="e">
        <f>IF(AND('Mapa final'!#REF!="Baja",'Mapa final'!#REF!="Moderado"),CONCATENATE("R3C",'Mapa final'!#REF!),"")</f>
        <v>#REF!</v>
      </c>
      <c r="AA40" s="91" t="e">
        <f>IF(AND('Mapa final'!#REF!="Baja",'Mapa final'!#REF!="Moderado"),CONCATENATE("R3C",'Mapa final'!#REF!),"")</f>
        <v>#REF!</v>
      </c>
      <c r="AB40" s="91" t="e">
        <f>IF(AND('Mapa final'!#REF!="Baja",'Mapa final'!#REF!="Moderado"),CONCATENATE("R3C",'Mapa final'!#REF!),"")</f>
        <v>#REF!</v>
      </c>
      <c r="AC40" s="91" t="e">
        <f>IF(AND('Mapa final'!#REF!="Baja",'Mapa final'!#REF!="Moderado"),CONCATENATE("R3C",'Mapa final'!#REF!),"")</f>
        <v>#REF!</v>
      </c>
      <c r="AD40" s="91" t="e">
        <f>IF(AND('Mapa final'!#REF!="Baja",'Mapa final'!#REF!="Moderado"),CONCATENATE("R3C",'Mapa final'!#REF!),"")</f>
        <v>#REF!</v>
      </c>
      <c r="AE40" s="92" t="e">
        <f>IF(AND('Mapa final'!#REF!="Baja",'Mapa final'!#REF!="Moderado"),CONCATENATE("R3C",'Mapa final'!#REF!),"")</f>
        <v>#REF!</v>
      </c>
      <c r="AF40" s="74" t="e">
        <f>IF(AND('Mapa final'!#REF!="Baja",'Mapa final'!#REF!="Mayor"),CONCATENATE("R3C",'Mapa final'!#REF!),"")</f>
        <v>#REF!</v>
      </c>
      <c r="AG40" s="75" t="e">
        <f>IF(AND('Mapa final'!#REF!="Baja",'Mapa final'!#REF!="Mayor"),CONCATENATE("R3C",'Mapa final'!#REF!),"")</f>
        <v>#REF!</v>
      </c>
      <c r="AH40" s="75" t="e">
        <f>IF(AND('Mapa final'!#REF!="Baja",'Mapa final'!#REF!="Mayor"),CONCATENATE("R3C",'Mapa final'!#REF!),"")</f>
        <v>#REF!</v>
      </c>
      <c r="AI40" s="75" t="e">
        <f>IF(AND('Mapa final'!#REF!="Baja",'Mapa final'!#REF!="Mayor"),CONCATENATE("R3C",'Mapa final'!#REF!),"")</f>
        <v>#REF!</v>
      </c>
      <c r="AJ40" s="75" t="e">
        <f>IF(AND('Mapa final'!#REF!="Baja",'Mapa final'!#REF!="Mayor"),CONCATENATE("R3C",'Mapa final'!#REF!),"")</f>
        <v>#REF!</v>
      </c>
      <c r="AK40" s="76" t="e">
        <f>IF(AND('Mapa final'!#REF!="Baja",'Mapa final'!#REF!="Mayor"),CONCATENATE("R3C",'Mapa final'!#REF!),"")</f>
        <v>#REF!</v>
      </c>
      <c r="AL40" s="77" t="e">
        <f>IF(AND('Mapa final'!#REF!="Baja",'Mapa final'!#REF!="Catastrófico"),CONCATENATE("R3C",'Mapa final'!#REF!),"")</f>
        <v>#REF!</v>
      </c>
      <c r="AM40" s="78" t="e">
        <f>IF(AND('Mapa final'!#REF!="Baja",'Mapa final'!#REF!="Catastrófico"),CONCATENATE("R3C",'Mapa final'!#REF!),"")</f>
        <v>#REF!</v>
      </c>
      <c r="AN40" s="78" t="e">
        <f>IF(AND('Mapa final'!#REF!="Baja",'Mapa final'!#REF!="Catastrófico"),CONCATENATE("R3C",'Mapa final'!#REF!),"")</f>
        <v>#REF!</v>
      </c>
      <c r="AO40" s="78" t="e">
        <f>IF(AND('Mapa final'!#REF!="Baja",'Mapa final'!#REF!="Catastrófico"),CONCATENATE("R3C",'Mapa final'!#REF!),"")</f>
        <v>#REF!</v>
      </c>
      <c r="AP40" s="78" t="e">
        <f>IF(AND('Mapa final'!#REF!="Baja",'Mapa final'!#REF!="Catastrófico"),CONCATENATE("R3C",'Mapa final'!#REF!),"")</f>
        <v>#REF!</v>
      </c>
      <c r="AQ40" s="79" t="e">
        <f>IF(AND('Mapa final'!#REF!="Baja",'Mapa final'!#REF!="Catastrófico"),CONCATENATE("R3C",'Mapa final'!#REF!),"")</f>
        <v>#REF!</v>
      </c>
      <c r="AR40" s="22"/>
      <c r="AS40" s="864"/>
      <c r="AT40" s="865"/>
      <c r="AU40" s="865"/>
      <c r="AV40" s="865"/>
      <c r="AW40" s="865"/>
      <c r="AX40" s="866"/>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row>
    <row r="41" spans="1:84" ht="18.600000000000001" customHeight="1" x14ac:dyDescent="0.5">
      <c r="A41" s="22"/>
      <c r="B41" s="856"/>
      <c r="C41" s="856"/>
      <c r="D41" s="857"/>
      <c r="E41" s="840"/>
      <c r="F41" s="841"/>
      <c r="G41" s="841"/>
      <c r="H41" s="841"/>
      <c r="I41" s="839"/>
      <c r="J41" s="99" t="e">
        <f>IF(AND('Mapa final'!#REF!="Baja",'Mapa final'!#REF!="Leve"),CONCATENATE("R4C",'Mapa final'!#REF!),"")</f>
        <v>#REF!</v>
      </c>
      <c r="K41" s="100" t="e">
        <f>IF(AND('Mapa final'!#REF!="Baja",'Mapa final'!#REF!="Leve"),CONCATENATE("R4C",'Mapa final'!#REF!),"")</f>
        <v>#REF!</v>
      </c>
      <c r="L41" s="100" t="e">
        <f>IF(AND('Mapa final'!#REF!="Baja",'Mapa final'!#REF!="Leve"),CONCATENATE("R4C",'Mapa final'!#REF!),"")</f>
        <v>#REF!</v>
      </c>
      <c r="M41" s="100" t="e">
        <f>IF(AND('Mapa final'!#REF!="Baja",'Mapa final'!#REF!="Leve"),CONCATENATE("R4C",'Mapa final'!#REF!),"")</f>
        <v>#REF!</v>
      </c>
      <c r="N41" s="100" t="e">
        <f>IF(AND('Mapa final'!#REF!="Baja",'Mapa final'!#REF!="Leve"),CONCATENATE("R4C",'Mapa final'!#REF!),"")</f>
        <v>#REF!</v>
      </c>
      <c r="O41" s="100" t="e">
        <f>IF(AND('Mapa final'!#REF!="Baja",'Mapa final'!#REF!="Leve"),CONCATENATE("R4C",'Mapa final'!#REF!),"")</f>
        <v>#REF!</v>
      </c>
      <c r="P41" s="100" t="e">
        <f>IF(AND('Mapa final'!#REF!="Baja",'Mapa final'!#REF!="Leve"),CONCATENATE("R4C",'Mapa final'!#REF!),"")</f>
        <v>#REF!</v>
      </c>
      <c r="Q41" s="100" t="e">
        <f>IF(AND('Mapa final'!#REF!="Baja",'Mapa final'!#REF!="Leve"),CONCATENATE("R4C",'Mapa final'!#REF!),"")</f>
        <v>#REF!</v>
      </c>
      <c r="R41" s="100" t="e">
        <f>IF(AND('Mapa final'!#REF!="Baja",'Mapa final'!#REF!="Leve"),CONCATENATE("R4C",'Mapa final'!#REF!),"")</f>
        <v>#REF!</v>
      </c>
      <c r="S41" s="100" t="e">
        <f>IF(AND('Mapa final'!#REF!="Baja",'Mapa final'!#REF!="Leve"),CONCATENATE("R4C",'Mapa final'!#REF!),"")</f>
        <v>#REF!</v>
      </c>
      <c r="T41" s="90" t="e">
        <f>IF(AND('Mapa final'!#REF!="Baja",'Mapa final'!#REF!="Menor"),CONCATENATE("R4C",'Mapa final'!#REF!),"")</f>
        <v>#REF!</v>
      </c>
      <c r="U41" s="91" t="e">
        <f>IF(AND('Mapa final'!#REF!="Baja",'Mapa final'!#REF!="Menor"),CONCATENATE("R4C",'Mapa final'!#REF!),"")</f>
        <v>#REF!</v>
      </c>
      <c r="V41" s="91" t="e">
        <f>IF(AND('Mapa final'!#REF!="Baja",'Mapa final'!#REF!="Menor"),CONCATENATE("R4C",'Mapa final'!#REF!),"")</f>
        <v>#REF!</v>
      </c>
      <c r="W41" s="91" t="e">
        <f>IF(AND('Mapa final'!#REF!="Baja",'Mapa final'!#REF!="Menor"),CONCATENATE("R4C",'Mapa final'!#REF!),"")</f>
        <v>#REF!</v>
      </c>
      <c r="X41" s="91" t="e">
        <f>IF(AND('Mapa final'!#REF!="Baja",'Mapa final'!#REF!="Menor"),CONCATENATE("R4C",'Mapa final'!#REF!),"")</f>
        <v>#REF!</v>
      </c>
      <c r="Y41" s="92" t="e">
        <f>IF(AND('Mapa final'!#REF!="Baja",'Mapa final'!#REF!="Menor"),CONCATENATE("R4C",'Mapa final'!#REF!),"")</f>
        <v>#REF!</v>
      </c>
      <c r="Z41" s="90" t="e">
        <f>IF(AND('Mapa final'!#REF!="Baja",'Mapa final'!#REF!="Moderado"),CONCATENATE("R4C",'Mapa final'!#REF!),"")</f>
        <v>#REF!</v>
      </c>
      <c r="AA41" s="91" t="e">
        <f>IF(AND('Mapa final'!#REF!="Baja",'Mapa final'!#REF!="Moderado"),CONCATENATE("R4C",'Mapa final'!#REF!),"")</f>
        <v>#REF!</v>
      </c>
      <c r="AB41" s="91" t="e">
        <f>IF(AND('Mapa final'!#REF!="Baja",'Mapa final'!#REF!="Moderado"),CONCATENATE("R4C",'Mapa final'!#REF!),"")</f>
        <v>#REF!</v>
      </c>
      <c r="AC41" s="91" t="e">
        <f>IF(AND('Mapa final'!#REF!="Baja",'Mapa final'!#REF!="Moderado"),CONCATENATE("R4C",'Mapa final'!#REF!),"")</f>
        <v>#REF!</v>
      </c>
      <c r="AD41" s="91" t="e">
        <f>IF(AND('Mapa final'!#REF!="Baja",'Mapa final'!#REF!="Moderado"),CONCATENATE("R4C",'Mapa final'!#REF!),"")</f>
        <v>#REF!</v>
      </c>
      <c r="AE41" s="92" t="e">
        <f>IF(AND('Mapa final'!#REF!="Baja",'Mapa final'!#REF!="Moderado"),CONCATENATE("R4C",'Mapa final'!#REF!),"")</f>
        <v>#REF!</v>
      </c>
      <c r="AF41" s="74" t="e">
        <f>IF(AND('Mapa final'!#REF!="Baja",'Mapa final'!#REF!="Mayor"),CONCATENATE("R4C",'Mapa final'!#REF!),"")</f>
        <v>#REF!</v>
      </c>
      <c r="AG41" s="75" t="e">
        <f>IF(AND('Mapa final'!#REF!="Baja",'Mapa final'!#REF!="Mayor"),CONCATENATE("R4C",'Mapa final'!#REF!),"")</f>
        <v>#REF!</v>
      </c>
      <c r="AH41" s="75" t="e">
        <f>IF(AND('Mapa final'!#REF!="Baja",'Mapa final'!#REF!="Mayor"),CONCATENATE("R4C",'Mapa final'!#REF!),"")</f>
        <v>#REF!</v>
      </c>
      <c r="AI41" s="75" t="e">
        <f>IF(AND('Mapa final'!#REF!="Baja",'Mapa final'!#REF!="Mayor"),CONCATENATE("R4C",'Mapa final'!#REF!),"")</f>
        <v>#REF!</v>
      </c>
      <c r="AJ41" s="75" t="e">
        <f>IF(AND('Mapa final'!#REF!="Baja",'Mapa final'!#REF!="Mayor"),CONCATENATE("R4C",'Mapa final'!#REF!),"")</f>
        <v>#REF!</v>
      </c>
      <c r="AK41" s="76" t="e">
        <f>IF(AND('Mapa final'!#REF!="Baja",'Mapa final'!#REF!="Mayor"),CONCATENATE("R4C",'Mapa final'!#REF!),"")</f>
        <v>#REF!</v>
      </c>
      <c r="AL41" s="77" t="e">
        <f>IF(AND('Mapa final'!#REF!="Baja",'Mapa final'!#REF!="Catastrófico"),CONCATENATE("R4C",'Mapa final'!#REF!),"")</f>
        <v>#REF!</v>
      </c>
      <c r="AM41" s="78" t="e">
        <f>IF(AND('Mapa final'!#REF!="Baja",'Mapa final'!#REF!="Catastrófico"),CONCATENATE("R4C",'Mapa final'!#REF!),"")</f>
        <v>#REF!</v>
      </c>
      <c r="AN41" s="78" t="e">
        <f>IF(AND('Mapa final'!#REF!="Baja",'Mapa final'!#REF!="Catastrófico"),CONCATENATE("R4C",'Mapa final'!#REF!),"")</f>
        <v>#REF!</v>
      </c>
      <c r="AO41" s="78" t="e">
        <f>IF(AND('Mapa final'!#REF!="Baja",'Mapa final'!#REF!="Catastrófico"),CONCATENATE("R4C",'Mapa final'!#REF!),"")</f>
        <v>#REF!</v>
      </c>
      <c r="AP41" s="78" t="e">
        <f>IF(AND('Mapa final'!#REF!="Baja",'Mapa final'!#REF!="Catastrófico"),CONCATENATE("R4C",'Mapa final'!#REF!),"")</f>
        <v>#REF!</v>
      </c>
      <c r="AQ41" s="79" t="e">
        <f>IF(AND('Mapa final'!#REF!="Baja",'Mapa final'!#REF!="Catastrófico"),CONCATENATE("R4C",'Mapa final'!#REF!),"")</f>
        <v>#REF!</v>
      </c>
      <c r="AR41" s="22"/>
      <c r="AS41" s="864"/>
      <c r="AT41" s="865"/>
      <c r="AU41" s="865"/>
      <c r="AV41" s="865"/>
      <c r="AW41" s="865"/>
      <c r="AX41" s="866"/>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row>
    <row r="42" spans="1:84" ht="18.600000000000001" customHeight="1" x14ac:dyDescent="0.5">
      <c r="A42" s="22"/>
      <c r="B42" s="856"/>
      <c r="C42" s="856"/>
      <c r="D42" s="857"/>
      <c r="E42" s="840"/>
      <c r="F42" s="841"/>
      <c r="G42" s="841"/>
      <c r="H42" s="841"/>
      <c r="I42" s="839"/>
      <c r="J42" s="99" t="e">
        <f>IF(AND('Mapa final'!#REF!="Baja",'Mapa final'!#REF!="Leve"),CONCATENATE("R6C",'Mapa final'!#REF!),"")</f>
        <v>#REF!</v>
      </c>
      <c r="K42" s="100" t="e">
        <f>IF(AND('Mapa final'!#REF!="Baja",'Mapa final'!#REF!="Leve"),CONCATENATE("R6C",'Mapa final'!#REF!),"")</f>
        <v>#REF!</v>
      </c>
      <c r="L42" s="100" t="e">
        <f>IF(AND('Mapa final'!#REF!="Baja",'Mapa final'!#REF!="Leve"),CONCATENATE("R6C",'Mapa final'!#REF!),"")</f>
        <v>#REF!</v>
      </c>
      <c r="M42" s="100" t="e">
        <f>IF(AND('Mapa final'!#REF!="Baja",'Mapa final'!#REF!="Leve"),CONCATENATE("R6C",'Mapa final'!#REF!),"")</f>
        <v>#REF!</v>
      </c>
      <c r="N42" s="100" t="e">
        <f>IF(AND('Mapa final'!#REF!="Baja",'Mapa final'!#REF!="Leve"),CONCATENATE("R6C",'Mapa final'!#REF!),"")</f>
        <v>#REF!</v>
      </c>
      <c r="O42" s="100" t="e">
        <f>IF(AND('Mapa final'!#REF!="Baja",'Mapa final'!#REF!="Leve"),CONCATENATE("R6C",'Mapa final'!#REF!),"")</f>
        <v>#REF!</v>
      </c>
      <c r="P42" s="100" t="e">
        <f>IF(AND('Mapa final'!#REF!="Baja",'Mapa final'!#REF!="Leve"),CONCATENATE("R6C",'Mapa final'!#REF!),"")</f>
        <v>#REF!</v>
      </c>
      <c r="Q42" s="100" t="e">
        <f>IF(AND('Mapa final'!#REF!="Baja",'Mapa final'!#REF!="Leve"),CONCATENATE("R6C",'Mapa final'!#REF!),"")</f>
        <v>#REF!</v>
      </c>
      <c r="R42" s="100" t="e">
        <f>IF(AND('Mapa final'!#REF!="Baja",'Mapa final'!#REF!="Leve"),CONCATENATE("R6C",'Mapa final'!#REF!),"")</f>
        <v>#REF!</v>
      </c>
      <c r="S42" s="100" t="e">
        <f>IF(AND('Mapa final'!#REF!="Baja",'Mapa final'!#REF!="Leve"),CONCATENATE("R6C",'Mapa final'!#REF!),"")</f>
        <v>#REF!</v>
      </c>
      <c r="T42" s="90" t="e">
        <f>IF(AND('Mapa final'!#REF!="Baja",'Mapa final'!#REF!="Menor"),CONCATENATE("R6C",'Mapa final'!#REF!),"")</f>
        <v>#REF!</v>
      </c>
      <c r="U42" s="91" t="e">
        <f>IF(AND('Mapa final'!#REF!="Baja",'Mapa final'!#REF!="Menor"),CONCATENATE("R6C",'Mapa final'!#REF!),"")</f>
        <v>#REF!</v>
      </c>
      <c r="V42" s="91" t="e">
        <f>IF(AND('Mapa final'!#REF!="Baja",'Mapa final'!#REF!="Menor"),CONCATENATE("R6C",'Mapa final'!#REF!),"")</f>
        <v>#REF!</v>
      </c>
      <c r="W42" s="91" t="e">
        <f>IF(AND('Mapa final'!#REF!="Baja",'Mapa final'!#REF!="Menor"),CONCATENATE("R6C",'Mapa final'!#REF!),"")</f>
        <v>#REF!</v>
      </c>
      <c r="X42" s="91" t="e">
        <f>IF(AND('Mapa final'!#REF!="Baja",'Mapa final'!#REF!="Menor"),CONCATENATE("R6C",'Mapa final'!#REF!),"")</f>
        <v>#REF!</v>
      </c>
      <c r="Y42" s="92" t="e">
        <f>IF(AND('Mapa final'!#REF!="Baja",'Mapa final'!#REF!="Menor"),CONCATENATE("R6C",'Mapa final'!#REF!),"")</f>
        <v>#REF!</v>
      </c>
      <c r="Z42" s="90" t="e">
        <f>IF(AND('Mapa final'!#REF!="Baja",'Mapa final'!#REF!="Moderado"),CONCATENATE("R6C",'Mapa final'!#REF!),"")</f>
        <v>#REF!</v>
      </c>
      <c r="AA42" s="91" t="e">
        <f>IF(AND('Mapa final'!#REF!="Baja",'Mapa final'!#REF!="Moderado"),CONCATENATE("R6C",'Mapa final'!#REF!),"")</f>
        <v>#REF!</v>
      </c>
      <c r="AB42" s="91" t="e">
        <f>IF(AND('Mapa final'!#REF!="Baja",'Mapa final'!#REF!="Moderado"),CONCATENATE("R6C",'Mapa final'!#REF!),"")</f>
        <v>#REF!</v>
      </c>
      <c r="AC42" s="91" t="e">
        <f>IF(AND('Mapa final'!#REF!="Baja",'Mapa final'!#REF!="Moderado"),CONCATENATE("R6C",'Mapa final'!#REF!),"")</f>
        <v>#REF!</v>
      </c>
      <c r="AD42" s="91" t="e">
        <f>IF(AND('Mapa final'!#REF!="Baja",'Mapa final'!#REF!="Moderado"),CONCATENATE("R6C",'Mapa final'!#REF!),"")</f>
        <v>#REF!</v>
      </c>
      <c r="AE42" s="92" t="e">
        <f>IF(AND('Mapa final'!#REF!="Baja",'Mapa final'!#REF!="Moderado"),CONCATENATE("R6C",'Mapa final'!#REF!),"")</f>
        <v>#REF!</v>
      </c>
      <c r="AF42" s="74" t="e">
        <f>IF(AND('Mapa final'!#REF!="Baja",'Mapa final'!#REF!="Mayor"),CONCATENATE("R6C",'Mapa final'!#REF!),"")</f>
        <v>#REF!</v>
      </c>
      <c r="AG42" s="75" t="e">
        <f>IF(AND('Mapa final'!#REF!="Baja",'Mapa final'!#REF!="Mayor"),CONCATENATE("R6C",'Mapa final'!#REF!),"")</f>
        <v>#REF!</v>
      </c>
      <c r="AH42" s="80" t="e">
        <f>IF(AND('Mapa final'!#REF!="Baja",'Mapa final'!#REF!="Mayor"),CONCATENATE("R6C",'Mapa final'!#REF!),"")</f>
        <v>#REF!</v>
      </c>
      <c r="AI42" s="80" t="e">
        <f>IF(AND('Mapa final'!#REF!="Baja",'Mapa final'!#REF!="Mayor"),CONCATENATE("R6C",'Mapa final'!#REF!),"")</f>
        <v>#REF!</v>
      </c>
      <c r="AJ42" s="80" t="e">
        <f>IF(AND('Mapa final'!#REF!="Baja",'Mapa final'!#REF!="Mayor"),CONCATENATE("R6C",'Mapa final'!#REF!),"")</f>
        <v>#REF!</v>
      </c>
      <c r="AK42" s="76" t="e">
        <f>IF(AND('Mapa final'!#REF!="Baja",'Mapa final'!#REF!="Mayor"),CONCATENATE("R6C",'Mapa final'!#REF!),"")</f>
        <v>#REF!</v>
      </c>
      <c r="AL42" s="77" t="e">
        <f>IF(AND('Mapa final'!#REF!="Baja",'Mapa final'!#REF!="Catastrófico"),CONCATENATE("R6C",'Mapa final'!#REF!),"")</f>
        <v>#REF!</v>
      </c>
      <c r="AM42" s="78" t="e">
        <f>IF(AND('Mapa final'!#REF!="Baja",'Mapa final'!#REF!="Catastrófico"),CONCATENATE("R6C",'Mapa final'!#REF!),"")</f>
        <v>#REF!</v>
      </c>
      <c r="AN42" s="78" t="e">
        <f>IF(AND('Mapa final'!#REF!="Baja",'Mapa final'!#REF!="Catastrófico"),CONCATENATE("R6C",'Mapa final'!#REF!),"")</f>
        <v>#REF!</v>
      </c>
      <c r="AO42" s="78" t="e">
        <f>IF(AND('Mapa final'!#REF!="Baja",'Mapa final'!#REF!="Catastrófico"),CONCATENATE("R6C",'Mapa final'!#REF!),"")</f>
        <v>#REF!</v>
      </c>
      <c r="AP42" s="78" t="e">
        <f>IF(AND('Mapa final'!#REF!="Baja",'Mapa final'!#REF!="Catastrófico"),CONCATENATE("R6C",'Mapa final'!#REF!),"")</f>
        <v>#REF!</v>
      </c>
      <c r="AQ42" s="79" t="e">
        <f>IF(AND('Mapa final'!#REF!="Baja",'Mapa final'!#REF!="Catastrófico"),CONCATENATE("R6C",'Mapa final'!#REF!),"")</f>
        <v>#REF!</v>
      </c>
      <c r="AR42" s="22"/>
      <c r="AS42" s="864"/>
      <c r="AT42" s="865"/>
      <c r="AU42" s="865"/>
      <c r="AV42" s="865"/>
      <c r="AW42" s="865"/>
      <c r="AX42" s="866"/>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row>
    <row r="43" spans="1:84" ht="18.600000000000001" customHeight="1" x14ac:dyDescent="0.5">
      <c r="A43" s="22"/>
      <c r="B43" s="856"/>
      <c r="C43" s="856"/>
      <c r="D43" s="857"/>
      <c r="E43" s="840"/>
      <c r="F43" s="841"/>
      <c r="G43" s="841"/>
      <c r="H43" s="841"/>
      <c r="I43" s="839"/>
      <c r="J43" s="99" t="e">
        <f>IF(AND('Mapa final'!#REF!="Baja",'Mapa final'!#REF!="Leve"),CONCATENATE("R8C",'Mapa final'!#REF!),"")</f>
        <v>#REF!</v>
      </c>
      <c r="K43" s="100" t="e">
        <f>IF(AND('Mapa final'!#REF!="Baja",'Mapa final'!#REF!="Leve"),CONCATENATE("R8C",'Mapa final'!#REF!),"")</f>
        <v>#REF!</v>
      </c>
      <c r="L43" s="100" t="e">
        <f>IF(AND('Mapa final'!#REF!="Baja",'Mapa final'!#REF!="Leve"),CONCATENATE("R8C",'Mapa final'!#REF!),"")</f>
        <v>#REF!</v>
      </c>
      <c r="M43" s="100" t="e">
        <f>IF(AND('Mapa final'!#REF!="Baja",'Mapa final'!#REF!="Leve"),CONCATENATE("R8C",'Mapa final'!#REF!),"")</f>
        <v>#REF!</v>
      </c>
      <c r="N43" s="100" t="e">
        <f>IF(AND('Mapa final'!#REF!="Baja",'Mapa final'!#REF!="Leve"),CONCATENATE("R8C",'Mapa final'!#REF!),"")</f>
        <v>#REF!</v>
      </c>
      <c r="O43" s="100" t="e">
        <f>IF(AND('Mapa final'!#REF!="Baja",'Mapa final'!#REF!="Leve"),CONCATENATE("R8C",'Mapa final'!#REF!),"")</f>
        <v>#REF!</v>
      </c>
      <c r="P43" s="100" t="e">
        <f>IF(AND('Mapa final'!#REF!="Baja",'Mapa final'!#REF!="Leve"),CONCATENATE("R8C",'Mapa final'!#REF!),"")</f>
        <v>#REF!</v>
      </c>
      <c r="Q43" s="100" t="e">
        <f>IF(AND('Mapa final'!#REF!="Baja",'Mapa final'!#REF!="Leve"),CONCATENATE("R8C",'Mapa final'!#REF!),"")</f>
        <v>#REF!</v>
      </c>
      <c r="R43" s="100" t="e">
        <f>IF(AND('Mapa final'!#REF!="Baja",'Mapa final'!#REF!="Leve"),CONCATENATE("R8C",'Mapa final'!#REF!),"")</f>
        <v>#REF!</v>
      </c>
      <c r="S43" s="100" t="e">
        <f>IF(AND('Mapa final'!#REF!="Baja",'Mapa final'!#REF!="Leve"),CONCATENATE("R8C",'Mapa final'!#REF!),"")</f>
        <v>#REF!</v>
      </c>
      <c r="T43" s="90" t="e">
        <f>IF(AND('Mapa final'!#REF!="Baja",'Mapa final'!#REF!="Menor"),CONCATENATE("R8C",'Mapa final'!#REF!),"")</f>
        <v>#REF!</v>
      </c>
      <c r="U43" s="91" t="e">
        <f>IF(AND('Mapa final'!#REF!="Baja",'Mapa final'!#REF!="Menor"),CONCATENATE("R8C",'Mapa final'!#REF!),"")</f>
        <v>#REF!</v>
      </c>
      <c r="V43" s="91" t="e">
        <f>IF(AND('Mapa final'!#REF!="Baja",'Mapa final'!#REF!="Menor"),CONCATENATE("R8C",'Mapa final'!#REF!),"")</f>
        <v>#REF!</v>
      </c>
      <c r="W43" s="91" t="e">
        <f>IF(AND('Mapa final'!#REF!="Baja",'Mapa final'!#REF!="Menor"),CONCATENATE("R8C",'Mapa final'!#REF!),"")</f>
        <v>#REF!</v>
      </c>
      <c r="X43" s="91" t="e">
        <f>IF(AND('Mapa final'!#REF!="Baja",'Mapa final'!#REF!="Menor"),CONCATENATE("R8C",'Mapa final'!#REF!),"")</f>
        <v>#REF!</v>
      </c>
      <c r="Y43" s="92" t="e">
        <f>IF(AND('Mapa final'!#REF!="Baja",'Mapa final'!#REF!="Menor"),CONCATENATE("R8C",'Mapa final'!#REF!),"")</f>
        <v>#REF!</v>
      </c>
      <c r="Z43" s="90" t="e">
        <f>IF(AND('Mapa final'!#REF!="Baja",'Mapa final'!#REF!="Moderado"),CONCATENATE("R8C",'Mapa final'!#REF!),"")</f>
        <v>#REF!</v>
      </c>
      <c r="AA43" s="91" t="e">
        <f>IF(AND('Mapa final'!#REF!="Baja",'Mapa final'!#REF!="Moderado"),CONCATENATE("R8C",'Mapa final'!#REF!),"")</f>
        <v>#REF!</v>
      </c>
      <c r="AB43" s="91" t="e">
        <f>IF(AND('Mapa final'!#REF!="Baja",'Mapa final'!#REF!="Moderado"),CONCATENATE("R8C",'Mapa final'!#REF!),"")</f>
        <v>#REF!</v>
      </c>
      <c r="AC43" s="91" t="e">
        <f>IF(AND('Mapa final'!#REF!="Baja",'Mapa final'!#REF!="Moderado"),CONCATENATE("R8C",'Mapa final'!#REF!),"")</f>
        <v>#REF!</v>
      </c>
      <c r="AD43" s="91" t="e">
        <f>IF(AND('Mapa final'!#REF!="Baja",'Mapa final'!#REF!="Moderado"),CONCATENATE("R8C",'Mapa final'!#REF!),"")</f>
        <v>#REF!</v>
      </c>
      <c r="AE43" s="92" t="e">
        <f>IF(AND('Mapa final'!#REF!="Baja",'Mapa final'!#REF!="Moderado"),CONCATENATE("R8C",'Mapa final'!#REF!),"")</f>
        <v>#REF!</v>
      </c>
      <c r="AF43" s="74" t="e">
        <f>IF(AND('Mapa final'!#REF!="Baja",'Mapa final'!#REF!="Mayor"),CONCATENATE("R8C",'Mapa final'!#REF!),"")</f>
        <v>#REF!</v>
      </c>
      <c r="AG43" s="75" t="e">
        <f>IF(AND('Mapa final'!#REF!="Baja",'Mapa final'!#REF!="Mayor"),CONCATENATE("R8C",'Mapa final'!#REF!),"")</f>
        <v>#REF!</v>
      </c>
      <c r="AH43" s="80" t="e">
        <f>IF(AND('Mapa final'!#REF!="Baja",'Mapa final'!#REF!="Mayor"),CONCATENATE("R8C",'Mapa final'!#REF!),"")</f>
        <v>#REF!</v>
      </c>
      <c r="AI43" s="80" t="e">
        <f>IF(AND('Mapa final'!#REF!="Baja",'Mapa final'!#REF!="Mayor"),CONCATENATE("R8C",'Mapa final'!#REF!),"")</f>
        <v>#REF!</v>
      </c>
      <c r="AJ43" s="80" t="e">
        <f>IF(AND('Mapa final'!#REF!="Baja",'Mapa final'!#REF!="Mayor"),CONCATENATE("R8C",'Mapa final'!#REF!),"")</f>
        <v>#REF!</v>
      </c>
      <c r="AK43" s="76" t="e">
        <f>IF(AND('Mapa final'!#REF!="Baja",'Mapa final'!#REF!="Mayor"),CONCATENATE("R8C",'Mapa final'!#REF!),"")</f>
        <v>#REF!</v>
      </c>
      <c r="AL43" s="77" t="e">
        <f>IF(AND('Mapa final'!#REF!="Baja",'Mapa final'!#REF!="Catastrófico"),CONCATENATE("R8C",'Mapa final'!#REF!),"")</f>
        <v>#REF!</v>
      </c>
      <c r="AM43" s="78" t="e">
        <f>IF(AND('Mapa final'!#REF!="Baja",'Mapa final'!#REF!="Catastrófico"),CONCATENATE("R8C",'Mapa final'!#REF!),"")</f>
        <v>#REF!</v>
      </c>
      <c r="AN43" s="78" t="e">
        <f>IF(AND('Mapa final'!#REF!="Baja",'Mapa final'!#REF!="Catastrófico"),CONCATENATE("R8C",'Mapa final'!#REF!),"")</f>
        <v>#REF!</v>
      </c>
      <c r="AO43" s="78" t="e">
        <f>IF(AND('Mapa final'!#REF!="Baja",'Mapa final'!#REF!="Catastrófico"),CONCATENATE("R8C",'Mapa final'!#REF!),"")</f>
        <v>#REF!</v>
      </c>
      <c r="AP43" s="78" t="e">
        <f>IF(AND('Mapa final'!#REF!="Baja",'Mapa final'!#REF!="Catastrófico"),CONCATENATE("R8C",'Mapa final'!#REF!),"")</f>
        <v>#REF!</v>
      </c>
      <c r="AQ43" s="79" t="e">
        <f>IF(AND('Mapa final'!#REF!="Baja",'Mapa final'!#REF!="Catastrófico"),CONCATENATE("R8C",'Mapa final'!#REF!),"")</f>
        <v>#REF!</v>
      </c>
      <c r="AR43" s="22"/>
      <c r="AS43" s="864"/>
      <c r="AT43" s="865"/>
      <c r="AU43" s="865"/>
      <c r="AV43" s="865"/>
      <c r="AW43" s="865"/>
      <c r="AX43" s="866"/>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row>
    <row r="44" spans="1:84" ht="18.600000000000001" customHeight="1" x14ac:dyDescent="0.5">
      <c r="A44" s="22"/>
      <c r="B44" s="856"/>
      <c r="C44" s="856"/>
      <c r="D44" s="857"/>
      <c r="E44" s="840"/>
      <c r="F44" s="841"/>
      <c r="G44" s="841"/>
      <c r="H44" s="841"/>
      <c r="I44" s="839"/>
      <c r="J44" s="99" t="e">
        <f>IF(AND('Mapa final'!#REF!="Baja",'Mapa final'!#REF!="Leve"),CONCATENATE("R9C",'Mapa final'!#REF!),"")</f>
        <v>#REF!</v>
      </c>
      <c r="K44" s="100" t="e">
        <f>IF(AND('Mapa final'!#REF!="Baja",'Mapa final'!#REF!="Leve"),CONCATENATE("R9C",'Mapa final'!#REF!),"")</f>
        <v>#REF!</v>
      </c>
      <c r="L44" s="100" t="e">
        <f>IF(AND('Mapa final'!#REF!="Baja",'Mapa final'!#REF!="Leve"),CONCATENATE("R9C",'Mapa final'!#REF!),"")</f>
        <v>#REF!</v>
      </c>
      <c r="M44" s="100" t="e">
        <f>IF(AND('Mapa final'!#REF!="Baja",'Mapa final'!#REF!="Leve"),CONCATENATE("R9C",'Mapa final'!#REF!),"")</f>
        <v>#REF!</v>
      </c>
      <c r="N44" s="100" t="e">
        <f>IF(AND('Mapa final'!#REF!="Baja",'Mapa final'!#REF!="Leve"),CONCATENATE("R9C",'Mapa final'!#REF!),"")</f>
        <v>#REF!</v>
      </c>
      <c r="O44" s="100" t="e">
        <f>IF(AND('Mapa final'!#REF!="Baja",'Mapa final'!#REF!="Leve"),CONCATENATE("R9C",'Mapa final'!#REF!),"")</f>
        <v>#REF!</v>
      </c>
      <c r="P44" s="100" t="e">
        <f>IF(AND('Mapa final'!#REF!="Baja",'Mapa final'!#REF!="Leve"),CONCATENATE("R9C",'Mapa final'!#REF!),"")</f>
        <v>#REF!</v>
      </c>
      <c r="Q44" s="100" t="e">
        <f>IF(AND('Mapa final'!#REF!="Baja",'Mapa final'!#REF!="Leve"),CONCATENATE("R9C",'Mapa final'!#REF!),"")</f>
        <v>#REF!</v>
      </c>
      <c r="R44" s="100" t="e">
        <f>IF(AND('Mapa final'!#REF!="Baja",'Mapa final'!#REF!="Leve"),CONCATENATE("R9C",'Mapa final'!#REF!),"")</f>
        <v>#REF!</v>
      </c>
      <c r="S44" s="100" t="e">
        <f>IF(AND('Mapa final'!#REF!="Baja",'Mapa final'!#REF!="Leve"),CONCATENATE("R9C",'Mapa final'!#REF!),"")</f>
        <v>#REF!</v>
      </c>
      <c r="T44" s="90" t="e">
        <f>IF(AND('Mapa final'!#REF!="Baja",'Mapa final'!#REF!="Menor"),CONCATENATE("R9C",'Mapa final'!#REF!),"")</f>
        <v>#REF!</v>
      </c>
      <c r="U44" s="91" t="e">
        <f>IF(AND('Mapa final'!#REF!="Baja",'Mapa final'!#REF!="Menor"),CONCATENATE("R9C",'Mapa final'!#REF!),"")</f>
        <v>#REF!</v>
      </c>
      <c r="V44" s="91" t="e">
        <f>IF(AND('Mapa final'!#REF!="Baja",'Mapa final'!#REF!="Menor"),CONCATENATE("R9C",'Mapa final'!#REF!),"")</f>
        <v>#REF!</v>
      </c>
      <c r="W44" s="91" t="e">
        <f>IF(AND('Mapa final'!#REF!="Baja",'Mapa final'!#REF!="Menor"),CONCATENATE("R9C",'Mapa final'!#REF!),"")</f>
        <v>#REF!</v>
      </c>
      <c r="X44" s="91" t="e">
        <f>IF(AND('Mapa final'!#REF!="Baja",'Mapa final'!#REF!="Menor"),CONCATENATE("R9C",'Mapa final'!#REF!),"")</f>
        <v>#REF!</v>
      </c>
      <c r="Y44" s="92" t="e">
        <f>IF(AND('Mapa final'!#REF!="Baja",'Mapa final'!#REF!="Menor"),CONCATENATE("R9C",'Mapa final'!#REF!),"")</f>
        <v>#REF!</v>
      </c>
      <c r="Z44" s="90" t="e">
        <f>IF(AND('Mapa final'!#REF!="Baja",'Mapa final'!#REF!="Moderado"),CONCATENATE("R9C",'Mapa final'!#REF!),"")</f>
        <v>#REF!</v>
      </c>
      <c r="AA44" s="91" t="e">
        <f>IF(AND('Mapa final'!#REF!="Baja",'Mapa final'!#REF!="Moderado"),CONCATENATE("R9C",'Mapa final'!#REF!),"")</f>
        <v>#REF!</v>
      </c>
      <c r="AB44" s="91" t="e">
        <f>IF(AND('Mapa final'!#REF!="Baja",'Mapa final'!#REF!="Moderado"),CONCATENATE("R9C",'Mapa final'!#REF!),"")</f>
        <v>#REF!</v>
      </c>
      <c r="AC44" s="91" t="e">
        <f>IF(AND('Mapa final'!#REF!="Baja",'Mapa final'!#REF!="Moderado"),CONCATENATE("R9C",'Mapa final'!#REF!),"")</f>
        <v>#REF!</v>
      </c>
      <c r="AD44" s="91" t="e">
        <f>IF(AND('Mapa final'!#REF!="Baja",'Mapa final'!#REF!="Moderado"),CONCATENATE("R9C",'Mapa final'!#REF!),"")</f>
        <v>#REF!</v>
      </c>
      <c r="AE44" s="92" t="e">
        <f>IF(AND('Mapa final'!#REF!="Baja",'Mapa final'!#REF!="Moderado"),CONCATENATE("R9C",'Mapa final'!#REF!),"")</f>
        <v>#REF!</v>
      </c>
      <c r="AF44" s="74" t="e">
        <f>IF(AND('Mapa final'!#REF!="Baja",'Mapa final'!#REF!="Mayor"),CONCATENATE("R9C",'Mapa final'!#REF!),"")</f>
        <v>#REF!</v>
      </c>
      <c r="AG44" s="75" t="e">
        <f>IF(AND('Mapa final'!#REF!="Baja",'Mapa final'!#REF!="Mayor"),CONCATENATE("R9C",'Mapa final'!#REF!),"")</f>
        <v>#REF!</v>
      </c>
      <c r="AH44" s="80" t="e">
        <f>IF(AND('Mapa final'!#REF!="Baja",'Mapa final'!#REF!="Mayor"),CONCATENATE("R9C",'Mapa final'!#REF!),"")</f>
        <v>#REF!</v>
      </c>
      <c r="AI44" s="80" t="e">
        <f>IF(AND('Mapa final'!#REF!="Baja",'Mapa final'!#REF!="Mayor"),CONCATENATE("R9C",'Mapa final'!#REF!),"")</f>
        <v>#REF!</v>
      </c>
      <c r="AJ44" s="80" t="e">
        <f>IF(AND('Mapa final'!#REF!="Baja",'Mapa final'!#REF!="Mayor"),CONCATENATE("R9C",'Mapa final'!#REF!),"")</f>
        <v>#REF!</v>
      </c>
      <c r="AK44" s="76" t="e">
        <f>IF(AND('Mapa final'!#REF!="Baja",'Mapa final'!#REF!="Mayor"),CONCATENATE("R9C",'Mapa final'!#REF!),"")</f>
        <v>#REF!</v>
      </c>
      <c r="AL44" s="77" t="e">
        <f>IF(AND('Mapa final'!#REF!="Baja",'Mapa final'!#REF!="Catastrófico"),CONCATENATE("R9C",'Mapa final'!#REF!),"")</f>
        <v>#REF!</v>
      </c>
      <c r="AM44" s="78" t="e">
        <f>IF(AND('Mapa final'!#REF!="Baja",'Mapa final'!#REF!="Catastrófico"),CONCATENATE("R9C",'Mapa final'!#REF!),"")</f>
        <v>#REF!</v>
      </c>
      <c r="AN44" s="78" t="e">
        <f>IF(AND('Mapa final'!#REF!="Baja",'Mapa final'!#REF!="Catastrófico"),CONCATENATE("R9C",'Mapa final'!#REF!),"")</f>
        <v>#REF!</v>
      </c>
      <c r="AO44" s="78" t="e">
        <f>IF(AND('Mapa final'!#REF!="Baja",'Mapa final'!#REF!="Catastrófico"),CONCATENATE("R9C",'Mapa final'!#REF!),"")</f>
        <v>#REF!</v>
      </c>
      <c r="AP44" s="78" t="e">
        <f>IF(AND('Mapa final'!#REF!="Baja",'Mapa final'!#REF!="Catastrófico"),CONCATENATE("R9C",'Mapa final'!#REF!),"")</f>
        <v>#REF!</v>
      </c>
      <c r="AQ44" s="79" t="e">
        <f>IF(AND('Mapa final'!#REF!="Baja",'Mapa final'!#REF!="Catastrófico"),CONCATENATE("R9C",'Mapa final'!#REF!),"")</f>
        <v>#REF!</v>
      </c>
      <c r="AR44" s="22"/>
      <c r="AS44" s="864"/>
      <c r="AT44" s="865"/>
      <c r="AU44" s="865"/>
      <c r="AV44" s="865"/>
      <c r="AW44" s="865"/>
      <c r="AX44" s="866"/>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row>
    <row r="45" spans="1:84" ht="18.600000000000001" customHeight="1" thickBot="1" x14ac:dyDescent="0.55000000000000004">
      <c r="A45" s="22"/>
      <c r="B45" s="856"/>
      <c r="C45" s="856"/>
      <c r="D45" s="857"/>
      <c r="E45" s="842"/>
      <c r="F45" s="843"/>
      <c r="G45" s="843"/>
      <c r="H45" s="843"/>
      <c r="I45" s="843"/>
      <c r="J45" s="102" t="e">
        <f>IF(AND('Mapa final'!#REF!="Baja",'Mapa final'!#REF!="Leve"),CONCATENATE("R10C",'Mapa final'!#REF!),"")</f>
        <v>#REF!</v>
      </c>
      <c r="K45" s="103" t="e">
        <f>IF(AND('Mapa final'!#REF!="Baja",'Mapa final'!#REF!="Leve"),CONCATENATE("R10C",'Mapa final'!#REF!),"")</f>
        <v>#REF!</v>
      </c>
      <c r="L45" s="103" t="e">
        <f>IF(AND('Mapa final'!#REF!="Baja",'Mapa final'!#REF!="Leve"),CONCATENATE("R10C",'Mapa final'!#REF!),"")</f>
        <v>#REF!</v>
      </c>
      <c r="M45" s="103" t="e">
        <f>IF(AND('Mapa final'!#REF!="Baja",'Mapa final'!#REF!="Leve"),CONCATENATE("R10C",'Mapa final'!#REF!),"")</f>
        <v>#REF!</v>
      </c>
      <c r="N45" s="103" t="e">
        <f>IF(AND('Mapa final'!#REF!="Baja",'Mapa final'!#REF!="Leve"),CONCATENATE("R10C",'Mapa final'!#REF!),"")</f>
        <v>#REF!</v>
      </c>
      <c r="O45" s="103" t="e">
        <f>IF(AND('Mapa final'!#REF!="Baja",'Mapa final'!#REF!="Leve"),CONCATENATE("R10C",'Mapa final'!#REF!),"")</f>
        <v>#REF!</v>
      </c>
      <c r="P45" s="103" t="e">
        <f>IF(AND('Mapa final'!#REF!="Baja",'Mapa final'!#REF!="Leve"),CONCATENATE("R10C",'Mapa final'!#REF!),"")</f>
        <v>#REF!</v>
      </c>
      <c r="Q45" s="103" t="e">
        <f>IF(AND('Mapa final'!#REF!="Baja",'Mapa final'!#REF!="Leve"),CONCATENATE("R10C",'Mapa final'!#REF!),"")</f>
        <v>#REF!</v>
      </c>
      <c r="R45" s="103" t="e">
        <f>IF(AND('Mapa final'!#REF!="Baja",'Mapa final'!#REF!="Leve"),CONCATENATE("R10C",'Mapa final'!#REF!),"")</f>
        <v>#REF!</v>
      </c>
      <c r="S45" s="103" t="e">
        <f>IF(AND('Mapa final'!#REF!="Baja",'Mapa final'!#REF!="Leve"),CONCATENATE("R10C",'Mapa final'!#REF!),"")</f>
        <v>#REF!</v>
      </c>
      <c r="T45" s="90" t="e">
        <f>IF(AND('Mapa final'!#REF!="Baja",'Mapa final'!#REF!="Menor"),CONCATENATE("R10C",'Mapa final'!#REF!),"")</f>
        <v>#REF!</v>
      </c>
      <c r="U45" s="91" t="e">
        <f>IF(AND('Mapa final'!#REF!="Baja",'Mapa final'!#REF!="Menor"),CONCATENATE("R10C",'Mapa final'!#REF!),"")</f>
        <v>#REF!</v>
      </c>
      <c r="V45" s="91" t="e">
        <f>IF(AND('Mapa final'!#REF!="Baja",'Mapa final'!#REF!="Menor"),CONCATENATE("R10C",'Mapa final'!#REF!),"")</f>
        <v>#REF!</v>
      </c>
      <c r="W45" s="91" t="e">
        <f>IF(AND('Mapa final'!#REF!="Baja",'Mapa final'!#REF!="Menor"),CONCATENATE("R10C",'Mapa final'!#REF!),"")</f>
        <v>#REF!</v>
      </c>
      <c r="X45" s="91" t="e">
        <f>IF(AND('Mapa final'!#REF!="Baja",'Mapa final'!#REF!="Menor"),CONCATENATE("R10C",'Mapa final'!#REF!),"")</f>
        <v>#REF!</v>
      </c>
      <c r="Y45" s="92" t="e">
        <f>IF(AND('Mapa final'!#REF!="Baja",'Mapa final'!#REF!="Menor"),CONCATENATE("R10C",'Mapa final'!#REF!),"")</f>
        <v>#REF!</v>
      </c>
      <c r="Z45" s="93" t="e">
        <f>IF(AND('Mapa final'!#REF!="Baja",'Mapa final'!#REF!="Moderado"),CONCATENATE("R10C",'Mapa final'!#REF!),"")</f>
        <v>#REF!</v>
      </c>
      <c r="AA45" s="94" t="e">
        <f>IF(AND('Mapa final'!#REF!="Baja",'Mapa final'!#REF!="Moderado"),CONCATENATE("R10C",'Mapa final'!#REF!),"")</f>
        <v>#REF!</v>
      </c>
      <c r="AB45" s="94" t="e">
        <f>IF(AND('Mapa final'!#REF!="Baja",'Mapa final'!#REF!="Moderado"),CONCATENATE("R10C",'Mapa final'!#REF!),"")</f>
        <v>#REF!</v>
      </c>
      <c r="AC45" s="94" t="e">
        <f>IF(AND('Mapa final'!#REF!="Baja",'Mapa final'!#REF!="Moderado"),CONCATENATE("R10C",'Mapa final'!#REF!),"")</f>
        <v>#REF!</v>
      </c>
      <c r="AD45" s="94" t="e">
        <f>IF(AND('Mapa final'!#REF!="Baja",'Mapa final'!#REF!="Moderado"),CONCATENATE("R10C",'Mapa final'!#REF!),"")</f>
        <v>#REF!</v>
      </c>
      <c r="AE45" s="95" t="e">
        <f>IF(AND('Mapa final'!#REF!="Baja",'Mapa final'!#REF!="Moderado"),CONCATENATE("R10C",'Mapa final'!#REF!),"")</f>
        <v>#REF!</v>
      </c>
      <c r="AF45" s="81" t="e">
        <f>IF(AND('Mapa final'!#REF!="Baja",'Mapa final'!#REF!="Mayor"),CONCATENATE("R10C",'Mapa final'!#REF!),"")</f>
        <v>#REF!</v>
      </c>
      <c r="AG45" s="82" t="e">
        <f>IF(AND('Mapa final'!#REF!="Baja",'Mapa final'!#REF!="Mayor"),CONCATENATE("R10C",'Mapa final'!#REF!),"")</f>
        <v>#REF!</v>
      </c>
      <c r="AH45" s="82" t="e">
        <f>IF(AND('Mapa final'!#REF!="Baja",'Mapa final'!#REF!="Mayor"),CONCATENATE("R10C",'Mapa final'!#REF!),"")</f>
        <v>#REF!</v>
      </c>
      <c r="AI45" s="82" t="e">
        <f>IF(AND('Mapa final'!#REF!="Baja",'Mapa final'!#REF!="Mayor"),CONCATENATE("R10C",'Mapa final'!#REF!),"")</f>
        <v>#REF!</v>
      </c>
      <c r="AJ45" s="82" t="e">
        <f>IF(AND('Mapa final'!#REF!="Baja",'Mapa final'!#REF!="Mayor"),CONCATENATE("R10C",'Mapa final'!#REF!),"")</f>
        <v>#REF!</v>
      </c>
      <c r="AK45" s="83" t="e">
        <f>IF(AND('Mapa final'!#REF!="Baja",'Mapa final'!#REF!="Mayor"),CONCATENATE("R10C",'Mapa final'!#REF!),"")</f>
        <v>#REF!</v>
      </c>
      <c r="AL45" s="84" t="e">
        <f>IF(AND('Mapa final'!#REF!="Baja",'Mapa final'!#REF!="Catastrófico"),CONCATENATE("R10C",'Mapa final'!#REF!),"")</f>
        <v>#REF!</v>
      </c>
      <c r="AM45" s="85" t="e">
        <f>IF(AND('Mapa final'!#REF!="Baja",'Mapa final'!#REF!="Catastrófico"),CONCATENATE("R10C",'Mapa final'!#REF!),"")</f>
        <v>#REF!</v>
      </c>
      <c r="AN45" s="85" t="e">
        <f>IF(AND('Mapa final'!#REF!="Baja",'Mapa final'!#REF!="Catastrófico"),CONCATENATE("R10C",'Mapa final'!#REF!),"")</f>
        <v>#REF!</v>
      </c>
      <c r="AO45" s="85" t="e">
        <f>IF(AND('Mapa final'!#REF!="Baja",'Mapa final'!#REF!="Catastrófico"),CONCATENATE("R10C",'Mapa final'!#REF!),"")</f>
        <v>#REF!</v>
      </c>
      <c r="AP45" s="85" t="e">
        <f>IF(AND('Mapa final'!#REF!="Baja",'Mapa final'!#REF!="Catastrófico"),CONCATENATE("R10C",'Mapa final'!#REF!),"")</f>
        <v>#REF!</v>
      </c>
      <c r="AQ45" s="86" t="e">
        <f>IF(AND('Mapa final'!#REF!="Baja",'Mapa final'!#REF!="Catastrófico"),CONCATENATE("R10C",'Mapa final'!#REF!),"")</f>
        <v>#REF!</v>
      </c>
      <c r="AR45" s="22"/>
      <c r="AS45" s="867"/>
      <c r="AT45" s="868"/>
      <c r="AU45" s="868"/>
      <c r="AV45" s="868"/>
      <c r="AW45" s="868"/>
      <c r="AX45" s="869"/>
    </row>
    <row r="46" spans="1:84" ht="18.600000000000001" customHeight="1" x14ac:dyDescent="0.5">
      <c r="A46" s="22"/>
      <c r="B46" s="856"/>
      <c r="C46" s="856"/>
      <c r="D46" s="857"/>
      <c r="E46" s="836" t="s">
        <v>105</v>
      </c>
      <c r="F46" s="837"/>
      <c r="G46" s="837"/>
      <c r="H46" s="837"/>
      <c r="I46" s="858"/>
      <c r="J46" s="96" t="e">
        <f>IF(AND('Mapa final'!#REF!="Muy Baja",'Mapa final'!#REF!="Leve"),CONCATENATE("R1C",'Mapa final'!#REF!),"")</f>
        <v>#REF!</v>
      </c>
      <c r="K46" s="97" t="e">
        <f>IF(AND('Mapa final'!#REF!="Muy Baja",'Mapa final'!#REF!="Leve"),CONCATENATE("R1C",'Mapa final'!#REF!),"")</f>
        <v>#REF!</v>
      </c>
      <c r="L46" s="97" t="e">
        <f>IF(AND('Mapa final'!#REF!="Muy Baja",'Mapa final'!#REF!="Leve"),CONCATENATE("R1C",'Mapa final'!#REF!),"")</f>
        <v>#REF!</v>
      </c>
      <c r="M46" s="97" t="e">
        <f>IF(AND('Mapa final'!#REF!="Muy Baja",'Mapa final'!#REF!="Leve"),CONCATENATE("R1C",'Mapa final'!#REF!),"")</f>
        <v>#REF!</v>
      </c>
      <c r="N46" s="97" t="e">
        <f>IF(AND('Mapa final'!#REF!="Muy Baja",'Mapa final'!#REF!="Leve"),CONCATENATE("R1C",'Mapa final'!#REF!),"")</f>
        <v>#REF!</v>
      </c>
      <c r="O46" s="97" t="e">
        <f>IF(AND('Mapa final'!#REF!="Muy Baja",'Mapa final'!#REF!="Leve"),CONCATENATE("R1C",'Mapa final'!#REF!),"")</f>
        <v>#REF!</v>
      </c>
      <c r="P46" s="97" t="e">
        <f>IF(AND('Mapa final'!#REF!="Muy Baja",'Mapa final'!#REF!="Leve"),CONCATENATE("R1C",'Mapa final'!#REF!),"")</f>
        <v>#REF!</v>
      </c>
      <c r="Q46" s="97" t="e">
        <f>IF(AND('Mapa final'!#REF!="Muy Baja",'Mapa final'!#REF!="Leve"),CONCATENATE("R1C",'Mapa final'!#REF!),"")</f>
        <v>#REF!</v>
      </c>
      <c r="R46" s="97" t="e">
        <f>IF(AND('Mapa final'!#REF!="Muy Baja",'Mapa final'!#REF!="Leve"),CONCATENATE("R1C",'Mapa final'!#REF!),"")</f>
        <v>#REF!</v>
      </c>
      <c r="S46" s="97" t="e">
        <f>IF(AND('Mapa final'!#REF!="Muy Baja",'Mapa final'!#REF!="Leve"),CONCATENATE("R1C",'Mapa final'!#REF!),"")</f>
        <v>#REF!</v>
      </c>
      <c r="T46" s="96" t="e">
        <f>IF(AND('Mapa final'!#REF!="Muy Baja",'Mapa final'!#REF!="Menor"),CONCATENATE("R1C",'Mapa final'!#REF!),"")</f>
        <v>#REF!</v>
      </c>
      <c r="U46" s="97" t="e">
        <f>IF(AND('Mapa final'!#REF!="Muy Baja",'Mapa final'!#REF!="Menor"),CONCATENATE("R1C",'Mapa final'!#REF!),"")</f>
        <v>#REF!</v>
      </c>
      <c r="V46" s="97" t="e">
        <f>IF(AND('Mapa final'!#REF!="Muy Baja",'Mapa final'!#REF!="Menor"),CONCATENATE("R1C",'Mapa final'!#REF!),"")</f>
        <v>#REF!</v>
      </c>
      <c r="W46" s="97" t="e">
        <f>IF(AND('Mapa final'!#REF!="Muy Baja",'Mapa final'!#REF!="Menor"),CONCATENATE("R1C",'Mapa final'!#REF!),"")</f>
        <v>#REF!</v>
      </c>
      <c r="X46" s="97" t="e">
        <f>IF(AND('Mapa final'!#REF!="Muy Baja",'Mapa final'!#REF!="Menor"),CONCATENATE("R1C",'Mapa final'!#REF!),"")</f>
        <v>#REF!</v>
      </c>
      <c r="Y46" s="98" t="e">
        <f>IF(AND('Mapa final'!#REF!="Muy Baja",'Mapa final'!#REF!="Menor"),CONCATENATE("R1C",'Mapa final'!#REF!),"")</f>
        <v>#REF!</v>
      </c>
      <c r="Z46" s="87" t="e">
        <f>IF(AND('Mapa final'!#REF!="Muy Baja",'Mapa final'!#REF!="Moderado"),CONCATENATE("R1C",'Mapa final'!#REF!),"")</f>
        <v>#REF!</v>
      </c>
      <c r="AA46" s="88" t="e">
        <f>IF(AND('Mapa final'!#REF!="Muy Baja",'Mapa final'!#REF!="Moderado"),CONCATENATE("R1C",'Mapa final'!#REF!),"")</f>
        <v>#REF!</v>
      </c>
      <c r="AB46" s="88" t="e">
        <f>IF(AND('Mapa final'!#REF!="Muy Baja",'Mapa final'!#REF!="Moderado"),CONCATENATE("R1C",'Mapa final'!#REF!),"")</f>
        <v>#REF!</v>
      </c>
      <c r="AC46" s="88" t="e">
        <f>IF(AND('Mapa final'!#REF!="Muy Baja",'Mapa final'!#REF!="Moderado"),CONCATENATE("R1C",'Mapa final'!#REF!),"")</f>
        <v>#REF!</v>
      </c>
      <c r="AD46" s="88" t="e">
        <f>IF(AND('Mapa final'!#REF!="Muy Baja",'Mapa final'!#REF!="Moderado"),CONCATENATE("R1C",'Mapa final'!#REF!),"")</f>
        <v>#REF!</v>
      </c>
      <c r="AE46" s="89" t="e">
        <f>IF(AND('Mapa final'!#REF!="Muy Baja",'Mapa final'!#REF!="Moderado"),CONCATENATE("R1C",'Mapa final'!#REF!),"")</f>
        <v>#REF!</v>
      </c>
      <c r="AF46" s="68" t="e">
        <f>IF(AND('Mapa final'!#REF!="Muy Baja",'Mapa final'!#REF!="Mayor"),CONCATENATE("R1C",'Mapa final'!#REF!),"")</f>
        <v>#REF!</v>
      </c>
      <c r="AG46" s="69" t="e">
        <f>IF(AND('Mapa final'!#REF!="Muy Baja",'Mapa final'!#REF!="Mayor"),CONCATENATE("R1C",'Mapa final'!#REF!),"")</f>
        <v>#REF!</v>
      </c>
      <c r="AH46" s="69" t="e">
        <f>IF(AND('Mapa final'!#REF!="Muy Baja",'Mapa final'!#REF!="Mayor"),CONCATENATE("R1C",'Mapa final'!#REF!),"")</f>
        <v>#REF!</v>
      </c>
      <c r="AI46" s="69" t="e">
        <f>IF(AND('Mapa final'!#REF!="Muy Baja",'Mapa final'!#REF!="Mayor"),CONCATENATE("R1C",'Mapa final'!#REF!),"")</f>
        <v>#REF!</v>
      </c>
      <c r="AJ46" s="69" t="e">
        <f>IF(AND('Mapa final'!#REF!="Muy Baja",'Mapa final'!#REF!="Mayor"),CONCATENATE("R1C",'Mapa final'!#REF!),"")</f>
        <v>#REF!</v>
      </c>
      <c r="AK46" s="70" t="e">
        <f>IF(AND('Mapa final'!#REF!="Muy Baja",'Mapa final'!#REF!="Mayor"),CONCATENATE("R1C",'Mapa final'!#REF!),"")</f>
        <v>#REF!</v>
      </c>
      <c r="AL46" s="71" t="e">
        <f>IF(AND('Mapa final'!#REF!="Muy Baja",'Mapa final'!#REF!="Catastrófico"),CONCATENATE("R1C",'Mapa final'!#REF!),"")</f>
        <v>#REF!</v>
      </c>
      <c r="AM46" s="72" t="e">
        <f>IF(AND('Mapa final'!#REF!="Muy Baja",'Mapa final'!#REF!="Catastrófico"),CONCATENATE("R1C",'Mapa final'!#REF!),"")</f>
        <v>#REF!</v>
      </c>
      <c r="AN46" s="72" t="e">
        <f>IF(AND('Mapa final'!#REF!="Muy Baja",'Mapa final'!#REF!="Catastrófico"),CONCATENATE("R1C",'Mapa final'!#REF!),"")</f>
        <v>#REF!</v>
      </c>
      <c r="AO46" s="72" t="e">
        <f>IF(AND('Mapa final'!#REF!="Muy Baja",'Mapa final'!#REF!="Catastrófico"),CONCATENATE("R1C",'Mapa final'!#REF!),"")</f>
        <v>#REF!</v>
      </c>
      <c r="AP46" s="72" t="e">
        <f>IF(AND('Mapa final'!#REF!="Muy Baja",'Mapa final'!#REF!="Catastrófico"),CONCATENATE("R1C",'Mapa final'!#REF!),"")</f>
        <v>#REF!</v>
      </c>
      <c r="AQ46" s="73" t="e">
        <f>IF(AND('Mapa final'!#REF!="Muy Baja",'Mapa final'!#REF!="Catastrófico"),CONCATENATE("R1C",'Mapa final'!#REF!),"")</f>
        <v>#REF!</v>
      </c>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row>
    <row r="47" spans="1:84" ht="18.600000000000001" customHeight="1" x14ac:dyDescent="0.5">
      <c r="A47" s="22"/>
      <c r="B47" s="856"/>
      <c r="C47" s="856"/>
      <c r="D47" s="857"/>
      <c r="E47" s="838"/>
      <c r="F47" s="839"/>
      <c r="G47" s="839"/>
      <c r="H47" s="839"/>
      <c r="I47" s="859"/>
      <c r="J47" s="99" t="e">
        <f>IF(AND('Mapa final'!#REF!="Muy Baja",'Mapa final'!#REF!="Leve"),CONCATENATE("R2C",'Mapa final'!#REF!),"")</f>
        <v>#REF!</v>
      </c>
      <c r="K47" s="100" t="e">
        <f>IF(AND('Mapa final'!#REF!="Muy Baja",'Mapa final'!#REF!="Leve"),CONCATENATE("R2C",'Mapa final'!#REF!),"")</f>
        <v>#REF!</v>
      </c>
      <c r="L47" s="100" t="e">
        <f>IF(AND('Mapa final'!#REF!="Muy Baja",'Mapa final'!#REF!="Leve"),CONCATENATE("R2C",'Mapa final'!#REF!),"")</f>
        <v>#REF!</v>
      </c>
      <c r="M47" s="100" t="e">
        <f>IF(AND('Mapa final'!#REF!="Muy Baja",'Mapa final'!#REF!="Leve"),CONCATENATE("R2C",'Mapa final'!#REF!),"")</f>
        <v>#REF!</v>
      </c>
      <c r="N47" s="100" t="e">
        <f>IF(AND('Mapa final'!#REF!="Muy Baja",'Mapa final'!#REF!="Leve"),CONCATENATE("R2C",'Mapa final'!#REF!),"")</f>
        <v>#REF!</v>
      </c>
      <c r="O47" s="100" t="e">
        <f>IF(AND('Mapa final'!#REF!="Muy Baja",'Mapa final'!#REF!="Leve"),CONCATENATE("R2C",'Mapa final'!#REF!),"")</f>
        <v>#REF!</v>
      </c>
      <c r="P47" s="100" t="e">
        <f>IF(AND('Mapa final'!#REF!="Muy Baja",'Mapa final'!#REF!="Leve"),CONCATENATE("R2C",'Mapa final'!#REF!),"")</f>
        <v>#REF!</v>
      </c>
      <c r="Q47" s="100" t="e">
        <f>IF(AND('Mapa final'!#REF!="Muy Baja",'Mapa final'!#REF!="Leve"),CONCATENATE("R2C",'Mapa final'!#REF!),"")</f>
        <v>#REF!</v>
      </c>
      <c r="R47" s="100" t="e">
        <f>IF(AND('Mapa final'!#REF!="Muy Baja",'Mapa final'!#REF!="Leve"),CONCATENATE("R2C",'Mapa final'!#REF!),"")</f>
        <v>#REF!</v>
      </c>
      <c r="S47" s="100" t="e">
        <f>IF(AND('Mapa final'!#REF!="Muy Baja",'Mapa final'!#REF!="Leve"),CONCATENATE("R2C",'Mapa final'!#REF!),"")</f>
        <v>#REF!</v>
      </c>
      <c r="T47" s="99" t="e">
        <f>IF(AND('Mapa final'!#REF!="Muy Baja",'Mapa final'!#REF!="Menor"),CONCATENATE("R2C",'Mapa final'!#REF!),"")</f>
        <v>#REF!</v>
      </c>
      <c r="U47" s="100" t="e">
        <f>IF(AND('Mapa final'!#REF!="Muy Baja",'Mapa final'!#REF!="Menor"),CONCATENATE("R2C",'Mapa final'!#REF!),"")</f>
        <v>#REF!</v>
      </c>
      <c r="V47" s="100" t="e">
        <f>IF(AND('Mapa final'!#REF!="Muy Baja",'Mapa final'!#REF!="Menor"),CONCATENATE("R2C",'Mapa final'!#REF!),"")</f>
        <v>#REF!</v>
      </c>
      <c r="W47" s="100" t="e">
        <f>IF(AND('Mapa final'!#REF!="Muy Baja",'Mapa final'!#REF!="Menor"),CONCATENATE("R2C",'Mapa final'!#REF!),"")</f>
        <v>#REF!</v>
      </c>
      <c r="X47" s="100" t="e">
        <f>IF(AND('Mapa final'!#REF!="Muy Baja",'Mapa final'!#REF!="Menor"),CONCATENATE("R2C",'Mapa final'!#REF!),"")</f>
        <v>#REF!</v>
      </c>
      <c r="Y47" s="101" t="e">
        <f>IF(AND('Mapa final'!#REF!="Muy Baja",'Mapa final'!#REF!="Menor"),CONCATENATE("R2C",'Mapa final'!#REF!),"")</f>
        <v>#REF!</v>
      </c>
      <c r="Z47" s="90" t="e">
        <f>IF(AND('Mapa final'!#REF!="Muy Baja",'Mapa final'!#REF!="Moderado"),CONCATENATE("R2C",'Mapa final'!#REF!),"")</f>
        <v>#REF!</v>
      </c>
      <c r="AA47" s="91" t="e">
        <f>IF(AND('Mapa final'!#REF!="Muy Baja",'Mapa final'!#REF!="Moderado"),CONCATENATE("R2C",'Mapa final'!#REF!),"")</f>
        <v>#REF!</v>
      </c>
      <c r="AB47" s="91" t="e">
        <f>IF(AND('Mapa final'!#REF!="Muy Baja",'Mapa final'!#REF!="Moderado"),CONCATENATE("R2C",'Mapa final'!#REF!),"")</f>
        <v>#REF!</v>
      </c>
      <c r="AC47" s="91" t="e">
        <f>IF(AND('Mapa final'!#REF!="Muy Baja",'Mapa final'!#REF!="Moderado"),CONCATENATE("R2C",'Mapa final'!#REF!),"")</f>
        <v>#REF!</v>
      </c>
      <c r="AD47" s="91" t="e">
        <f>IF(AND('Mapa final'!#REF!="Muy Baja",'Mapa final'!#REF!="Moderado"),CONCATENATE("R2C",'Mapa final'!#REF!),"")</f>
        <v>#REF!</v>
      </c>
      <c r="AE47" s="92" t="e">
        <f>IF(AND('Mapa final'!#REF!="Muy Baja",'Mapa final'!#REF!="Moderado"),CONCATENATE("R2C",'Mapa final'!#REF!),"")</f>
        <v>#REF!</v>
      </c>
      <c r="AF47" s="74" t="e">
        <f>IF(AND('Mapa final'!#REF!="Muy Baja",'Mapa final'!#REF!="Mayor"),CONCATENATE("R2C",'Mapa final'!#REF!),"")</f>
        <v>#REF!</v>
      </c>
      <c r="AG47" s="75" t="e">
        <f>IF(AND('Mapa final'!#REF!="Muy Baja",'Mapa final'!#REF!="Mayor"),CONCATENATE("R2C",'Mapa final'!#REF!),"")</f>
        <v>#REF!</v>
      </c>
      <c r="AH47" s="75" t="e">
        <f>IF(AND('Mapa final'!#REF!="Muy Baja",'Mapa final'!#REF!="Mayor"),CONCATENATE("R2C",'Mapa final'!#REF!),"")</f>
        <v>#REF!</v>
      </c>
      <c r="AI47" s="75" t="e">
        <f>IF(AND('Mapa final'!#REF!="Muy Baja",'Mapa final'!#REF!="Mayor"),CONCATENATE("R2C",'Mapa final'!#REF!),"")</f>
        <v>#REF!</v>
      </c>
      <c r="AJ47" s="75" t="e">
        <f>IF(AND('Mapa final'!#REF!="Muy Baja",'Mapa final'!#REF!="Mayor"),CONCATENATE("R2C",'Mapa final'!#REF!),"")</f>
        <v>#REF!</v>
      </c>
      <c r="AK47" s="76" t="e">
        <f>IF(AND('Mapa final'!#REF!="Muy Baja",'Mapa final'!#REF!="Mayor"),CONCATENATE("R2C",'Mapa final'!#REF!),"")</f>
        <v>#REF!</v>
      </c>
      <c r="AL47" s="77" t="e">
        <f>IF(AND('Mapa final'!#REF!="Muy Baja",'Mapa final'!#REF!="Catastrófico"),CONCATENATE("R2C",'Mapa final'!#REF!),"")</f>
        <v>#REF!</v>
      </c>
      <c r="AM47" s="78" t="e">
        <f>IF(AND('Mapa final'!#REF!="Muy Baja",'Mapa final'!#REF!="Catastrófico"),CONCATENATE("R2C",'Mapa final'!#REF!),"")</f>
        <v>#REF!</v>
      </c>
      <c r="AN47" s="78" t="e">
        <f>IF(AND('Mapa final'!#REF!="Muy Baja",'Mapa final'!#REF!="Catastrófico"),CONCATENATE("R2C",'Mapa final'!#REF!),"")</f>
        <v>#REF!</v>
      </c>
      <c r="AO47" s="78" t="e">
        <f>IF(AND('Mapa final'!#REF!="Muy Baja",'Mapa final'!#REF!="Catastrófico"),CONCATENATE("R2C",'Mapa final'!#REF!),"")</f>
        <v>#REF!</v>
      </c>
      <c r="AP47" s="78" t="e">
        <f>IF(AND('Mapa final'!#REF!="Muy Baja",'Mapa final'!#REF!="Catastrófico"),CONCATENATE("R2C",'Mapa final'!#REF!),"")</f>
        <v>#REF!</v>
      </c>
      <c r="AQ47" s="79" t="e">
        <f>IF(AND('Mapa final'!#REF!="Muy Baja",'Mapa final'!#REF!="Catastrófico"),CONCATENATE("R2C",'Mapa final'!#REF!),"")</f>
        <v>#REF!</v>
      </c>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row>
    <row r="48" spans="1:84" ht="18.600000000000001" customHeight="1" x14ac:dyDescent="0.5">
      <c r="A48" s="22"/>
      <c r="B48" s="856"/>
      <c r="C48" s="856"/>
      <c r="D48" s="857"/>
      <c r="E48" s="838"/>
      <c r="F48" s="839"/>
      <c r="G48" s="839"/>
      <c r="H48" s="839"/>
      <c r="I48" s="859"/>
      <c r="J48" s="99" t="e">
        <f>IF(AND('Mapa final'!#REF!="Muy Baja",'Mapa final'!#REF!="Leve"),CONCATENATE("R3C",'Mapa final'!#REF!),"")</f>
        <v>#REF!</v>
      </c>
      <c r="K48" s="100" t="e">
        <f>IF(AND('Mapa final'!#REF!="Muy Baja",'Mapa final'!#REF!="Leve"),CONCATENATE("R3C",'Mapa final'!#REF!),"")</f>
        <v>#REF!</v>
      </c>
      <c r="L48" s="100" t="e">
        <f>IF(AND('Mapa final'!#REF!="Muy Baja",'Mapa final'!#REF!="Leve"),CONCATENATE("R3C",'Mapa final'!#REF!),"")</f>
        <v>#REF!</v>
      </c>
      <c r="M48" s="100" t="e">
        <f>IF(AND('Mapa final'!#REF!="Muy Baja",'Mapa final'!#REF!="Leve"),CONCATENATE("R3C",'Mapa final'!#REF!),"")</f>
        <v>#REF!</v>
      </c>
      <c r="N48" s="100" t="e">
        <f>IF(AND('Mapa final'!#REF!="Muy Baja",'Mapa final'!#REF!="Leve"),CONCATENATE("R3C",'Mapa final'!#REF!),"")</f>
        <v>#REF!</v>
      </c>
      <c r="O48" s="100" t="e">
        <f>IF(AND('Mapa final'!#REF!="Muy Baja",'Mapa final'!#REF!="Leve"),CONCATENATE("R3C",'Mapa final'!#REF!),"")</f>
        <v>#REF!</v>
      </c>
      <c r="P48" s="100" t="e">
        <f>IF(AND('Mapa final'!#REF!="Muy Baja",'Mapa final'!#REF!="Leve"),CONCATENATE("R3C",'Mapa final'!#REF!),"")</f>
        <v>#REF!</v>
      </c>
      <c r="Q48" s="100" t="e">
        <f>IF(AND('Mapa final'!#REF!="Muy Baja",'Mapa final'!#REF!="Leve"),CONCATENATE("R3C",'Mapa final'!#REF!),"")</f>
        <v>#REF!</v>
      </c>
      <c r="R48" s="100" t="e">
        <f>IF(AND('Mapa final'!#REF!="Muy Baja",'Mapa final'!#REF!="Leve"),CONCATENATE("R3C",'Mapa final'!#REF!),"")</f>
        <v>#REF!</v>
      </c>
      <c r="S48" s="100" t="e">
        <f>IF(AND('Mapa final'!#REF!="Muy Baja",'Mapa final'!#REF!="Leve"),CONCATENATE("R3C",'Mapa final'!#REF!),"")</f>
        <v>#REF!</v>
      </c>
      <c r="T48" s="99" t="e">
        <f>IF(AND('Mapa final'!#REF!="Muy Baja",'Mapa final'!#REF!="Menor"),CONCATENATE("R3C",'Mapa final'!#REF!),"")</f>
        <v>#REF!</v>
      </c>
      <c r="U48" s="100" t="e">
        <f>IF(AND('Mapa final'!#REF!="Muy Baja",'Mapa final'!#REF!="Menor"),CONCATENATE("R3C",'Mapa final'!#REF!),"")</f>
        <v>#REF!</v>
      </c>
      <c r="V48" s="100" t="e">
        <f>IF(AND('Mapa final'!#REF!="Muy Baja",'Mapa final'!#REF!="Menor"),CONCATENATE("R3C",'Mapa final'!#REF!),"")</f>
        <v>#REF!</v>
      </c>
      <c r="W48" s="100" t="e">
        <f>IF(AND('Mapa final'!#REF!="Muy Baja",'Mapa final'!#REF!="Menor"),CONCATENATE("R3C",'Mapa final'!#REF!),"")</f>
        <v>#REF!</v>
      </c>
      <c r="X48" s="100" t="e">
        <f>IF(AND('Mapa final'!#REF!="Muy Baja",'Mapa final'!#REF!="Menor"),CONCATENATE("R3C",'Mapa final'!#REF!),"")</f>
        <v>#REF!</v>
      </c>
      <c r="Y48" s="101" t="e">
        <f>IF(AND('Mapa final'!#REF!="Muy Baja",'Mapa final'!#REF!="Menor"),CONCATENATE("R3C",'Mapa final'!#REF!),"")</f>
        <v>#REF!</v>
      </c>
      <c r="Z48" s="90" t="e">
        <f>IF(AND('Mapa final'!#REF!="Muy Baja",'Mapa final'!#REF!="Moderado"),CONCATENATE("R3C",'Mapa final'!#REF!),"")</f>
        <v>#REF!</v>
      </c>
      <c r="AA48" s="91" t="e">
        <f>IF(AND('Mapa final'!#REF!="Muy Baja",'Mapa final'!#REF!="Moderado"),CONCATENATE("R3C",'Mapa final'!#REF!),"")</f>
        <v>#REF!</v>
      </c>
      <c r="AB48" s="91" t="e">
        <f>IF(AND('Mapa final'!#REF!="Muy Baja",'Mapa final'!#REF!="Moderado"),CONCATENATE("R3C",'Mapa final'!#REF!),"")</f>
        <v>#REF!</v>
      </c>
      <c r="AC48" s="91" t="e">
        <f>IF(AND('Mapa final'!#REF!="Muy Baja",'Mapa final'!#REF!="Moderado"),CONCATENATE("R3C",'Mapa final'!#REF!),"")</f>
        <v>#REF!</v>
      </c>
      <c r="AD48" s="91" t="e">
        <f>IF(AND('Mapa final'!#REF!="Muy Baja",'Mapa final'!#REF!="Moderado"),CONCATENATE("R3C",'Mapa final'!#REF!),"")</f>
        <v>#REF!</v>
      </c>
      <c r="AE48" s="92" t="e">
        <f>IF(AND('Mapa final'!#REF!="Muy Baja",'Mapa final'!#REF!="Moderado"),CONCATENATE("R3C",'Mapa final'!#REF!),"")</f>
        <v>#REF!</v>
      </c>
      <c r="AF48" s="74" t="e">
        <f>IF(AND('Mapa final'!#REF!="Muy Baja",'Mapa final'!#REF!="Mayor"),CONCATENATE("R3C",'Mapa final'!#REF!),"")</f>
        <v>#REF!</v>
      </c>
      <c r="AG48" s="75" t="e">
        <f>IF(AND('Mapa final'!#REF!="Muy Baja",'Mapa final'!#REF!="Mayor"),CONCATENATE("R3C",'Mapa final'!#REF!),"")</f>
        <v>#REF!</v>
      </c>
      <c r="AH48" s="75" t="e">
        <f>IF(AND('Mapa final'!#REF!="Muy Baja",'Mapa final'!#REF!="Mayor"),CONCATENATE("R3C",'Mapa final'!#REF!),"")</f>
        <v>#REF!</v>
      </c>
      <c r="AI48" s="75" t="e">
        <f>IF(AND('Mapa final'!#REF!="Muy Baja",'Mapa final'!#REF!="Mayor"),CONCATENATE("R3C",'Mapa final'!#REF!),"")</f>
        <v>#REF!</v>
      </c>
      <c r="AJ48" s="75" t="e">
        <f>IF(AND('Mapa final'!#REF!="Muy Baja",'Mapa final'!#REF!="Mayor"),CONCATENATE("R3C",'Mapa final'!#REF!),"")</f>
        <v>#REF!</v>
      </c>
      <c r="AK48" s="76" t="e">
        <f>IF(AND('Mapa final'!#REF!="Muy Baja",'Mapa final'!#REF!="Mayor"),CONCATENATE("R3C",'Mapa final'!#REF!),"")</f>
        <v>#REF!</v>
      </c>
      <c r="AL48" s="77" t="e">
        <f>IF(AND('Mapa final'!#REF!="Muy Baja",'Mapa final'!#REF!="Catastrófico"),CONCATENATE("R3C",'Mapa final'!#REF!),"")</f>
        <v>#REF!</v>
      </c>
      <c r="AM48" s="78" t="e">
        <f>IF(AND('Mapa final'!#REF!="Muy Baja",'Mapa final'!#REF!="Catastrófico"),CONCATENATE("R3C",'Mapa final'!#REF!),"")</f>
        <v>#REF!</v>
      </c>
      <c r="AN48" s="78" t="e">
        <f>IF(AND('Mapa final'!#REF!="Muy Baja",'Mapa final'!#REF!="Catastrófico"),CONCATENATE("R3C",'Mapa final'!#REF!),"")</f>
        <v>#REF!</v>
      </c>
      <c r="AO48" s="78" t="e">
        <f>IF(AND('Mapa final'!#REF!="Muy Baja",'Mapa final'!#REF!="Catastrófico"),CONCATENATE("R3C",'Mapa final'!#REF!),"")</f>
        <v>#REF!</v>
      </c>
      <c r="AP48" s="78" t="e">
        <f>IF(AND('Mapa final'!#REF!="Muy Baja",'Mapa final'!#REF!="Catastrófico"),CONCATENATE("R3C",'Mapa final'!#REF!),"")</f>
        <v>#REF!</v>
      </c>
      <c r="AQ48" s="79" t="e">
        <f>IF(AND('Mapa final'!#REF!="Muy Baja",'Mapa final'!#REF!="Catastrófico"),CONCATENATE("R3C",'Mapa final'!#REF!),"")</f>
        <v>#REF!</v>
      </c>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row>
    <row r="49" spans="1:84" ht="18.600000000000001" customHeight="1" x14ac:dyDescent="0.5">
      <c r="A49" s="22"/>
      <c r="B49" s="856"/>
      <c r="C49" s="856"/>
      <c r="D49" s="857"/>
      <c r="E49" s="838"/>
      <c r="F49" s="839"/>
      <c r="G49" s="839"/>
      <c r="H49" s="839"/>
      <c r="I49" s="859"/>
      <c r="J49" s="99" t="e">
        <f>IF(AND('Mapa final'!#REF!="Muy Baja",'Mapa final'!#REF!="Leve"),CONCATENATE("R4C",'Mapa final'!#REF!),"")</f>
        <v>#REF!</v>
      </c>
      <c r="K49" s="100" t="e">
        <f>IF(AND('Mapa final'!#REF!="Muy Baja",'Mapa final'!#REF!="Leve"),CONCATENATE("R4C",'Mapa final'!#REF!),"")</f>
        <v>#REF!</v>
      </c>
      <c r="L49" s="100" t="e">
        <f>IF(AND('Mapa final'!#REF!="Muy Baja",'Mapa final'!#REF!="Leve"),CONCATENATE("R4C",'Mapa final'!#REF!),"")</f>
        <v>#REF!</v>
      </c>
      <c r="M49" s="100" t="e">
        <f>IF(AND('Mapa final'!#REF!="Muy Baja",'Mapa final'!#REF!="Leve"),CONCATENATE("R4C",'Mapa final'!#REF!),"")</f>
        <v>#REF!</v>
      </c>
      <c r="N49" s="100" t="e">
        <f>IF(AND('Mapa final'!#REF!="Muy Baja",'Mapa final'!#REF!="Leve"),CONCATENATE("R4C",'Mapa final'!#REF!),"")</f>
        <v>#REF!</v>
      </c>
      <c r="O49" s="100" t="e">
        <f>IF(AND('Mapa final'!#REF!="Muy Baja",'Mapa final'!#REF!="Leve"),CONCATENATE("R4C",'Mapa final'!#REF!),"")</f>
        <v>#REF!</v>
      </c>
      <c r="P49" s="100" t="e">
        <f>IF(AND('Mapa final'!#REF!="Muy Baja",'Mapa final'!#REF!="Leve"),CONCATENATE("R4C",'Mapa final'!#REF!),"")</f>
        <v>#REF!</v>
      </c>
      <c r="Q49" s="100" t="e">
        <f>IF(AND('Mapa final'!#REF!="Muy Baja",'Mapa final'!#REF!="Leve"),CONCATENATE("R4C",'Mapa final'!#REF!),"")</f>
        <v>#REF!</v>
      </c>
      <c r="R49" s="100" t="e">
        <f>IF(AND('Mapa final'!#REF!="Muy Baja",'Mapa final'!#REF!="Leve"),CONCATENATE("R4C",'Mapa final'!#REF!),"")</f>
        <v>#REF!</v>
      </c>
      <c r="S49" s="100" t="e">
        <f>IF(AND('Mapa final'!#REF!="Muy Baja",'Mapa final'!#REF!="Leve"),CONCATENATE("R4C",'Mapa final'!#REF!),"")</f>
        <v>#REF!</v>
      </c>
      <c r="T49" s="99" t="e">
        <f>IF(AND('Mapa final'!#REF!="Muy Baja",'Mapa final'!#REF!="Menor"),CONCATENATE("R4C",'Mapa final'!#REF!),"")</f>
        <v>#REF!</v>
      </c>
      <c r="U49" s="100" t="e">
        <f>IF(AND('Mapa final'!#REF!="Muy Baja",'Mapa final'!#REF!="Menor"),CONCATENATE("R4C",'Mapa final'!#REF!),"")</f>
        <v>#REF!</v>
      </c>
      <c r="V49" s="100" t="e">
        <f>IF(AND('Mapa final'!#REF!="Muy Baja",'Mapa final'!#REF!="Menor"),CONCATENATE("R4C",'Mapa final'!#REF!),"")</f>
        <v>#REF!</v>
      </c>
      <c r="W49" s="100" t="e">
        <f>IF(AND('Mapa final'!#REF!="Muy Baja",'Mapa final'!#REF!="Menor"),CONCATENATE("R4C",'Mapa final'!#REF!),"")</f>
        <v>#REF!</v>
      </c>
      <c r="X49" s="100" t="e">
        <f>IF(AND('Mapa final'!#REF!="Muy Baja",'Mapa final'!#REF!="Menor"),CONCATENATE("R4C",'Mapa final'!#REF!),"")</f>
        <v>#REF!</v>
      </c>
      <c r="Y49" s="101" t="e">
        <f>IF(AND('Mapa final'!#REF!="Muy Baja",'Mapa final'!#REF!="Menor"),CONCATENATE("R4C",'Mapa final'!#REF!),"")</f>
        <v>#REF!</v>
      </c>
      <c r="Z49" s="90" t="e">
        <f>IF(AND('Mapa final'!#REF!="Muy Baja",'Mapa final'!#REF!="Moderado"),CONCATENATE("R4C",'Mapa final'!#REF!),"")</f>
        <v>#REF!</v>
      </c>
      <c r="AA49" s="91" t="e">
        <f>IF(AND('Mapa final'!#REF!="Muy Baja",'Mapa final'!#REF!="Moderado"),CONCATENATE("R4C",'Mapa final'!#REF!),"")</f>
        <v>#REF!</v>
      </c>
      <c r="AB49" s="91" t="e">
        <f>IF(AND('Mapa final'!#REF!="Muy Baja",'Mapa final'!#REF!="Moderado"),CONCATENATE("R4C",'Mapa final'!#REF!),"")</f>
        <v>#REF!</v>
      </c>
      <c r="AC49" s="91" t="e">
        <f>IF(AND('Mapa final'!#REF!="Muy Baja",'Mapa final'!#REF!="Moderado"),CONCATENATE("R4C",'Mapa final'!#REF!),"")</f>
        <v>#REF!</v>
      </c>
      <c r="AD49" s="91" t="e">
        <f>IF(AND('Mapa final'!#REF!="Muy Baja",'Mapa final'!#REF!="Moderado"),CONCATENATE("R4C",'Mapa final'!#REF!),"")</f>
        <v>#REF!</v>
      </c>
      <c r="AE49" s="92" t="e">
        <f>IF(AND('Mapa final'!#REF!="Muy Baja",'Mapa final'!#REF!="Moderado"),CONCATENATE("R4C",'Mapa final'!#REF!),"")</f>
        <v>#REF!</v>
      </c>
      <c r="AF49" s="74" t="e">
        <f>IF(AND('Mapa final'!#REF!="Muy Baja",'Mapa final'!#REF!="Mayor"),CONCATENATE("R4C",'Mapa final'!#REF!),"")</f>
        <v>#REF!</v>
      </c>
      <c r="AG49" s="75" t="e">
        <f>IF(AND('Mapa final'!#REF!="Muy Baja",'Mapa final'!#REF!="Mayor"),CONCATENATE("R4C",'Mapa final'!#REF!),"")</f>
        <v>#REF!</v>
      </c>
      <c r="AH49" s="75" t="e">
        <f>IF(AND('Mapa final'!#REF!="Muy Baja",'Mapa final'!#REF!="Mayor"),CONCATENATE("R4C",'Mapa final'!#REF!),"")</f>
        <v>#REF!</v>
      </c>
      <c r="AI49" s="75" t="e">
        <f>IF(AND('Mapa final'!#REF!="Muy Baja",'Mapa final'!#REF!="Mayor"),CONCATENATE("R4C",'Mapa final'!#REF!),"")</f>
        <v>#REF!</v>
      </c>
      <c r="AJ49" s="75" t="e">
        <f>IF(AND('Mapa final'!#REF!="Muy Baja",'Mapa final'!#REF!="Mayor"),CONCATENATE("R4C",'Mapa final'!#REF!),"")</f>
        <v>#REF!</v>
      </c>
      <c r="AK49" s="76" t="e">
        <f>IF(AND('Mapa final'!#REF!="Muy Baja",'Mapa final'!#REF!="Mayor"),CONCATENATE("R4C",'Mapa final'!#REF!),"")</f>
        <v>#REF!</v>
      </c>
      <c r="AL49" s="77" t="e">
        <f>IF(AND('Mapa final'!#REF!="Muy Baja",'Mapa final'!#REF!="Catastrófico"),CONCATENATE("R4C",'Mapa final'!#REF!),"")</f>
        <v>#REF!</v>
      </c>
      <c r="AM49" s="78" t="e">
        <f>IF(AND('Mapa final'!#REF!="Muy Baja",'Mapa final'!#REF!="Catastrófico"),CONCATENATE("R4C",'Mapa final'!#REF!),"")</f>
        <v>#REF!</v>
      </c>
      <c r="AN49" s="78" t="e">
        <f>IF(AND('Mapa final'!#REF!="Muy Baja",'Mapa final'!#REF!="Catastrófico"),CONCATENATE("R4C",'Mapa final'!#REF!),"")</f>
        <v>#REF!</v>
      </c>
      <c r="AO49" s="78" t="e">
        <f>IF(AND('Mapa final'!#REF!="Muy Baja",'Mapa final'!#REF!="Catastrófico"),CONCATENATE("R4C",'Mapa final'!#REF!),"")</f>
        <v>#REF!</v>
      </c>
      <c r="AP49" s="78" t="e">
        <f>IF(AND('Mapa final'!#REF!="Muy Baja",'Mapa final'!#REF!="Catastrófico"),CONCATENATE("R4C",'Mapa final'!#REF!),"")</f>
        <v>#REF!</v>
      </c>
      <c r="AQ49" s="79" t="e">
        <f>IF(AND('Mapa final'!#REF!="Muy Baja",'Mapa final'!#REF!="Catastrófico"),CONCATENATE("R4C",'Mapa final'!#REF!),"")</f>
        <v>#REF!</v>
      </c>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row>
    <row r="50" spans="1:84" ht="18.600000000000001" customHeight="1" x14ac:dyDescent="0.5">
      <c r="A50" s="22"/>
      <c r="B50" s="856"/>
      <c r="C50" s="856"/>
      <c r="D50" s="857"/>
      <c r="E50" s="838"/>
      <c r="F50" s="839"/>
      <c r="G50" s="839"/>
      <c r="H50" s="839"/>
      <c r="I50" s="859"/>
      <c r="J50" s="99" t="e">
        <f>IF(AND('Mapa final'!#REF!="Muy Baja",'Mapa final'!#REF!="Leve"),CONCATENATE("R3C",'Mapa final'!#REF!),"")</f>
        <v>#REF!</v>
      </c>
      <c r="K50" s="100" t="e">
        <f>IF(AND('Mapa final'!#REF!="Muy Baja",'Mapa final'!#REF!="Leve"),CONCATENATE("R3C",'Mapa final'!#REF!),"")</f>
        <v>#REF!</v>
      </c>
      <c r="L50" s="100" t="e">
        <f>IF(AND('Mapa final'!#REF!="Muy Baja",'Mapa final'!#REF!="Leve"),CONCATENATE("R3C",'Mapa final'!#REF!),"")</f>
        <v>#REF!</v>
      </c>
      <c r="M50" s="100" t="e">
        <f>IF(AND('Mapa final'!#REF!="Muy Baja",'Mapa final'!#REF!="Leve"),CONCATENATE("R3C",'Mapa final'!#REF!),"")</f>
        <v>#REF!</v>
      </c>
      <c r="N50" s="100" t="e">
        <f>IF(AND('Mapa final'!#REF!="Muy Baja",'Mapa final'!#REF!="Leve"),CONCATENATE("R3C",'Mapa final'!#REF!),"")</f>
        <v>#REF!</v>
      </c>
      <c r="O50" s="100" t="e">
        <f>IF(AND('Mapa final'!#REF!="Muy Baja",'Mapa final'!#REF!="Leve"),CONCATENATE("R3C",'Mapa final'!#REF!),"")</f>
        <v>#REF!</v>
      </c>
      <c r="P50" s="100" t="e">
        <f>IF(AND('Mapa final'!#REF!="Muy Baja",'Mapa final'!#REF!="Leve"),CONCATENATE("R3C",'Mapa final'!#REF!),"")</f>
        <v>#REF!</v>
      </c>
      <c r="Q50" s="100" t="e">
        <f>IF(AND('Mapa final'!#REF!="Muy Baja",'Mapa final'!#REF!="Leve"),CONCATENATE("R3C",'Mapa final'!#REF!),"")</f>
        <v>#REF!</v>
      </c>
      <c r="R50" s="100" t="e">
        <f>IF(AND('Mapa final'!#REF!="Muy Baja",'Mapa final'!#REF!="Leve"),CONCATENATE("R3C",'Mapa final'!#REF!),"")</f>
        <v>#REF!</v>
      </c>
      <c r="S50" s="100" t="e">
        <f>IF(AND('Mapa final'!#REF!="Muy Baja",'Mapa final'!#REF!="Leve"),CONCATENATE("R3C",'Mapa final'!#REF!),"")</f>
        <v>#REF!</v>
      </c>
      <c r="T50" s="99" t="e">
        <f>IF(AND('Mapa final'!#REF!="Muy Baja",'Mapa final'!#REF!="Menor"),CONCATENATE("R3C",'Mapa final'!#REF!),"")</f>
        <v>#REF!</v>
      </c>
      <c r="U50" s="100" t="e">
        <f>IF(AND('Mapa final'!#REF!="Muy Baja",'Mapa final'!#REF!="Menor"),CONCATENATE("R3C",'Mapa final'!#REF!),"")</f>
        <v>#REF!</v>
      </c>
      <c r="V50" s="100" t="e">
        <f>IF(AND('Mapa final'!#REF!="Muy Baja",'Mapa final'!#REF!="Menor"),CONCATENATE("R3C",'Mapa final'!#REF!),"")</f>
        <v>#REF!</v>
      </c>
      <c r="W50" s="100" t="e">
        <f>IF(AND('Mapa final'!#REF!="Muy Baja",'Mapa final'!#REF!="Menor"),CONCATENATE("R3C",'Mapa final'!#REF!),"")</f>
        <v>#REF!</v>
      </c>
      <c r="X50" s="100" t="e">
        <f>IF(AND('Mapa final'!#REF!="Muy Baja",'Mapa final'!#REF!="Menor"),CONCATENATE("R3C",'Mapa final'!#REF!),"")</f>
        <v>#REF!</v>
      </c>
      <c r="Y50" s="101" t="e">
        <f>IF(AND('Mapa final'!#REF!="Muy Baja",'Mapa final'!#REF!="Menor"),CONCATENATE("R3C",'Mapa final'!#REF!),"")</f>
        <v>#REF!</v>
      </c>
      <c r="Z50" s="90" t="e">
        <f>IF(AND('Mapa final'!#REF!="Muy Baja",'Mapa final'!#REF!="Moderado"),CONCATENATE("R3C",'Mapa final'!#REF!),"")</f>
        <v>#REF!</v>
      </c>
      <c r="AA50" s="91" t="e">
        <f>IF(AND('Mapa final'!#REF!="Muy Baja",'Mapa final'!#REF!="Moderado"),CONCATENATE("R3C",'Mapa final'!#REF!),"")</f>
        <v>#REF!</v>
      </c>
      <c r="AB50" s="91" t="e">
        <f>IF(AND('Mapa final'!#REF!="Muy Baja",'Mapa final'!#REF!="Moderado"),CONCATENATE("R3C",'Mapa final'!#REF!),"")</f>
        <v>#REF!</v>
      </c>
      <c r="AC50" s="91" t="e">
        <f>IF(AND('Mapa final'!#REF!="Muy Baja",'Mapa final'!#REF!="Moderado"),CONCATENATE("R3C",'Mapa final'!#REF!),"")</f>
        <v>#REF!</v>
      </c>
      <c r="AD50" s="91" t="e">
        <f>IF(AND('Mapa final'!#REF!="Muy Baja",'Mapa final'!#REF!="Moderado"),CONCATENATE("R3C",'Mapa final'!#REF!),"")</f>
        <v>#REF!</v>
      </c>
      <c r="AE50" s="92" t="e">
        <f>IF(AND('Mapa final'!#REF!="Muy Baja",'Mapa final'!#REF!="Moderado"),CONCATENATE("R3C",'Mapa final'!#REF!),"")</f>
        <v>#REF!</v>
      </c>
      <c r="AF50" s="74" t="e">
        <f>IF(AND('Mapa final'!#REF!="Muy Baja",'Mapa final'!#REF!="Mayor"),CONCATENATE("R3C",'Mapa final'!#REF!),"")</f>
        <v>#REF!</v>
      </c>
      <c r="AG50" s="75" t="e">
        <f>IF(AND('Mapa final'!#REF!="Muy Baja",'Mapa final'!#REF!="Mayor"),CONCATENATE("R3C",'Mapa final'!#REF!),"")</f>
        <v>#REF!</v>
      </c>
      <c r="AH50" s="75" t="e">
        <f>IF(AND('Mapa final'!#REF!="Muy Baja",'Mapa final'!#REF!="Mayor"),CONCATENATE("R3C",'Mapa final'!#REF!),"")</f>
        <v>#REF!</v>
      </c>
      <c r="AI50" s="75" t="e">
        <f>IF(AND('Mapa final'!#REF!="Muy Baja",'Mapa final'!#REF!="Mayor"),CONCATENATE("R3C",'Mapa final'!#REF!),"")</f>
        <v>#REF!</v>
      </c>
      <c r="AJ50" s="75" t="e">
        <f>IF(AND('Mapa final'!#REF!="Muy Baja",'Mapa final'!#REF!="Mayor"),CONCATENATE("R3C",'Mapa final'!#REF!),"")</f>
        <v>#REF!</v>
      </c>
      <c r="AK50" s="76" t="e">
        <f>IF(AND('Mapa final'!#REF!="Muy Baja",'Mapa final'!#REF!="Mayor"),CONCATENATE("R3C",'Mapa final'!#REF!),"")</f>
        <v>#REF!</v>
      </c>
      <c r="AL50" s="77" t="e">
        <f>IF(AND('Mapa final'!#REF!="Muy Baja",'Mapa final'!#REF!="Catastrófico"),CONCATENATE("R3C",'Mapa final'!#REF!),"")</f>
        <v>#REF!</v>
      </c>
      <c r="AM50" s="78" t="e">
        <f>IF(AND('Mapa final'!#REF!="Muy Baja",'Mapa final'!#REF!="Catastrófico"),CONCATENATE("R3C",'Mapa final'!#REF!),"")</f>
        <v>#REF!</v>
      </c>
      <c r="AN50" s="78" t="e">
        <f>IF(AND('Mapa final'!#REF!="Muy Baja",'Mapa final'!#REF!="Catastrófico"),CONCATENATE("R3C",'Mapa final'!#REF!),"")</f>
        <v>#REF!</v>
      </c>
      <c r="AO50" s="78" t="e">
        <f>IF(AND('Mapa final'!#REF!="Muy Baja",'Mapa final'!#REF!="Catastrófico"),CONCATENATE("R3C",'Mapa final'!#REF!),"")</f>
        <v>#REF!</v>
      </c>
      <c r="AP50" s="78" t="e">
        <f>IF(AND('Mapa final'!#REF!="Muy Baja",'Mapa final'!#REF!="Catastrófico"),CONCATENATE("R3C",'Mapa final'!#REF!),"")</f>
        <v>#REF!</v>
      </c>
      <c r="AQ50" s="79" t="e">
        <f>IF(AND('Mapa final'!#REF!="Muy Baja",'Mapa final'!#REF!="Catastrófico"),CONCATENATE("R3C",'Mapa final'!#REF!),"")</f>
        <v>#REF!</v>
      </c>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row>
    <row r="51" spans="1:84" ht="18.600000000000001" customHeight="1" x14ac:dyDescent="0.5">
      <c r="A51" s="22"/>
      <c r="B51" s="856"/>
      <c r="C51" s="856"/>
      <c r="D51" s="857"/>
      <c r="E51" s="840"/>
      <c r="F51" s="841"/>
      <c r="G51" s="841"/>
      <c r="H51" s="841"/>
      <c r="I51" s="859"/>
      <c r="J51" s="99" t="e">
        <f>IF(AND('Mapa final'!#REF!="Muy Baja",'Mapa final'!#REF!="Leve"),CONCATENATE("R4C",'Mapa final'!#REF!),"")</f>
        <v>#REF!</v>
      </c>
      <c r="K51" s="100" t="e">
        <f>IF(AND('Mapa final'!#REF!="Muy Baja",'Mapa final'!#REF!="Leve"),CONCATENATE("R4C",'Mapa final'!#REF!),"")</f>
        <v>#REF!</v>
      </c>
      <c r="L51" s="100" t="e">
        <f>IF(AND('Mapa final'!#REF!="Muy Baja",'Mapa final'!#REF!="Leve"),CONCATENATE("R4C",'Mapa final'!#REF!),"")</f>
        <v>#REF!</v>
      </c>
      <c r="M51" s="100" t="e">
        <f>IF(AND('Mapa final'!#REF!="Muy Baja",'Mapa final'!#REF!="Leve"),CONCATENATE("R4C",'Mapa final'!#REF!),"")</f>
        <v>#REF!</v>
      </c>
      <c r="N51" s="100" t="e">
        <f>IF(AND('Mapa final'!#REF!="Muy Baja",'Mapa final'!#REF!="Leve"),CONCATENATE("R4C",'Mapa final'!#REF!),"")</f>
        <v>#REF!</v>
      </c>
      <c r="O51" s="100" t="e">
        <f>IF(AND('Mapa final'!#REF!="Muy Baja",'Mapa final'!#REF!="Leve"),CONCATENATE("R4C",'Mapa final'!#REF!),"")</f>
        <v>#REF!</v>
      </c>
      <c r="P51" s="100" t="e">
        <f>IF(AND('Mapa final'!#REF!="Muy Baja",'Mapa final'!#REF!="Leve"),CONCATENATE("R4C",'Mapa final'!#REF!),"")</f>
        <v>#REF!</v>
      </c>
      <c r="Q51" s="100" t="e">
        <f>IF(AND('Mapa final'!#REF!="Muy Baja",'Mapa final'!#REF!="Leve"),CONCATENATE("R4C",'Mapa final'!#REF!),"")</f>
        <v>#REF!</v>
      </c>
      <c r="R51" s="100" t="e">
        <f>IF(AND('Mapa final'!#REF!="Muy Baja",'Mapa final'!#REF!="Leve"),CONCATENATE("R4C",'Mapa final'!#REF!),"")</f>
        <v>#REF!</v>
      </c>
      <c r="S51" s="100" t="e">
        <f>IF(AND('Mapa final'!#REF!="Muy Baja",'Mapa final'!#REF!="Leve"),CONCATENATE("R4C",'Mapa final'!#REF!),"")</f>
        <v>#REF!</v>
      </c>
      <c r="T51" s="99" t="e">
        <f>IF(AND('Mapa final'!#REF!="Muy Baja",'Mapa final'!#REF!="Menor"),CONCATENATE("R4C",'Mapa final'!#REF!),"")</f>
        <v>#REF!</v>
      </c>
      <c r="U51" s="100" t="e">
        <f>IF(AND('Mapa final'!#REF!="Muy Baja",'Mapa final'!#REF!="Menor"),CONCATENATE("R4C",'Mapa final'!#REF!),"")</f>
        <v>#REF!</v>
      </c>
      <c r="V51" s="100" t="e">
        <f>IF(AND('Mapa final'!#REF!="Muy Baja",'Mapa final'!#REF!="Menor"),CONCATENATE("R4C",'Mapa final'!#REF!),"")</f>
        <v>#REF!</v>
      </c>
      <c r="W51" s="100" t="e">
        <f>IF(AND('Mapa final'!#REF!="Muy Baja",'Mapa final'!#REF!="Menor"),CONCATENATE("R4C",'Mapa final'!#REF!),"")</f>
        <v>#REF!</v>
      </c>
      <c r="X51" s="100" t="e">
        <f>IF(AND('Mapa final'!#REF!="Muy Baja",'Mapa final'!#REF!="Menor"),CONCATENATE("R4C",'Mapa final'!#REF!),"")</f>
        <v>#REF!</v>
      </c>
      <c r="Y51" s="101" t="e">
        <f>IF(AND('Mapa final'!#REF!="Muy Baja",'Mapa final'!#REF!="Menor"),CONCATENATE("R4C",'Mapa final'!#REF!),"")</f>
        <v>#REF!</v>
      </c>
      <c r="Z51" s="90" t="e">
        <f>IF(AND('Mapa final'!#REF!="Muy Baja",'Mapa final'!#REF!="Moderado"),CONCATENATE("R4C",'Mapa final'!#REF!),"")</f>
        <v>#REF!</v>
      </c>
      <c r="AA51" s="91" t="e">
        <f>IF(AND('Mapa final'!#REF!="Muy Baja",'Mapa final'!#REF!="Moderado"),CONCATENATE("R4C",'Mapa final'!#REF!),"")</f>
        <v>#REF!</v>
      </c>
      <c r="AB51" s="91" t="e">
        <f>IF(AND('Mapa final'!#REF!="Muy Baja",'Mapa final'!#REF!="Moderado"),CONCATENATE("R4C",'Mapa final'!#REF!),"")</f>
        <v>#REF!</v>
      </c>
      <c r="AC51" s="91" t="e">
        <f>IF(AND('Mapa final'!#REF!="Muy Baja",'Mapa final'!#REF!="Moderado"),CONCATENATE("R4C",'Mapa final'!#REF!),"")</f>
        <v>#REF!</v>
      </c>
      <c r="AD51" s="91" t="e">
        <f>IF(AND('Mapa final'!#REF!="Muy Baja",'Mapa final'!#REF!="Moderado"),CONCATENATE("R4C",'Mapa final'!#REF!),"")</f>
        <v>#REF!</v>
      </c>
      <c r="AE51" s="92" t="e">
        <f>IF(AND('Mapa final'!#REF!="Muy Baja",'Mapa final'!#REF!="Moderado"),CONCATENATE("R4C",'Mapa final'!#REF!),"")</f>
        <v>#REF!</v>
      </c>
      <c r="AF51" s="74" t="e">
        <f>IF(AND('Mapa final'!#REF!="Muy Baja",'Mapa final'!#REF!="Mayor"),CONCATENATE("R4C",'Mapa final'!#REF!),"")</f>
        <v>#REF!</v>
      </c>
      <c r="AG51" s="75" t="e">
        <f>IF(AND('Mapa final'!#REF!="Muy Baja",'Mapa final'!#REF!="Mayor"),CONCATENATE("R4C",'Mapa final'!#REF!),"")</f>
        <v>#REF!</v>
      </c>
      <c r="AH51" s="75" t="e">
        <f>IF(AND('Mapa final'!#REF!="Muy Baja",'Mapa final'!#REF!="Mayor"),CONCATENATE("R4C",'Mapa final'!#REF!),"")</f>
        <v>#REF!</v>
      </c>
      <c r="AI51" s="75" t="e">
        <f>IF(AND('Mapa final'!#REF!="Muy Baja",'Mapa final'!#REF!="Mayor"),CONCATENATE("R4C",'Mapa final'!#REF!),"")</f>
        <v>#REF!</v>
      </c>
      <c r="AJ51" s="75" t="e">
        <f>IF(AND('Mapa final'!#REF!="Muy Baja",'Mapa final'!#REF!="Mayor"),CONCATENATE("R4C",'Mapa final'!#REF!),"")</f>
        <v>#REF!</v>
      </c>
      <c r="AK51" s="76" t="e">
        <f>IF(AND('Mapa final'!#REF!="Muy Baja",'Mapa final'!#REF!="Mayor"),CONCATENATE("R4C",'Mapa final'!#REF!),"")</f>
        <v>#REF!</v>
      </c>
      <c r="AL51" s="77" t="e">
        <f>IF(AND('Mapa final'!#REF!="Muy Baja",'Mapa final'!#REF!="Catastrófico"),CONCATENATE("R4C",'Mapa final'!#REF!),"")</f>
        <v>#REF!</v>
      </c>
      <c r="AM51" s="78" t="e">
        <f>IF(AND('Mapa final'!#REF!="Muy Baja",'Mapa final'!#REF!="Catastrófico"),CONCATENATE("R4C",'Mapa final'!#REF!),"")</f>
        <v>#REF!</v>
      </c>
      <c r="AN51" s="78" t="e">
        <f>IF(AND('Mapa final'!#REF!="Muy Baja",'Mapa final'!#REF!="Catastrófico"),CONCATENATE("R4C",'Mapa final'!#REF!),"")</f>
        <v>#REF!</v>
      </c>
      <c r="AO51" s="78" t="e">
        <f>IF(AND('Mapa final'!#REF!="Muy Baja",'Mapa final'!#REF!="Catastrófico"),CONCATENATE("R4C",'Mapa final'!#REF!),"")</f>
        <v>#REF!</v>
      </c>
      <c r="AP51" s="78" t="e">
        <f>IF(AND('Mapa final'!#REF!="Muy Baja",'Mapa final'!#REF!="Catastrófico"),CONCATENATE("R4C",'Mapa final'!#REF!),"")</f>
        <v>#REF!</v>
      </c>
      <c r="AQ51" s="79" t="e">
        <f>IF(AND('Mapa final'!#REF!="Muy Baja",'Mapa final'!#REF!="Catastrófico"),CONCATENATE("R4C",'Mapa final'!#REF!),"")</f>
        <v>#REF!</v>
      </c>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row>
    <row r="52" spans="1:84" ht="18.600000000000001" customHeight="1" x14ac:dyDescent="0.5">
      <c r="A52" s="22"/>
      <c r="B52" s="856"/>
      <c r="C52" s="856"/>
      <c r="D52" s="857"/>
      <c r="E52" s="840"/>
      <c r="F52" s="841"/>
      <c r="G52" s="841"/>
      <c r="H52" s="841"/>
      <c r="I52" s="859"/>
      <c r="J52" s="99" t="e">
        <f>IF(AND('Mapa final'!#REF!="Muy Baja",'Mapa final'!#REF!="Leve"),CONCATENATE("R7C",'Mapa final'!#REF!),"")</f>
        <v>#REF!</v>
      </c>
      <c r="K52" s="100" t="e">
        <f>IF(AND('Mapa final'!#REF!="Muy Baja",'Mapa final'!#REF!="Leve"),CONCATENATE("R7C",'Mapa final'!#REF!),"")</f>
        <v>#REF!</v>
      </c>
      <c r="L52" s="100" t="e">
        <f>IF(AND('Mapa final'!#REF!="Muy Baja",'Mapa final'!#REF!="Leve"),CONCATENATE("R7C",'Mapa final'!#REF!),"")</f>
        <v>#REF!</v>
      </c>
      <c r="M52" s="100" t="e">
        <f>IF(AND('Mapa final'!#REF!="Muy Baja",'Mapa final'!#REF!="Leve"),CONCATENATE("R7C",'Mapa final'!#REF!),"")</f>
        <v>#REF!</v>
      </c>
      <c r="N52" s="100" t="e">
        <f>IF(AND('Mapa final'!#REF!="Muy Baja",'Mapa final'!#REF!="Leve"),CONCATENATE("R7C",'Mapa final'!#REF!),"")</f>
        <v>#REF!</v>
      </c>
      <c r="O52" s="100" t="e">
        <f>IF(AND('Mapa final'!#REF!="Muy Baja",'Mapa final'!#REF!="Leve"),CONCATENATE("R7C",'Mapa final'!#REF!),"")</f>
        <v>#REF!</v>
      </c>
      <c r="P52" s="100" t="e">
        <f>IF(AND('Mapa final'!#REF!="Muy Baja",'Mapa final'!#REF!="Leve"),CONCATENATE("R7C",'Mapa final'!#REF!),"")</f>
        <v>#REF!</v>
      </c>
      <c r="Q52" s="100" t="e">
        <f>IF(AND('Mapa final'!#REF!="Muy Baja",'Mapa final'!#REF!="Leve"),CONCATENATE("R7C",'Mapa final'!#REF!),"")</f>
        <v>#REF!</v>
      </c>
      <c r="R52" s="100" t="e">
        <f>IF(AND('Mapa final'!#REF!="Muy Baja",'Mapa final'!#REF!="Leve"),CONCATENATE("R7C",'Mapa final'!#REF!),"")</f>
        <v>#REF!</v>
      </c>
      <c r="S52" s="100" t="e">
        <f>IF(AND('Mapa final'!#REF!="Muy Baja",'Mapa final'!#REF!="Leve"),CONCATENATE("R7C",'Mapa final'!#REF!),"")</f>
        <v>#REF!</v>
      </c>
      <c r="T52" s="99" t="e">
        <f>IF(AND('Mapa final'!#REF!="Muy Baja",'Mapa final'!#REF!="Menor"),CONCATENATE("R7C",'Mapa final'!#REF!),"")</f>
        <v>#REF!</v>
      </c>
      <c r="U52" s="100" t="e">
        <f>IF(AND('Mapa final'!#REF!="Muy Baja",'Mapa final'!#REF!="Menor"),CONCATENATE("R7C",'Mapa final'!#REF!),"")</f>
        <v>#REF!</v>
      </c>
      <c r="V52" s="100" t="e">
        <f>IF(AND('Mapa final'!#REF!="Muy Baja",'Mapa final'!#REF!="Menor"),CONCATENATE("R7C",'Mapa final'!#REF!),"")</f>
        <v>#REF!</v>
      </c>
      <c r="W52" s="100" t="e">
        <f>IF(AND('Mapa final'!#REF!="Muy Baja",'Mapa final'!#REF!="Menor"),CONCATENATE("R7C",'Mapa final'!#REF!),"")</f>
        <v>#REF!</v>
      </c>
      <c r="X52" s="100" t="e">
        <f>IF(AND('Mapa final'!#REF!="Muy Baja",'Mapa final'!#REF!="Menor"),CONCATENATE("R7C",'Mapa final'!#REF!),"")</f>
        <v>#REF!</v>
      </c>
      <c r="Y52" s="101" t="e">
        <f>IF(AND('Mapa final'!#REF!="Muy Baja",'Mapa final'!#REF!="Menor"),CONCATENATE("R7C",'Mapa final'!#REF!),"")</f>
        <v>#REF!</v>
      </c>
      <c r="Z52" s="90" t="e">
        <f>IF(AND('Mapa final'!#REF!="Muy Baja",'Mapa final'!#REF!="Moderado"),CONCATENATE("R7C",'Mapa final'!#REF!),"")</f>
        <v>#REF!</v>
      </c>
      <c r="AA52" s="91" t="e">
        <f>IF(AND('Mapa final'!#REF!="Muy Baja",'Mapa final'!#REF!="Moderado"),CONCATENATE("R7C",'Mapa final'!#REF!),"")</f>
        <v>#REF!</v>
      </c>
      <c r="AB52" s="91" t="e">
        <f>IF(AND('Mapa final'!#REF!="Muy Baja",'Mapa final'!#REF!="Moderado"),CONCATENATE("R7C",'Mapa final'!#REF!),"")</f>
        <v>#REF!</v>
      </c>
      <c r="AC52" s="91" t="e">
        <f>IF(AND('Mapa final'!#REF!="Muy Baja",'Mapa final'!#REF!="Moderado"),CONCATENATE("R7C",'Mapa final'!#REF!),"")</f>
        <v>#REF!</v>
      </c>
      <c r="AD52" s="91" t="e">
        <f>IF(AND('Mapa final'!#REF!="Muy Baja",'Mapa final'!#REF!="Moderado"),CONCATENATE("R7C",'Mapa final'!#REF!),"")</f>
        <v>#REF!</v>
      </c>
      <c r="AE52" s="92" t="e">
        <f>IF(AND('Mapa final'!#REF!="Muy Baja",'Mapa final'!#REF!="Moderado"),CONCATENATE("R7C",'Mapa final'!#REF!),"")</f>
        <v>#REF!</v>
      </c>
      <c r="AF52" s="74" t="e">
        <f>IF(AND('Mapa final'!#REF!="Muy Baja",'Mapa final'!#REF!="Mayor"),CONCATENATE("R7C",'Mapa final'!#REF!),"")</f>
        <v>#REF!</v>
      </c>
      <c r="AG52" s="75" t="e">
        <f>IF(AND('Mapa final'!#REF!="Muy Baja",'Mapa final'!#REF!="Mayor"),CONCATENATE("R7C",'Mapa final'!#REF!),"")</f>
        <v>#REF!</v>
      </c>
      <c r="AH52" s="80" t="e">
        <f>IF(AND('Mapa final'!#REF!="Muy Baja",'Mapa final'!#REF!="Mayor"),CONCATENATE("R7C",'Mapa final'!#REF!),"")</f>
        <v>#REF!</v>
      </c>
      <c r="AI52" s="80" t="e">
        <f>IF(AND('Mapa final'!#REF!="Muy Baja",'Mapa final'!#REF!="Mayor"),CONCATENATE("R7C",'Mapa final'!#REF!),"")</f>
        <v>#REF!</v>
      </c>
      <c r="AJ52" s="80" t="e">
        <f>IF(AND('Mapa final'!#REF!="Muy Baja",'Mapa final'!#REF!="Mayor"),CONCATENATE("R7C",'Mapa final'!#REF!),"")</f>
        <v>#REF!</v>
      </c>
      <c r="AK52" s="76" t="e">
        <f>IF(AND('Mapa final'!#REF!="Muy Baja",'Mapa final'!#REF!="Mayor"),CONCATENATE("R7C",'Mapa final'!#REF!),"")</f>
        <v>#REF!</v>
      </c>
      <c r="AL52" s="77" t="e">
        <f>IF(AND('Mapa final'!#REF!="Muy Baja",'Mapa final'!#REF!="Catastrófico"),CONCATENATE("R7C",'Mapa final'!#REF!),"")</f>
        <v>#REF!</v>
      </c>
      <c r="AM52" s="78" t="e">
        <f>IF(AND('Mapa final'!#REF!="Muy Baja",'Mapa final'!#REF!="Catastrófico"),CONCATENATE("R7C",'Mapa final'!#REF!),"")</f>
        <v>#REF!</v>
      </c>
      <c r="AN52" s="78" t="e">
        <f>IF(AND('Mapa final'!#REF!="Muy Baja",'Mapa final'!#REF!="Catastrófico"),CONCATENATE("R7C",'Mapa final'!#REF!),"")</f>
        <v>#REF!</v>
      </c>
      <c r="AO52" s="78" t="e">
        <f>IF(AND('Mapa final'!#REF!="Muy Baja",'Mapa final'!#REF!="Catastrófico"),CONCATENATE("R7C",'Mapa final'!#REF!),"")</f>
        <v>#REF!</v>
      </c>
      <c r="AP52" s="78" t="e">
        <f>IF(AND('Mapa final'!#REF!="Muy Baja",'Mapa final'!#REF!="Catastrófico"),CONCATENATE("R7C",'Mapa final'!#REF!),"")</f>
        <v>#REF!</v>
      </c>
      <c r="AQ52" s="79" t="e">
        <f>IF(AND('Mapa final'!#REF!="Muy Baja",'Mapa final'!#REF!="Catastrófico"),CONCATENATE("R7C",'Mapa final'!#REF!),"")</f>
        <v>#REF!</v>
      </c>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row>
    <row r="53" spans="1:84" ht="18.600000000000001" customHeight="1" x14ac:dyDescent="0.5">
      <c r="A53" s="22"/>
      <c r="B53" s="856"/>
      <c r="C53" s="856"/>
      <c r="D53" s="857"/>
      <c r="E53" s="840"/>
      <c r="F53" s="841"/>
      <c r="G53" s="841"/>
      <c r="H53" s="841"/>
      <c r="I53" s="859"/>
      <c r="J53" s="99" t="e">
        <f>IF(AND('Mapa final'!#REF!="Muy Baja",'Mapa final'!#REF!="Leve"),CONCATENATE("R8C",'Mapa final'!#REF!),"")</f>
        <v>#REF!</v>
      </c>
      <c r="K53" s="100" t="e">
        <f>IF(AND('Mapa final'!#REF!="Muy Baja",'Mapa final'!#REF!="Leve"),CONCATENATE("R8C",'Mapa final'!#REF!),"")</f>
        <v>#REF!</v>
      </c>
      <c r="L53" s="100" t="e">
        <f>IF(AND('Mapa final'!#REF!="Muy Baja",'Mapa final'!#REF!="Leve"),CONCATENATE("R8C",'Mapa final'!#REF!),"")</f>
        <v>#REF!</v>
      </c>
      <c r="M53" s="100" t="e">
        <f>IF(AND('Mapa final'!#REF!="Muy Baja",'Mapa final'!#REF!="Leve"),CONCATENATE("R8C",'Mapa final'!#REF!),"")</f>
        <v>#REF!</v>
      </c>
      <c r="N53" s="100" t="e">
        <f>IF(AND('Mapa final'!#REF!="Muy Baja",'Mapa final'!#REF!="Leve"),CONCATENATE("R8C",'Mapa final'!#REF!),"")</f>
        <v>#REF!</v>
      </c>
      <c r="O53" s="100" t="e">
        <f>IF(AND('Mapa final'!#REF!="Muy Baja",'Mapa final'!#REF!="Leve"),CONCATENATE("R8C",'Mapa final'!#REF!),"")</f>
        <v>#REF!</v>
      </c>
      <c r="P53" s="100" t="e">
        <f>IF(AND('Mapa final'!#REF!="Muy Baja",'Mapa final'!#REF!="Leve"),CONCATENATE("R8C",'Mapa final'!#REF!),"")</f>
        <v>#REF!</v>
      </c>
      <c r="Q53" s="100" t="e">
        <f>IF(AND('Mapa final'!#REF!="Muy Baja",'Mapa final'!#REF!="Leve"),CONCATENATE("R8C",'Mapa final'!#REF!),"")</f>
        <v>#REF!</v>
      </c>
      <c r="R53" s="100" t="e">
        <f>IF(AND('Mapa final'!#REF!="Muy Baja",'Mapa final'!#REF!="Leve"),CONCATENATE("R8C",'Mapa final'!#REF!),"")</f>
        <v>#REF!</v>
      </c>
      <c r="S53" s="100" t="e">
        <f>IF(AND('Mapa final'!#REF!="Muy Baja",'Mapa final'!#REF!="Leve"),CONCATENATE("R8C",'Mapa final'!#REF!),"")</f>
        <v>#REF!</v>
      </c>
      <c r="T53" s="99" t="e">
        <f>IF(AND('Mapa final'!#REF!="Muy Baja",'Mapa final'!#REF!="Menor"),CONCATENATE("R8C",'Mapa final'!#REF!),"")</f>
        <v>#REF!</v>
      </c>
      <c r="U53" s="100" t="e">
        <f>IF(AND('Mapa final'!#REF!="Muy Baja",'Mapa final'!#REF!="Menor"),CONCATENATE("R8C",'Mapa final'!#REF!),"")</f>
        <v>#REF!</v>
      </c>
      <c r="V53" s="100" t="e">
        <f>IF(AND('Mapa final'!#REF!="Muy Baja",'Mapa final'!#REF!="Menor"),CONCATENATE("R8C",'Mapa final'!#REF!),"")</f>
        <v>#REF!</v>
      </c>
      <c r="W53" s="100" t="e">
        <f>IF(AND('Mapa final'!#REF!="Muy Baja",'Mapa final'!#REF!="Menor"),CONCATENATE("R8C",'Mapa final'!#REF!),"")</f>
        <v>#REF!</v>
      </c>
      <c r="X53" s="100" t="e">
        <f>IF(AND('Mapa final'!#REF!="Muy Baja",'Mapa final'!#REF!="Menor"),CONCATENATE("R8C",'Mapa final'!#REF!),"")</f>
        <v>#REF!</v>
      </c>
      <c r="Y53" s="101" t="e">
        <f>IF(AND('Mapa final'!#REF!="Muy Baja",'Mapa final'!#REF!="Menor"),CONCATENATE("R8C",'Mapa final'!#REF!),"")</f>
        <v>#REF!</v>
      </c>
      <c r="Z53" s="90" t="e">
        <f>IF(AND('Mapa final'!#REF!="Muy Baja",'Mapa final'!#REF!="Moderado"),CONCATENATE("R8C",'Mapa final'!#REF!),"")</f>
        <v>#REF!</v>
      </c>
      <c r="AA53" s="91" t="e">
        <f>IF(AND('Mapa final'!#REF!="Muy Baja",'Mapa final'!#REF!="Moderado"),CONCATENATE("R8C",'Mapa final'!#REF!),"")</f>
        <v>#REF!</v>
      </c>
      <c r="AB53" s="91" t="e">
        <f>IF(AND('Mapa final'!#REF!="Muy Baja",'Mapa final'!#REF!="Moderado"),CONCATENATE("R8C",'Mapa final'!#REF!),"")</f>
        <v>#REF!</v>
      </c>
      <c r="AC53" s="91" t="e">
        <f>IF(AND('Mapa final'!#REF!="Muy Baja",'Mapa final'!#REF!="Moderado"),CONCATENATE("R8C",'Mapa final'!#REF!),"")</f>
        <v>#REF!</v>
      </c>
      <c r="AD53" s="91" t="e">
        <f>IF(AND('Mapa final'!#REF!="Muy Baja",'Mapa final'!#REF!="Moderado"),CONCATENATE("R8C",'Mapa final'!#REF!),"")</f>
        <v>#REF!</v>
      </c>
      <c r="AE53" s="92" t="e">
        <f>IF(AND('Mapa final'!#REF!="Muy Baja",'Mapa final'!#REF!="Moderado"),CONCATENATE("R8C",'Mapa final'!#REF!),"")</f>
        <v>#REF!</v>
      </c>
      <c r="AF53" s="74" t="e">
        <f>IF(AND('Mapa final'!#REF!="Muy Baja",'Mapa final'!#REF!="Mayor"),CONCATENATE("R8C",'Mapa final'!#REF!),"")</f>
        <v>#REF!</v>
      </c>
      <c r="AG53" s="75" t="e">
        <f>IF(AND('Mapa final'!#REF!="Muy Baja",'Mapa final'!#REF!="Mayor"),CONCATENATE("R8C",'Mapa final'!#REF!),"")</f>
        <v>#REF!</v>
      </c>
      <c r="AH53" s="80" t="e">
        <f>IF(AND('Mapa final'!#REF!="Muy Baja",'Mapa final'!#REF!="Mayor"),CONCATENATE("R8C",'Mapa final'!#REF!),"")</f>
        <v>#REF!</v>
      </c>
      <c r="AI53" s="80" t="e">
        <f>IF(AND('Mapa final'!#REF!="Muy Baja",'Mapa final'!#REF!="Mayor"),CONCATENATE("R8C",'Mapa final'!#REF!),"")</f>
        <v>#REF!</v>
      </c>
      <c r="AJ53" s="80" t="e">
        <f>IF(AND('Mapa final'!#REF!="Muy Baja",'Mapa final'!#REF!="Mayor"),CONCATENATE("R8C",'Mapa final'!#REF!),"")</f>
        <v>#REF!</v>
      </c>
      <c r="AK53" s="76" t="e">
        <f>IF(AND('Mapa final'!#REF!="Muy Baja",'Mapa final'!#REF!="Mayor"),CONCATENATE("R8C",'Mapa final'!#REF!),"")</f>
        <v>#REF!</v>
      </c>
      <c r="AL53" s="77" t="e">
        <f>IF(AND('Mapa final'!#REF!="Muy Baja",'Mapa final'!#REF!="Catastrófico"),CONCATENATE("R8C",'Mapa final'!#REF!),"")</f>
        <v>#REF!</v>
      </c>
      <c r="AM53" s="78" t="e">
        <f>IF(AND('Mapa final'!#REF!="Muy Baja",'Mapa final'!#REF!="Catastrófico"),CONCATENATE("R8C",'Mapa final'!#REF!),"")</f>
        <v>#REF!</v>
      </c>
      <c r="AN53" s="78" t="e">
        <f>IF(AND('Mapa final'!#REF!="Muy Baja",'Mapa final'!#REF!="Catastrófico"),CONCATENATE("R8C",'Mapa final'!#REF!),"")</f>
        <v>#REF!</v>
      </c>
      <c r="AO53" s="78" t="e">
        <f>IF(AND('Mapa final'!#REF!="Muy Baja",'Mapa final'!#REF!="Catastrófico"),CONCATENATE("R8C",'Mapa final'!#REF!),"")</f>
        <v>#REF!</v>
      </c>
      <c r="AP53" s="78" t="e">
        <f>IF(AND('Mapa final'!#REF!="Muy Baja",'Mapa final'!#REF!="Catastrófico"),CONCATENATE("R8C",'Mapa final'!#REF!),"")</f>
        <v>#REF!</v>
      </c>
      <c r="AQ53" s="79" t="e">
        <f>IF(AND('Mapa final'!#REF!="Muy Baja",'Mapa final'!#REF!="Catastrófico"),CONCATENATE("R8C",'Mapa final'!#REF!),"")</f>
        <v>#REF!</v>
      </c>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row>
    <row r="54" spans="1:84" ht="18.600000000000001" customHeight="1" x14ac:dyDescent="0.5">
      <c r="A54" s="22"/>
      <c r="B54" s="856"/>
      <c r="C54" s="856"/>
      <c r="D54" s="857"/>
      <c r="E54" s="840"/>
      <c r="F54" s="841"/>
      <c r="G54" s="841"/>
      <c r="H54" s="841"/>
      <c r="I54" s="859"/>
      <c r="J54" s="99" t="e">
        <f>IF(AND('Mapa final'!#REF!="Muy Baja",'Mapa final'!#REF!="Leve"),CONCATENATE("R9C",'Mapa final'!#REF!),"")</f>
        <v>#REF!</v>
      </c>
      <c r="K54" s="100" t="e">
        <f>IF(AND('Mapa final'!#REF!="Muy Baja",'Mapa final'!#REF!="Leve"),CONCATENATE("R9C",'Mapa final'!#REF!),"")</f>
        <v>#REF!</v>
      </c>
      <c r="L54" s="100" t="e">
        <f>IF(AND('Mapa final'!#REF!="Muy Baja",'Mapa final'!#REF!="Leve"),CONCATENATE("R9C",'Mapa final'!#REF!),"")</f>
        <v>#REF!</v>
      </c>
      <c r="M54" s="100" t="e">
        <f>IF(AND('Mapa final'!#REF!="Muy Baja",'Mapa final'!#REF!="Leve"),CONCATENATE("R9C",'Mapa final'!#REF!),"")</f>
        <v>#REF!</v>
      </c>
      <c r="N54" s="100" t="e">
        <f>IF(AND('Mapa final'!#REF!="Muy Baja",'Mapa final'!#REF!="Leve"),CONCATENATE("R9C",'Mapa final'!#REF!),"")</f>
        <v>#REF!</v>
      </c>
      <c r="O54" s="100" t="e">
        <f>IF(AND('Mapa final'!#REF!="Muy Baja",'Mapa final'!#REF!="Leve"),CONCATENATE("R9C",'Mapa final'!#REF!),"")</f>
        <v>#REF!</v>
      </c>
      <c r="P54" s="100" t="e">
        <f>IF(AND('Mapa final'!#REF!="Muy Baja",'Mapa final'!#REF!="Leve"),CONCATENATE("R9C",'Mapa final'!#REF!),"")</f>
        <v>#REF!</v>
      </c>
      <c r="Q54" s="100" t="e">
        <f>IF(AND('Mapa final'!#REF!="Muy Baja",'Mapa final'!#REF!="Leve"),CONCATENATE("R9C",'Mapa final'!#REF!),"")</f>
        <v>#REF!</v>
      </c>
      <c r="R54" s="100" t="e">
        <f>IF(AND('Mapa final'!#REF!="Muy Baja",'Mapa final'!#REF!="Leve"),CONCATENATE("R9C",'Mapa final'!#REF!),"")</f>
        <v>#REF!</v>
      </c>
      <c r="S54" s="100" t="e">
        <f>IF(AND('Mapa final'!#REF!="Muy Baja",'Mapa final'!#REF!="Leve"),CONCATENATE("R9C",'Mapa final'!#REF!),"")</f>
        <v>#REF!</v>
      </c>
      <c r="T54" s="99" t="e">
        <f>IF(AND('Mapa final'!#REF!="Muy Baja",'Mapa final'!#REF!="Menor"),CONCATENATE("R9C",'Mapa final'!#REF!),"")</f>
        <v>#REF!</v>
      </c>
      <c r="U54" s="100" t="e">
        <f>IF(AND('Mapa final'!#REF!="Muy Baja",'Mapa final'!#REF!="Menor"),CONCATENATE("R9C",'Mapa final'!#REF!),"")</f>
        <v>#REF!</v>
      </c>
      <c r="V54" s="100" t="e">
        <f>IF(AND('Mapa final'!#REF!="Muy Baja",'Mapa final'!#REF!="Menor"),CONCATENATE("R9C",'Mapa final'!#REF!),"")</f>
        <v>#REF!</v>
      </c>
      <c r="W54" s="100" t="e">
        <f>IF(AND('Mapa final'!#REF!="Muy Baja",'Mapa final'!#REF!="Menor"),CONCATENATE("R9C",'Mapa final'!#REF!),"")</f>
        <v>#REF!</v>
      </c>
      <c r="X54" s="100" t="e">
        <f>IF(AND('Mapa final'!#REF!="Muy Baja",'Mapa final'!#REF!="Menor"),CONCATENATE("R9C",'Mapa final'!#REF!),"")</f>
        <v>#REF!</v>
      </c>
      <c r="Y54" s="101" t="e">
        <f>IF(AND('Mapa final'!#REF!="Muy Baja",'Mapa final'!#REF!="Menor"),CONCATENATE("R9C",'Mapa final'!#REF!),"")</f>
        <v>#REF!</v>
      </c>
      <c r="Z54" s="90" t="e">
        <f>IF(AND('Mapa final'!#REF!="Muy Baja",'Mapa final'!#REF!="Moderado"),CONCATENATE("R9C",'Mapa final'!#REF!),"")</f>
        <v>#REF!</v>
      </c>
      <c r="AA54" s="91" t="e">
        <f>IF(AND('Mapa final'!#REF!="Muy Baja",'Mapa final'!#REF!="Moderado"),CONCATENATE("R9C",'Mapa final'!#REF!),"")</f>
        <v>#REF!</v>
      </c>
      <c r="AB54" s="91" t="e">
        <f>IF(AND('Mapa final'!#REF!="Muy Baja",'Mapa final'!#REF!="Moderado"),CONCATENATE("R9C",'Mapa final'!#REF!),"")</f>
        <v>#REF!</v>
      </c>
      <c r="AC54" s="91" t="e">
        <f>IF(AND('Mapa final'!#REF!="Muy Baja",'Mapa final'!#REF!="Moderado"),CONCATENATE("R9C",'Mapa final'!#REF!),"")</f>
        <v>#REF!</v>
      </c>
      <c r="AD54" s="91" t="e">
        <f>IF(AND('Mapa final'!#REF!="Muy Baja",'Mapa final'!#REF!="Moderado"),CONCATENATE("R9C",'Mapa final'!#REF!),"")</f>
        <v>#REF!</v>
      </c>
      <c r="AE54" s="92" t="e">
        <f>IF(AND('Mapa final'!#REF!="Muy Baja",'Mapa final'!#REF!="Moderado"),CONCATENATE("R9C",'Mapa final'!#REF!),"")</f>
        <v>#REF!</v>
      </c>
      <c r="AF54" s="74" t="e">
        <f>IF(AND('Mapa final'!#REF!="Muy Baja",'Mapa final'!#REF!="Mayor"),CONCATENATE("R9C",'Mapa final'!#REF!),"")</f>
        <v>#REF!</v>
      </c>
      <c r="AG54" s="75" t="e">
        <f>IF(AND('Mapa final'!#REF!="Muy Baja",'Mapa final'!#REF!="Mayor"),CONCATENATE("R9C",'Mapa final'!#REF!),"")</f>
        <v>#REF!</v>
      </c>
      <c r="AH54" s="80" t="e">
        <f>IF(AND('Mapa final'!#REF!="Muy Baja",'Mapa final'!#REF!="Mayor"),CONCATENATE("R9C",'Mapa final'!#REF!),"")</f>
        <v>#REF!</v>
      </c>
      <c r="AI54" s="80" t="e">
        <f>IF(AND('Mapa final'!#REF!="Muy Baja",'Mapa final'!#REF!="Mayor"),CONCATENATE("R9C",'Mapa final'!#REF!),"")</f>
        <v>#REF!</v>
      </c>
      <c r="AJ54" s="80" t="e">
        <f>IF(AND('Mapa final'!#REF!="Muy Baja",'Mapa final'!#REF!="Mayor"),CONCATENATE("R9C",'Mapa final'!#REF!),"")</f>
        <v>#REF!</v>
      </c>
      <c r="AK54" s="76" t="e">
        <f>IF(AND('Mapa final'!#REF!="Muy Baja",'Mapa final'!#REF!="Mayor"),CONCATENATE("R9C",'Mapa final'!#REF!),"")</f>
        <v>#REF!</v>
      </c>
      <c r="AL54" s="77" t="e">
        <f>IF(AND('Mapa final'!#REF!="Muy Baja",'Mapa final'!#REF!="Catastrófico"),CONCATENATE("R9C",'Mapa final'!#REF!),"")</f>
        <v>#REF!</v>
      </c>
      <c r="AM54" s="78" t="e">
        <f>IF(AND('Mapa final'!#REF!="Muy Baja",'Mapa final'!#REF!="Catastrófico"),CONCATENATE("R9C",'Mapa final'!#REF!),"")</f>
        <v>#REF!</v>
      </c>
      <c r="AN54" s="78" t="e">
        <f>IF(AND('Mapa final'!#REF!="Muy Baja",'Mapa final'!#REF!="Catastrófico"),CONCATENATE("R9C",'Mapa final'!#REF!),"")</f>
        <v>#REF!</v>
      </c>
      <c r="AO54" s="78" t="e">
        <f>IF(AND('Mapa final'!#REF!="Muy Baja",'Mapa final'!#REF!="Catastrófico"),CONCATENATE("R9C",'Mapa final'!#REF!),"")</f>
        <v>#REF!</v>
      </c>
      <c r="AP54" s="78" t="e">
        <f>IF(AND('Mapa final'!#REF!="Muy Baja",'Mapa final'!#REF!="Catastrófico"),CONCATENATE("R9C",'Mapa final'!#REF!),"")</f>
        <v>#REF!</v>
      </c>
      <c r="AQ54" s="79" t="e">
        <f>IF(AND('Mapa final'!#REF!="Muy Baja",'Mapa final'!#REF!="Catastrófico"),CONCATENATE("R9C",'Mapa final'!#REF!),"")</f>
        <v>#REF!</v>
      </c>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row>
    <row r="55" spans="1:84" ht="18.600000000000001" customHeight="1" thickBot="1" x14ac:dyDescent="0.55000000000000004">
      <c r="A55" s="22"/>
      <c r="B55" s="856"/>
      <c r="C55" s="856"/>
      <c r="D55" s="857"/>
      <c r="E55" s="842"/>
      <c r="F55" s="843"/>
      <c r="G55" s="843"/>
      <c r="H55" s="843"/>
      <c r="I55" s="860"/>
      <c r="J55" s="102" t="e">
        <f>IF(AND('Mapa final'!#REF!="Muy Baja",'Mapa final'!#REF!="Leve"),CONCATENATE("R10C",'Mapa final'!#REF!),"")</f>
        <v>#REF!</v>
      </c>
      <c r="K55" s="103" t="e">
        <f>IF(AND('Mapa final'!#REF!="Muy Baja",'Mapa final'!#REF!="Leve"),CONCATENATE("R10C",'Mapa final'!#REF!),"")</f>
        <v>#REF!</v>
      </c>
      <c r="L55" s="103" t="e">
        <f>IF(AND('Mapa final'!#REF!="Muy Baja",'Mapa final'!#REF!="Leve"),CONCATENATE("R10C",'Mapa final'!#REF!),"")</f>
        <v>#REF!</v>
      </c>
      <c r="M55" s="103" t="e">
        <f>IF(AND('Mapa final'!#REF!="Muy Baja",'Mapa final'!#REF!="Leve"),CONCATENATE("R10C",'Mapa final'!#REF!),"")</f>
        <v>#REF!</v>
      </c>
      <c r="N55" s="103" t="e">
        <f>IF(AND('Mapa final'!#REF!="Muy Baja",'Mapa final'!#REF!="Leve"),CONCATENATE("R10C",'Mapa final'!#REF!),"")</f>
        <v>#REF!</v>
      </c>
      <c r="O55" s="103" t="e">
        <f>IF(AND('Mapa final'!#REF!="Muy Baja",'Mapa final'!#REF!="Leve"),CONCATENATE("R10C",'Mapa final'!#REF!),"")</f>
        <v>#REF!</v>
      </c>
      <c r="P55" s="103" t="e">
        <f>IF(AND('Mapa final'!#REF!="Muy Baja",'Mapa final'!#REF!="Leve"),CONCATENATE("R10C",'Mapa final'!#REF!),"")</f>
        <v>#REF!</v>
      </c>
      <c r="Q55" s="103" t="e">
        <f>IF(AND('Mapa final'!#REF!="Muy Baja",'Mapa final'!#REF!="Leve"),CONCATENATE("R10C",'Mapa final'!#REF!),"")</f>
        <v>#REF!</v>
      </c>
      <c r="R55" s="103" t="e">
        <f>IF(AND('Mapa final'!#REF!="Muy Baja",'Mapa final'!#REF!="Leve"),CONCATENATE("R10C",'Mapa final'!#REF!),"")</f>
        <v>#REF!</v>
      </c>
      <c r="S55" s="103" t="e">
        <f>IF(AND('Mapa final'!#REF!="Muy Baja",'Mapa final'!#REF!="Leve"),CONCATENATE("R10C",'Mapa final'!#REF!),"")</f>
        <v>#REF!</v>
      </c>
      <c r="T55" s="102" t="e">
        <f>IF(AND('Mapa final'!#REF!="Muy Baja",'Mapa final'!#REF!="Menor"),CONCATENATE("R10C",'Mapa final'!#REF!),"")</f>
        <v>#REF!</v>
      </c>
      <c r="U55" s="103" t="e">
        <f>IF(AND('Mapa final'!#REF!="Muy Baja",'Mapa final'!#REF!="Menor"),CONCATENATE("R10C",'Mapa final'!#REF!),"")</f>
        <v>#REF!</v>
      </c>
      <c r="V55" s="103" t="e">
        <f>IF(AND('Mapa final'!#REF!="Muy Baja",'Mapa final'!#REF!="Menor"),CONCATENATE("R10C",'Mapa final'!#REF!),"")</f>
        <v>#REF!</v>
      </c>
      <c r="W55" s="103" t="e">
        <f>IF(AND('Mapa final'!#REF!="Muy Baja",'Mapa final'!#REF!="Menor"),CONCATENATE("R10C",'Mapa final'!#REF!),"")</f>
        <v>#REF!</v>
      </c>
      <c r="X55" s="103" t="e">
        <f>IF(AND('Mapa final'!#REF!="Muy Baja",'Mapa final'!#REF!="Menor"),CONCATENATE("R10C",'Mapa final'!#REF!),"")</f>
        <v>#REF!</v>
      </c>
      <c r="Y55" s="104" t="e">
        <f>IF(AND('Mapa final'!#REF!="Muy Baja",'Mapa final'!#REF!="Menor"),CONCATENATE("R10C",'Mapa final'!#REF!),"")</f>
        <v>#REF!</v>
      </c>
      <c r="Z55" s="93" t="e">
        <f>IF(AND('Mapa final'!#REF!="Muy Baja",'Mapa final'!#REF!="Moderado"),CONCATENATE("R10C",'Mapa final'!#REF!),"")</f>
        <v>#REF!</v>
      </c>
      <c r="AA55" s="94" t="e">
        <f>IF(AND('Mapa final'!#REF!="Muy Baja",'Mapa final'!#REF!="Moderado"),CONCATENATE("R10C",'Mapa final'!#REF!),"")</f>
        <v>#REF!</v>
      </c>
      <c r="AB55" s="94" t="e">
        <f>IF(AND('Mapa final'!#REF!="Muy Baja",'Mapa final'!#REF!="Moderado"),CONCATENATE("R10C",'Mapa final'!#REF!),"")</f>
        <v>#REF!</v>
      </c>
      <c r="AC55" s="94" t="e">
        <f>IF(AND('Mapa final'!#REF!="Muy Baja",'Mapa final'!#REF!="Moderado"),CONCATENATE("R10C",'Mapa final'!#REF!),"")</f>
        <v>#REF!</v>
      </c>
      <c r="AD55" s="94" t="e">
        <f>IF(AND('Mapa final'!#REF!="Muy Baja",'Mapa final'!#REF!="Moderado"),CONCATENATE("R10C",'Mapa final'!#REF!),"")</f>
        <v>#REF!</v>
      </c>
      <c r="AE55" s="95" t="e">
        <f>IF(AND('Mapa final'!#REF!="Muy Baja",'Mapa final'!#REF!="Moderado"),CONCATENATE("R10C",'Mapa final'!#REF!),"")</f>
        <v>#REF!</v>
      </c>
      <c r="AF55" s="81" t="e">
        <f>IF(AND('Mapa final'!#REF!="Muy Baja",'Mapa final'!#REF!="Mayor"),CONCATENATE("R10C",'Mapa final'!#REF!),"")</f>
        <v>#REF!</v>
      </c>
      <c r="AG55" s="82" t="e">
        <f>IF(AND('Mapa final'!#REF!="Muy Baja",'Mapa final'!#REF!="Mayor"),CONCATENATE("R10C",'Mapa final'!#REF!),"")</f>
        <v>#REF!</v>
      </c>
      <c r="AH55" s="82" t="e">
        <f>IF(AND('Mapa final'!#REF!="Muy Baja",'Mapa final'!#REF!="Mayor"),CONCATENATE("R10C",'Mapa final'!#REF!),"")</f>
        <v>#REF!</v>
      </c>
      <c r="AI55" s="82" t="e">
        <f>IF(AND('Mapa final'!#REF!="Muy Baja",'Mapa final'!#REF!="Mayor"),CONCATENATE("R10C",'Mapa final'!#REF!),"")</f>
        <v>#REF!</v>
      </c>
      <c r="AJ55" s="82" t="e">
        <f>IF(AND('Mapa final'!#REF!="Muy Baja",'Mapa final'!#REF!="Mayor"),CONCATENATE("R10C",'Mapa final'!#REF!),"")</f>
        <v>#REF!</v>
      </c>
      <c r="AK55" s="83" t="e">
        <f>IF(AND('Mapa final'!#REF!="Muy Baja",'Mapa final'!#REF!="Mayor"),CONCATENATE("R10C",'Mapa final'!#REF!),"")</f>
        <v>#REF!</v>
      </c>
      <c r="AL55" s="84" t="e">
        <f>IF(AND('Mapa final'!#REF!="Muy Baja",'Mapa final'!#REF!="Catastrófico"),CONCATENATE("R10C",'Mapa final'!#REF!),"")</f>
        <v>#REF!</v>
      </c>
      <c r="AM55" s="85" t="e">
        <f>IF(AND('Mapa final'!#REF!="Muy Baja",'Mapa final'!#REF!="Catastrófico"),CONCATENATE("R10C",'Mapa final'!#REF!),"")</f>
        <v>#REF!</v>
      </c>
      <c r="AN55" s="85" t="e">
        <f>IF(AND('Mapa final'!#REF!="Muy Baja",'Mapa final'!#REF!="Catastrófico"),CONCATENATE("R10C",'Mapa final'!#REF!),"")</f>
        <v>#REF!</v>
      </c>
      <c r="AO55" s="85" t="e">
        <f>IF(AND('Mapa final'!#REF!="Muy Baja",'Mapa final'!#REF!="Catastrófico"),CONCATENATE("R10C",'Mapa final'!#REF!),"")</f>
        <v>#REF!</v>
      </c>
      <c r="AP55" s="85" t="e">
        <f>IF(AND('Mapa final'!#REF!="Muy Baja",'Mapa final'!#REF!="Catastrófico"),CONCATENATE("R10C",'Mapa final'!#REF!),"")</f>
        <v>#REF!</v>
      </c>
      <c r="AQ55" s="86" t="e">
        <f>IF(AND('Mapa final'!#REF!="Muy Baja",'Mapa final'!#REF!="Catastrófico"),CONCATENATE("R10C",'Mapa final'!#REF!),"")</f>
        <v>#REF!</v>
      </c>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row>
    <row r="56" spans="1:84" x14ac:dyDescent="0.3">
      <c r="A56" s="22"/>
      <c r="B56" s="22"/>
      <c r="C56" s="22"/>
      <c r="D56" s="22"/>
      <c r="E56" s="22"/>
      <c r="F56" s="22"/>
      <c r="G56" s="22"/>
      <c r="H56" s="22"/>
      <c r="I56" s="22"/>
      <c r="J56" s="836" t="s">
        <v>104</v>
      </c>
      <c r="K56" s="879"/>
      <c r="L56" s="879"/>
      <c r="M56" s="879"/>
      <c r="N56" s="879"/>
      <c r="O56" s="837"/>
      <c r="P56" s="837"/>
      <c r="Q56" s="837"/>
      <c r="R56" s="837"/>
      <c r="S56" s="837"/>
      <c r="T56" s="836" t="s">
        <v>103</v>
      </c>
      <c r="U56" s="837"/>
      <c r="V56" s="837"/>
      <c r="W56" s="837"/>
      <c r="X56" s="837"/>
      <c r="Y56" s="858"/>
      <c r="Z56" s="836" t="s">
        <v>102</v>
      </c>
      <c r="AA56" s="837"/>
      <c r="AB56" s="837"/>
      <c r="AC56" s="837"/>
      <c r="AD56" s="837"/>
      <c r="AE56" s="858"/>
      <c r="AF56" s="836" t="s">
        <v>101</v>
      </c>
      <c r="AG56" s="879"/>
      <c r="AH56" s="837"/>
      <c r="AI56" s="837"/>
      <c r="AJ56" s="837"/>
      <c r="AK56" s="858"/>
      <c r="AL56" s="836" t="s">
        <v>100</v>
      </c>
      <c r="AM56" s="837"/>
      <c r="AN56" s="837"/>
      <c r="AO56" s="837"/>
      <c r="AP56" s="837"/>
      <c r="AQ56" s="858"/>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row>
    <row r="57" spans="1:84" x14ac:dyDescent="0.3">
      <c r="A57" s="22"/>
      <c r="B57" s="22"/>
      <c r="C57" s="22"/>
      <c r="D57" s="22"/>
      <c r="E57" s="22"/>
      <c r="F57" s="22"/>
      <c r="G57" s="22"/>
      <c r="H57" s="22"/>
      <c r="I57" s="22"/>
      <c r="J57" s="840"/>
      <c r="K57" s="839"/>
      <c r="L57" s="839"/>
      <c r="M57" s="839"/>
      <c r="N57" s="839"/>
      <c r="O57" s="841"/>
      <c r="P57" s="841"/>
      <c r="Q57" s="841"/>
      <c r="R57" s="841"/>
      <c r="S57" s="841"/>
      <c r="T57" s="840"/>
      <c r="U57" s="841"/>
      <c r="V57" s="841"/>
      <c r="W57" s="841"/>
      <c r="X57" s="841"/>
      <c r="Y57" s="859"/>
      <c r="Z57" s="840"/>
      <c r="AA57" s="841"/>
      <c r="AB57" s="841"/>
      <c r="AC57" s="841"/>
      <c r="AD57" s="841"/>
      <c r="AE57" s="859"/>
      <c r="AF57" s="840"/>
      <c r="AG57" s="841"/>
      <c r="AH57" s="841"/>
      <c r="AI57" s="841"/>
      <c r="AJ57" s="841"/>
      <c r="AK57" s="859"/>
      <c r="AL57" s="840"/>
      <c r="AM57" s="841"/>
      <c r="AN57" s="841"/>
      <c r="AO57" s="841"/>
      <c r="AP57" s="841"/>
      <c r="AQ57" s="859"/>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row>
    <row r="58" spans="1:84" x14ac:dyDescent="0.3">
      <c r="A58" s="22"/>
      <c r="B58" s="22"/>
      <c r="C58" s="22"/>
      <c r="D58" s="22"/>
      <c r="E58" s="22"/>
      <c r="F58" s="22"/>
      <c r="G58" s="22"/>
      <c r="H58" s="22"/>
      <c r="I58" s="22"/>
      <c r="J58" s="840"/>
      <c r="K58" s="839"/>
      <c r="L58" s="839"/>
      <c r="M58" s="839"/>
      <c r="N58" s="839"/>
      <c r="O58" s="841"/>
      <c r="P58" s="841"/>
      <c r="Q58" s="841"/>
      <c r="R58" s="841"/>
      <c r="S58" s="841"/>
      <c r="T58" s="840"/>
      <c r="U58" s="841"/>
      <c r="V58" s="841"/>
      <c r="W58" s="841"/>
      <c r="X58" s="841"/>
      <c r="Y58" s="859"/>
      <c r="Z58" s="840"/>
      <c r="AA58" s="841"/>
      <c r="AB58" s="841"/>
      <c r="AC58" s="841"/>
      <c r="AD58" s="841"/>
      <c r="AE58" s="859"/>
      <c r="AF58" s="840"/>
      <c r="AG58" s="841"/>
      <c r="AH58" s="841"/>
      <c r="AI58" s="841"/>
      <c r="AJ58" s="841"/>
      <c r="AK58" s="859"/>
      <c r="AL58" s="840"/>
      <c r="AM58" s="841"/>
      <c r="AN58" s="841"/>
      <c r="AO58" s="841"/>
      <c r="AP58" s="841"/>
      <c r="AQ58" s="859"/>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row>
    <row r="59" spans="1:84" x14ac:dyDescent="0.3">
      <c r="A59" s="22"/>
      <c r="B59" s="22"/>
      <c r="C59" s="22"/>
      <c r="D59" s="22"/>
      <c r="E59" s="22"/>
      <c r="F59" s="22"/>
      <c r="G59" s="22"/>
      <c r="H59" s="22"/>
      <c r="I59" s="22"/>
      <c r="J59" s="840"/>
      <c r="K59" s="839"/>
      <c r="L59" s="839"/>
      <c r="M59" s="839"/>
      <c r="N59" s="839"/>
      <c r="O59" s="841"/>
      <c r="P59" s="841"/>
      <c r="Q59" s="841"/>
      <c r="R59" s="841"/>
      <c r="S59" s="841"/>
      <c r="T59" s="840"/>
      <c r="U59" s="841"/>
      <c r="V59" s="841"/>
      <c r="W59" s="841"/>
      <c r="X59" s="841"/>
      <c r="Y59" s="859"/>
      <c r="Z59" s="840"/>
      <c r="AA59" s="841"/>
      <c r="AB59" s="841"/>
      <c r="AC59" s="841"/>
      <c r="AD59" s="841"/>
      <c r="AE59" s="859"/>
      <c r="AF59" s="840"/>
      <c r="AG59" s="841"/>
      <c r="AH59" s="841"/>
      <c r="AI59" s="841"/>
      <c r="AJ59" s="841"/>
      <c r="AK59" s="859"/>
      <c r="AL59" s="840"/>
      <c r="AM59" s="841"/>
      <c r="AN59" s="841"/>
      <c r="AO59" s="841"/>
      <c r="AP59" s="841"/>
      <c r="AQ59" s="859"/>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row>
    <row r="60" spans="1:84" x14ac:dyDescent="0.3">
      <c r="A60" s="22"/>
      <c r="B60" s="22"/>
      <c r="C60" s="22"/>
      <c r="D60" s="22"/>
      <c r="E60" s="22"/>
      <c r="F60" s="22"/>
      <c r="G60" s="22"/>
      <c r="H60" s="22"/>
      <c r="I60" s="22"/>
      <c r="J60" s="840"/>
      <c r="K60" s="839"/>
      <c r="L60" s="839"/>
      <c r="M60" s="839"/>
      <c r="N60" s="839"/>
      <c r="O60" s="841"/>
      <c r="P60" s="841"/>
      <c r="Q60" s="841"/>
      <c r="R60" s="841"/>
      <c r="S60" s="841"/>
      <c r="T60" s="840"/>
      <c r="U60" s="841"/>
      <c r="V60" s="841"/>
      <c r="W60" s="841"/>
      <c r="X60" s="841"/>
      <c r="Y60" s="859"/>
      <c r="Z60" s="840"/>
      <c r="AA60" s="841"/>
      <c r="AB60" s="841"/>
      <c r="AC60" s="841"/>
      <c r="AD60" s="841"/>
      <c r="AE60" s="859"/>
      <c r="AF60" s="840"/>
      <c r="AG60" s="841"/>
      <c r="AH60" s="841"/>
      <c r="AI60" s="841"/>
      <c r="AJ60" s="841"/>
      <c r="AK60" s="859"/>
      <c r="AL60" s="840"/>
      <c r="AM60" s="841"/>
      <c r="AN60" s="841"/>
      <c r="AO60" s="841"/>
      <c r="AP60" s="841"/>
      <c r="AQ60" s="859"/>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row>
    <row r="61" spans="1:84" ht="15" thickBot="1" x14ac:dyDescent="0.35">
      <c r="A61" s="22"/>
      <c r="B61" s="22"/>
      <c r="C61" s="22"/>
      <c r="D61" s="22"/>
      <c r="E61" s="22"/>
      <c r="F61" s="22"/>
      <c r="G61" s="22"/>
      <c r="H61" s="22"/>
      <c r="I61" s="22"/>
      <c r="J61" s="842"/>
      <c r="K61" s="843"/>
      <c r="L61" s="843"/>
      <c r="M61" s="843"/>
      <c r="N61" s="843"/>
      <c r="O61" s="843"/>
      <c r="P61" s="843"/>
      <c r="Q61" s="843"/>
      <c r="R61" s="843"/>
      <c r="S61" s="843"/>
      <c r="T61" s="842"/>
      <c r="U61" s="843"/>
      <c r="V61" s="843"/>
      <c r="W61" s="843"/>
      <c r="X61" s="843"/>
      <c r="Y61" s="860"/>
      <c r="Z61" s="842"/>
      <c r="AA61" s="843"/>
      <c r="AB61" s="843"/>
      <c r="AC61" s="843"/>
      <c r="AD61" s="843"/>
      <c r="AE61" s="860"/>
      <c r="AF61" s="842"/>
      <c r="AG61" s="843"/>
      <c r="AH61" s="843"/>
      <c r="AI61" s="843"/>
      <c r="AJ61" s="843"/>
      <c r="AK61" s="860"/>
      <c r="AL61" s="842"/>
      <c r="AM61" s="843"/>
      <c r="AN61" s="843"/>
      <c r="AO61" s="843"/>
      <c r="AP61" s="843"/>
      <c r="AQ61" s="860"/>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row>
    <row r="62" spans="1:84" x14ac:dyDescent="0.3">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row>
    <row r="63" spans="1:84" ht="15" customHeight="1" x14ac:dyDescent="0.3">
      <c r="A63" s="22"/>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2"/>
      <c r="AZ63" s="22"/>
      <c r="BA63" s="22"/>
      <c r="BB63" s="22"/>
      <c r="BC63" s="22"/>
      <c r="BD63" s="22"/>
      <c r="BE63" s="22"/>
      <c r="BF63" s="22"/>
      <c r="BG63" s="22"/>
      <c r="BH63" s="22"/>
      <c r="BI63" s="22"/>
      <c r="BJ63" s="22"/>
      <c r="BK63" s="22"/>
      <c r="BL63" s="22"/>
    </row>
    <row r="64" spans="1:84" ht="15" customHeight="1" x14ac:dyDescent="0.3">
      <c r="A64" s="22"/>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2"/>
      <c r="AZ64" s="22"/>
      <c r="BA64" s="22"/>
      <c r="BB64" s="22"/>
      <c r="BC64" s="22"/>
      <c r="BD64" s="22"/>
      <c r="BE64" s="22"/>
      <c r="BF64" s="22"/>
      <c r="BG64" s="22"/>
      <c r="BH64" s="22"/>
      <c r="BI64" s="22"/>
      <c r="BJ64" s="22"/>
      <c r="BK64" s="22"/>
      <c r="BL64" s="22"/>
    </row>
    <row r="65" spans="1:64" x14ac:dyDescent="0.3">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row>
    <row r="66" spans="1:64" x14ac:dyDescent="0.3">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row>
    <row r="67" spans="1:64" x14ac:dyDescent="0.3">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row>
    <row r="68" spans="1:64" x14ac:dyDescent="0.3">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row>
    <row r="69" spans="1:64" x14ac:dyDescent="0.3">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row>
    <row r="70" spans="1:64" x14ac:dyDescent="0.3">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row>
    <row r="71" spans="1:64" x14ac:dyDescent="0.3">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row>
    <row r="72" spans="1:64" x14ac:dyDescent="0.3">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row>
    <row r="73" spans="1:64" x14ac:dyDescent="0.3">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row>
    <row r="74" spans="1:64" x14ac:dyDescent="0.3">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row>
    <row r="75" spans="1:64" x14ac:dyDescent="0.3">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row>
    <row r="76" spans="1:64" x14ac:dyDescent="0.3">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row>
    <row r="77" spans="1:64" x14ac:dyDescent="0.3">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row>
    <row r="78" spans="1:64" x14ac:dyDescent="0.3">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row>
    <row r="79" spans="1:64" x14ac:dyDescent="0.3">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row>
    <row r="80" spans="1:64" x14ac:dyDescent="0.3">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row>
    <row r="81" spans="1:64" x14ac:dyDescent="0.3">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row>
    <row r="82" spans="1:64" x14ac:dyDescent="0.3">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row>
    <row r="83" spans="1:64" x14ac:dyDescent="0.3">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row>
    <row r="84" spans="1:64" x14ac:dyDescent="0.3">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row>
    <row r="85" spans="1:64" x14ac:dyDescent="0.3">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row>
    <row r="86" spans="1:64" x14ac:dyDescent="0.3">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row>
    <row r="87" spans="1:64" x14ac:dyDescent="0.3">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row>
    <row r="88" spans="1:64" x14ac:dyDescent="0.3">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row>
    <row r="89" spans="1:64" x14ac:dyDescent="0.3">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row>
    <row r="90" spans="1:64" x14ac:dyDescent="0.3">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row>
    <row r="91" spans="1:64" x14ac:dyDescent="0.3">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row>
    <row r="92" spans="1:64" x14ac:dyDescent="0.3">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row>
    <row r="93" spans="1:64" x14ac:dyDescent="0.3">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row>
    <row r="94" spans="1:64" x14ac:dyDescent="0.3">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row>
    <row r="95" spans="1:64" x14ac:dyDescent="0.3">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row>
    <row r="96" spans="1:64" x14ac:dyDescent="0.3">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row>
    <row r="97" spans="1:64" x14ac:dyDescent="0.3">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row>
    <row r="98" spans="1:64" x14ac:dyDescent="0.3">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row>
    <row r="99" spans="1:64" x14ac:dyDescent="0.3">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row>
    <row r="100" spans="1:64" x14ac:dyDescent="0.3">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row>
    <row r="101" spans="1:64" x14ac:dyDescent="0.3">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row>
    <row r="102" spans="1:64" x14ac:dyDescent="0.3">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row>
    <row r="103" spans="1:64" x14ac:dyDescent="0.3">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row>
    <row r="104" spans="1:64" x14ac:dyDescent="0.3">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row>
    <row r="105" spans="1:64" x14ac:dyDescent="0.3">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row>
    <row r="106" spans="1:64" x14ac:dyDescent="0.3">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row>
    <row r="107" spans="1:64" x14ac:dyDescent="0.3">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row>
    <row r="108" spans="1:64" x14ac:dyDescent="0.3">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row>
    <row r="109" spans="1:64" x14ac:dyDescent="0.3">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row>
    <row r="110" spans="1:64" x14ac:dyDescent="0.3">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row>
    <row r="111" spans="1:64" x14ac:dyDescent="0.3">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row>
    <row r="112" spans="1:64" x14ac:dyDescent="0.3">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row>
    <row r="113" spans="1:64" x14ac:dyDescent="0.3">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row>
    <row r="114" spans="1:64" x14ac:dyDescent="0.3">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row>
    <row r="115" spans="1:64" x14ac:dyDescent="0.3">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row>
    <row r="116" spans="1:64" x14ac:dyDescent="0.3">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row>
    <row r="117" spans="1:64" x14ac:dyDescent="0.3">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row>
    <row r="118" spans="1:64" x14ac:dyDescent="0.3">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row>
    <row r="119" spans="1:64" x14ac:dyDescent="0.3">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row>
    <row r="120" spans="1:64" x14ac:dyDescent="0.3">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row>
    <row r="121" spans="1:64" x14ac:dyDescent="0.3">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row>
    <row r="122" spans="1:64" x14ac:dyDescent="0.3">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row>
    <row r="123" spans="1:64" x14ac:dyDescent="0.3">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row>
    <row r="124" spans="1:64" x14ac:dyDescent="0.3">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row>
    <row r="125" spans="1:64" x14ac:dyDescent="0.3">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row>
    <row r="126" spans="1:64" x14ac:dyDescent="0.3">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row>
    <row r="127" spans="1:64" x14ac:dyDescent="0.3">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row>
    <row r="128" spans="1:64" x14ac:dyDescent="0.3">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row>
    <row r="129" spans="1:64" x14ac:dyDescent="0.3">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row>
    <row r="130" spans="1:64" x14ac:dyDescent="0.3">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row>
    <row r="131" spans="1:64" x14ac:dyDescent="0.3">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row>
    <row r="132" spans="1:64" x14ac:dyDescent="0.3">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row>
    <row r="133" spans="1:64" x14ac:dyDescent="0.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row>
    <row r="134" spans="1:64" x14ac:dyDescent="0.3">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row>
    <row r="135" spans="1:64" x14ac:dyDescent="0.3">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row>
    <row r="136" spans="1:64" x14ac:dyDescent="0.3">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row>
    <row r="137" spans="1:64" x14ac:dyDescent="0.3">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row>
    <row r="138" spans="1:64" x14ac:dyDescent="0.3">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row>
    <row r="139" spans="1:64" x14ac:dyDescent="0.3">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row>
    <row r="140" spans="1:64" x14ac:dyDescent="0.3">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row>
    <row r="141" spans="1:64" x14ac:dyDescent="0.3">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row>
    <row r="142" spans="1:64" x14ac:dyDescent="0.3">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row>
    <row r="143" spans="1:64" x14ac:dyDescent="0.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row>
    <row r="144" spans="1:64" x14ac:dyDescent="0.3">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row>
    <row r="145" spans="1:64" x14ac:dyDescent="0.3">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row>
    <row r="146" spans="1:64" x14ac:dyDescent="0.3">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row>
    <row r="147" spans="1:64" x14ac:dyDescent="0.3">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row>
    <row r="148" spans="1:64" x14ac:dyDescent="0.3">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row>
    <row r="149" spans="1:64" x14ac:dyDescent="0.3">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row>
    <row r="150" spans="1:64" x14ac:dyDescent="0.3">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row>
    <row r="151" spans="1:64" x14ac:dyDescent="0.3">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row>
    <row r="152" spans="1:64" x14ac:dyDescent="0.3">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row>
    <row r="153" spans="1:64" x14ac:dyDescent="0.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row>
    <row r="154" spans="1:64" x14ac:dyDescent="0.3">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row>
    <row r="155" spans="1:64" x14ac:dyDescent="0.3">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row>
    <row r="156" spans="1:64" x14ac:dyDescent="0.3">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row>
    <row r="157" spans="1:64" x14ac:dyDescent="0.3">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row>
    <row r="158" spans="1:64" x14ac:dyDescent="0.3">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row>
    <row r="159" spans="1:64" x14ac:dyDescent="0.3">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row>
    <row r="160" spans="1:64" x14ac:dyDescent="0.3">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row>
    <row r="161" spans="1:64" x14ac:dyDescent="0.3">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row>
    <row r="162" spans="1:64" x14ac:dyDescent="0.3">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row>
    <row r="163" spans="1:64" x14ac:dyDescent="0.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row>
    <row r="164" spans="1:64" x14ac:dyDescent="0.3">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row>
    <row r="165" spans="1:64" x14ac:dyDescent="0.3">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row>
    <row r="166" spans="1:64" x14ac:dyDescent="0.3">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row>
    <row r="167" spans="1:64" x14ac:dyDescent="0.3">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row>
    <row r="168" spans="1:64" x14ac:dyDescent="0.3">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row>
    <row r="169" spans="1:64" x14ac:dyDescent="0.3">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row>
    <row r="170" spans="1:64" x14ac:dyDescent="0.3">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row>
    <row r="171" spans="1:64" x14ac:dyDescent="0.3">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row>
    <row r="172" spans="1:64" x14ac:dyDescent="0.3">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row>
    <row r="173" spans="1:64" x14ac:dyDescent="0.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row>
    <row r="174" spans="1:64" x14ac:dyDescent="0.3">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row>
    <row r="175" spans="1:64" x14ac:dyDescent="0.3">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row>
    <row r="176" spans="1:64" x14ac:dyDescent="0.3">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row>
    <row r="177" spans="1:64" x14ac:dyDescent="0.3">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row>
    <row r="178" spans="1:64" x14ac:dyDescent="0.3">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row>
    <row r="179" spans="1:64" x14ac:dyDescent="0.3">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row>
    <row r="180" spans="1:64" x14ac:dyDescent="0.3">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row>
    <row r="181" spans="1:64" x14ac:dyDescent="0.3">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row>
    <row r="182" spans="1:64" x14ac:dyDescent="0.3">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row>
    <row r="183" spans="1:64" x14ac:dyDescent="0.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row>
    <row r="184" spans="1:64" x14ac:dyDescent="0.3">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row>
    <row r="185" spans="1:64" x14ac:dyDescent="0.3">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row>
    <row r="186" spans="1:64" x14ac:dyDescent="0.3">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row>
    <row r="187" spans="1:64" x14ac:dyDescent="0.3">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row>
    <row r="188" spans="1:64" x14ac:dyDescent="0.3">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row>
    <row r="189" spans="1:64" x14ac:dyDescent="0.3">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row>
    <row r="190" spans="1:64" x14ac:dyDescent="0.3">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row>
    <row r="191" spans="1:64" x14ac:dyDescent="0.3">
      <c r="A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row>
    <row r="192" spans="1:64" x14ac:dyDescent="0.3">
      <c r="A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row>
    <row r="193" spans="1:64" x14ac:dyDescent="0.3">
      <c r="A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row>
    <row r="194" spans="1:64" x14ac:dyDescent="0.3">
      <c r="A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row>
    <row r="195" spans="1:64" x14ac:dyDescent="0.3">
      <c r="A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row>
    <row r="196" spans="1:64" x14ac:dyDescent="0.3">
      <c r="A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row>
    <row r="197" spans="1:64" x14ac:dyDescent="0.3">
      <c r="A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row>
    <row r="198" spans="1:64" x14ac:dyDescent="0.3">
      <c r="A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row>
    <row r="199" spans="1:64" x14ac:dyDescent="0.3">
      <c r="A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row>
    <row r="200" spans="1:64" x14ac:dyDescent="0.3">
      <c r="A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row>
    <row r="201" spans="1:64" x14ac:dyDescent="0.3">
      <c r="A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row>
    <row r="202" spans="1:64" x14ac:dyDescent="0.3">
      <c r="A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row>
    <row r="203" spans="1:64" x14ac:dyDescent="0.3">
      <c r="A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row>
    <row r="204" spans="1:64" x14ac:dyDescent="0.3">
      <c r="A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row>
    <row r="205" spans="1:64" x14ac:dyDescent="0.3">
      <c r="A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row>
    <row r="206" spans="1:64" x14ac:dyDescent="0.3">
      <c r="A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row>
    <row r="207" spans="1:64" x14ac:dyDescent="0.3">
      <c r="A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row>
    <row r="208" spans="1:64" x14ac:dyDescent="0.3">
      <c r="A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row>
    <row r="209" spans="1:64" x14ac:dyDescent="0.3">
      <c r="A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row>
    <row r="210" spans="1:64" x14ac:dyDescent="0.3">
      <c r="A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row>
    <row r="211" spans="1:64" x14ac:dyDescent="0.3">
      <c r="A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row>
    <row r="212" spans="1:64" x14ac:dyDescent="0.3">
      <c r="A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row>
    <row r="213" spans="1:64" x14ac:dyDescent="0.3">
      <c r="A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row>
    <row r="214" spans="1:64" x14ac:dyDescent="0.3">
      <c r="A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row>
    <row r="215" spans="1:64" x14ac:dyDescent="0.3">
      <c r="A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row>
    <row r="216" spans="1:64" x14ac:dyDescent="0.3">
      <c r="A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row>
    <row r="217" spans="1:64" x14ac:dyDescent="0.3">
      <c r="A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row>
    <row r="218" spans="1:64" x14ac:dyDescent="0.3">
      <c r="A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row>
    <row r="219" spans="1:64" x14ac:dyDescent="0.3">
      <c r="A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row>
    <row r="220" spans="1:64" x14ac:dyDescent="0.3">
      <c r="A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row>
    <row r="221" spans="1:64" x14ac:dyDescent="0.3">
      <c r="A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row>
    <row r="222" spans="1:64" x14ac:dyDescent="0.3">
      <c r="A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row>
    <row r="223" spans="1:64" x14ac:dyDescent="0.3">
      <c r="A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row>
    <row r="224" spans="1:64" x14ac:dyDescent="0.3">
      <c r="A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row>
    <row r="225" spans="1:64" x14ac:dyDescent="0.3">
      <c r="A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row>
    <row r="226" spans="1:64" x14ac:dyDescent="0.3">
      <c r="A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row>
    <row r="227" spans="1:64" x14ac:dyDescent="0.3">
      <c r="A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row>
    <row r="228" spans="1:64" x14ac:dyDescent="0.3">
      <c r="A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row>
    <row r="229" spans="1:64" x14ac:dyDescent="0.3">
      <c r="A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row>
    <row r="230" spans="1:64" x14ac:dyDescent="0.3">
      <c r="A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row>
    <row r="231" spans="1:64" x14ac:dyDescent="0.3">
      <c r="A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row>
    <row r="232" spans="1:64" x14ac:dyDescent="0.3">
      <c r="A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row>
    <row r="233" spans="1:64" x14ac:dyDescent="0.3">
      <c r="A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row>
    <row r="234" spans="1:64" x14ac:dyDescent="0.3">
      <c r="A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row>
    <row r="235" spans="1:64" x14ac:dyDescent="0.3">
      <c r="A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row>
    <row r="236" spans="1:64" x14ac:dyDescent="0.3">
      <c r="A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row>
    <row r="237" spans="1:64" x14ac:dyDescent="0.3">
      <c r="A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row>
    <row r="238" spans="1:64" x14ac:dyDescent="0.3">
      <c r="A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row>
    <row r="239" spans="1:64" x14ac:dyDescent="0.3">
      <c r="A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row>
    <row r="240" spans="1:64" x14ac:dyDescent="0.3">
      <c r="A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row>
    <row r="241" spans="1:64" x14ac:dyDescent="0.3">
      <c r="A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row>
    <row r="242" spans="1:64" x14ac:dyDescent="0.3">
      <c r="A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row>
    <row r="243" spans="1:64" x14ac:dyDescent="0.3">
      <c r="A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row>
    <row r="244" spans="1:64" x14ac:dyDescent="0.3">
      <c r="A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row>
    <row r="245" spans="1:64" x14ac:dyDescent="0.3">
      <c r="A245" s="22"/>
    </row>
    <row r="246" spans="1:64" x14ac:dyDescent="0.3">
      <c r="A246" s="22"/>
    </row>
    <row r="247" spans="1:64" x14ac:dyDescent="0.3">
      <c r="A247" s="22"/>
    </row>
    <row r="248" spans="1:64" x14ac:dyDescent="0.3">
      <c r="A248" s="22"/>
    </row>
  </sheetData>
  <mergeCells count="17">
    <mergeCell ref="J56:S61"/>
    <mergeCell ref="T56:Y61"/>
    <mergeCell ref="Z56:AE61"/>
    <mergeCell ref="AF56:AK61"/>
    <mergeCell ref="AL56:AQ61"/>
    <mergeCell ref="AS16:AX25"/>
    <mergeCell ref="E16:I25"/>
    <mergeCell ref="AS6:AX15"/>
    <mergeCell ref="B2:I4"/>
    <mergeCell ref="J2:AQ4"/>
    <mergeCell ref="B6:D55"/>
    <mergeCell ref="E6:I15"/>
    <mergeCell ref="E46:I55"/>
    <mergeCell ref="AS36:AX45"/>
    <mergeCell ref="E36:I45"/>
    <mergeCell ref="AS26:AX35"/>
    <mergeCell ref="E26:I35"/>
  </mergeCells>
  <pageMargins left="0.7" right="0.7" top="0.75" bottom="0.75" header="0.3" footer="0.3"/>
  <pageSetup orientation="portrait" r:id="rId1"/>
  <ignoredErrors>
    <ignoredError sqref="O12:S15 O7:S9 J7:J9 J12:J15"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73"/>
  <sheetViews>
    <sheetView showGridLines="0" topLeftCell="A54" zoomScale="82" zoomScaleNormal="82" workbookViewId="0">
      <selection activeCell="C56" sqref="C56"/>
    </sheetView>
  </sheetViews>
  <sheetFormatPr baseColWidth="10" defaultRowHeight="14.4" x14ac:dyDescent="0.3"/>
  <cols>
    <col min="1" max="1" width="14.5546875" customWidth="1"/>
    <col min="2" max="2" width="9.5546875" customWidth="1"/>
    <col min="3" max="3" width="64.109375" style="299" customWidth="1"/>
    <col min="4" max="4" width="13.5546875" customWidth="1"/>
    <col min="5" max="5" width="14.33203125" customWidth="1"/>
    <col min="6" max="6" width="13.88671875" customWidth="1"/>
    <col min="7" max="7" width="18.88671875" customWidth="1"/>
    <col min="8" max="8" width="22.44140625" customWidth="1"/>
    <col min="9" max="9" width="15.88671875" customWidth="1"/>
    <col min="12" max="12" width="24" bestFit="1" customWidth="1"/>
    <col min="13" max="13" width="15.109375" customWidth="1"/>
    <col min="14" max="14" width="16.6640625" customWidth="1"/>
    <col min="15" max="15" width="15.5546875" customWidth="1"/>
    <col min="16" max="16" width="16.33203125" customWidth="1"/>
  </cols>
  <sheetData>
    <row r="1" spans="1:25" ht="28.5" customHeight="1" thickBot="1" x14ac:dyDescent="0.35">
      <c r="A1" s="274" t="s">
        <v>653</v>
      </c>
    </row>
    <row r="2" spans="1:25" ht="18.75" customHeight="1" x14ac:dyDescent="0.3">
      <c r="A2" s="182"/>
      <c r="B2" s="183" t="s">
        <v>654</v>
      </c>
      <c r="C2" s="300"/>
      <c r="D2" s="185">
        <f>'[3]CONTEXTO E IDENTIFICACIÓN'!D2</f>
        <v>0</v>
      </c>
      <c r="E2" s="722" t="s">
        <v>655</v>
      </c>
      <c r="F2" s="723"/>
      <c r="G2" s="723"/>
      <c r="H2" s="723"/>
      <c r="I2" s="723"/>
      <c r="J2" s="723"/>
      <c r="K2" s="723"/>
      <c r="L2" s="723"/>
      <c r="M2" s="723"/>
      <c r="N2" s="723"/>
      <c r="O2" s="723"/>
      <c r="P2" s="724"/>
    </row>
    <row r="3" spans="1:25" ht="19.5" customHeight="1" x14ac:dyDescent="0.3">
      <c r="A3" s="186"/>
      <c r="B3" s="187" t="s">
        <v>656</v>
      </c>
      <c r="C3" s="301"/>
      <c r="D3" s="189">
        <f>'[3]CONTEXTO E IDENTIFICACIÓN'!D3</f>
        <v>0</v>
      </c>
      <c r="E3" s="725"/>
      <c r="F3" s="726"/>
      <c r="G3" s="726"/>
      <c r="H3" s="726"/>
      <c r="I3" s="726"/>
      <c r="J3" s="726"/>
      <c r="K3" s="726"/>
      <c r="L3" s="726"/>
      <c r="M3" s="726"/>
      <c r="N3" s="726"/>
      <c r="O3" s="726"/>
      <c r="P3" s="727"/>
    </row>
    <row r="4" spans="1:25" ht="15" customHeight="1" x14ac:dyDescent="0.3">
      <c r="A4" s="186"/>
      <c r="B4" s="190" t="s">
        <v>657</v>
      </c>
      <c r="C4" s="302"/>
      <c r="D4" s="192"/>
      <c r="E4" s="725"/>
      <c r="F4" s="726"/>
      <c r="G4" s="726"/>
      <c r="H4" s="726"/>
      <c r="I4" s="726"/>
      <c r="J4" s="726"/>
      <c r="K4" s="726"/>
      <c r="L4" s="726"/>
      <c r="M4" s="726"/>
      <c r="N4" s="726"/>
      <c r="O4" s="726"/>
      <c r="P4" s="727"/>
    </row>
    <row r="5" spans="1:25" ht="25.5" customHeight="1" thickBot="1" x14ac:dyDescent="0.35">
      <c r="A5" s="193"/>
      <c r="B5" s="731" t="s">
        <v>658</v>
      </c>
      <c r="C5" s="732"/>
      <c r="D5" s="733"/>
      <c r="E5" s="728"/>
      <c r="F5" s="729"/>
      <c r="G5" s="729"/>
      <c r="H5" s="729"/>
      <c r="I5" s="729"/>
      <c r="J5" s="729"/>
      <c r="K5" s="729"/>
      <c r="L5" s="729"/>
      <c r="M5" s="729"/>
      <c r="N5" s="729"/>
      <c r="O5" s="729"/>
      <c r="P5" s="730"/>
    </row>
    <row r="6" spans="1:25" ht="16.2" thickBot="1" x14ac:dyDescent="0.35">
      <c r="J6" s="880" t="s">
        <v>644</v>
      </c>
      <c r="K6" s="881"/>
      <c r="L6" s="881"/>
      <c r="M6" s="881"/>
      <c r="N6" s="881"/>
      <c r="O6" s="881"/>
      <c r="P6" s="882"/>
      <c r="R6" s="194"/>
      <c r="S6" s="195"/>
      <c r="T6" s="196"/>
      <c r="U6" s="742" t="s">
        <v>1</v>
      </c>
      <c r="V6" s="742"/>
      <c r="W6" s="742"/>
      <c r="X6" s="742"/>
      <c r="Y6" s="743"/>
    </row>
    <row r="7" spans="1:25" ht="16.2" thickBot="1" x14ac:dyDescent="0.35">
      <c r="A7" s="140"/>
      <c r="B7" s="140"/>
      <c r="C7" s="303"/>
      <c r="D7" s="140"/>
      <c r="E7" s="140"/>
      <c r="F7" s="883" t="s">
        <v>645</v>
      </c>
      <c r="G7" s="884"/>
      <c r="H7" s="885"/>
      <c r="J7" s="197"/>
      <c r="K7" s="198"/>
      <c r="L7" s="742" t="s">
        <v>1</v>
      </c>
      <c r="M7" s="742"/>
      <c r="N7" s="742"/>
      <c r="O7" s="742"/>
      <c r="P7" s="743"/>
      <c r="R7" s="199"/>
      <c r="S7" s="200"/>
      <c r="T7" s="199"/>
      <c r="U7" s="201">
        <v>0.2</v>
      </c>
      <c r="V7" s="201">
        <v>0.4</v>
      </c>
      <c r="W7" s="201">
        <v>0.6</v>
      </c>
      <c r="X7" s="201">
        <v>0.8</v>
      </c>
      <c r="Y7" s="202">
        <v>1</v>
      </c>
    </row>
    <row r="8" spans="1:25" ht="27" thickBot="1" x14ac:dyDescent="0.35">
      <c r="A8" s="169" t="s">
        <v>648</v>
      </c>
      <c r="B8" s="141" t="s">
        <v>649</v>
      </c>
      <c r="C8" s="141" t="s">
        <v>650</v>
      </c>
      <c r="D8" s="141" t="s">
        <v>124</v>
      </c>
      <c r="E8" s="141" t="s">
        <v>646</v>
      </c>
      <c r="F8" s="141" t="s">
        <v>3</v>
      </c>
      <c r="G8" s="141" t="s">
        <v>1</v>
      </c>
      <c r="H8" s="142" t="s">
        <v>647</v>
      </c>
      <c r="J8" s="200"/>
      <c r="K8" s="203"/>
      <c r="L8" s="143" t="s">
        <v>277</v>
      </c>
      <c r="M8" s="143" t="s">
        <v>79</v>
      </c>
      <c r="N8" s="143" t="s">
        <v>76</v>
      </c>
      <c r="O8" s="143" t="s">
        <v>6</v>
      </c>
      <c r="P8" s="144" t="s">
        <v>80</v>
      </c>
      <c r="R8" s="199"/>
      <c r="S8" s="200"/>
      <c r="T8" s="204"/>
      <c r="U8" s="145" t="s">
        <v>277</v>
      </c>
      <c r="V8" s="145" t="s">
        <v>79</v>
      </c>
      <c r="W8" s="145" t="s">
        <v>76</v>
      </c>
      <c r="X8" s="145" t="s">
        <v>6</v>
      </c>
      <c r="Y8" s="146" t="s">
        <v>80</v>
      </c>
    </row>
    <row r="9" spans="1:25" ht="144" x14ac:dyDescent="0.3">
      <c r="A9" s="170" t="str">
        <f>'[3]CONTEXTO E IDENTIFICACIÓN'!G55</f>
        <v>Estratégico</v>
      </c>
      <c r="B9" s="171" t="str">
        <f>'[3]CONTEXTO E IDENTIFICACIÓN'!A55</f>
        <v>R1</v>
      </c>
      <c r="C9" s="172" t="str">
        <f>'[3]CONTEXTO E IDENTIFICACIÓN'!N55</f>
        <v>Posibilidad de pérdida Económica y Reputacional por el incumplimiento en la ejecución del presupuesto de inversión y en las metas proyecto y PND debido a: 
1. Deficiencias en la programación y seguimiento del plan anual de adquisiciones.
2. Situaciones anormales de carácter misional que afecten la programación y diseño del plan de adquisiciones
3. Compromisos institucionales no previstos.
4. Expedición del CDP que no esté dentro de la programación presupuestal.
5. Reservas presupuestales.</v>
      </c>
      <c r="D9" s="147">
        <f>'[3]VALORACIÓN DEL CONTROL'!Y58</f>
        <v>0.1008</v>
      </c>
      <c r="E9" s="147">
        <f>'[3]VALORACIÓN DEL CONTROL'!Z58</f>
        <v>1</v>
      </c>
      <c r="F9" s="148" t="str">
        <f>+IF(D9=0,"",IF(D9&lt;=$S$13,$T$13,IF(D9&lt;=$S$12,$T$12,IF(D9&lt;=$S$11,$T$11,IF(D9&lt;=$S$10,$T$10,IF(D9&lt;=$S$9,$T$9,""))))))</f>
        <v>Muy Baja</v>
      </c>
      <c r="G9" s="148" t="str">
        <f>+IF(E9=0,"",IF(E9&lt;=$U$7,$U$8,IF(E9&lt;=$V$7,$V$8,IF(E9&lt;=$W$7,$W$8,IF(E9&lt;=$X$7,$X$8,IF(E9&lt;=$Y$7,$Y$8,""))))))</f>
        <v>Catastrófico</v>
      </c>
      <c r="H9" s="149" t="str">
        <f>+IF(F9=$T$9,IF(G9=$U$8,$U$9,IF(G9=$V$8,$V$9,IF(G9=$W$8,$W$9,IF(G9=$X$8,$X$9,IF(G9=$Y$8,$Y$9))))),IF(F9=$T$10,IF(G9=$U$8,$U$10,IF(G9=$V$8,$V$10,IF(G9=$W$8,$W$10,IF(G9=$X$8,$X$10,IF(G9=$Y$8,$Y$10))))),IF(F9=$T$11,IF(G9=$U$8,$U$11,IF(G9=$V$8,$V$11,IF(G9=$W$8,$W$11,IF(G9=$X$8,$X$11,IF(G9=$Y$8,$Y$11))))),IF(F9=$T$12,IF(G9=$U$8,$U$12,IF(G9=$V$8,$V$12,IF(G9=$W$8,$W$12,IF(G9=$X$8,$X$12,IF(G9=$Y$8,$Y$12))))),IF(F9=$T$13,IF(G9=$U$8,$U$13,IF(G9=$V$8,$V$13,IF(G9=$W$8,$W$13,IF(G9=$X$8,$X$13,IF(G9=$Y$8,$Y$13))))),"")))))</f>
        <v>Extremo</v>
      </c>
      <c r="J9" s="718" t="s">
        <v>3</v>
      </c>
      <c r="K9" s="143" t="s">
        <v>50</v>
      </c>
      <c r="L9" s="150" t="str">
        <f>+IF(AND(F9=$T$9,G9=$U$8),B9,"")&amp;" "&amp;IF(AND(F10=$T$9,G10=$U$8),B10,"")&amp;" "&amp;IF(AND(F11=$T$9,G11=$U$8),B11,"")&amp;" "&amp;IF(AND(F12=$T$9,G12=$U$8),B12,"")&amp;" "&amp;IF(AND(F13=$T$9,G13=$U$8),B13,"")&amp;" "&amp;IF(AND(F14=$T$9,G14=$U$8),B14,"")&amp;" "&amp;IF(AND(F15=$T$9,G15=$U$8),B15,"")&amp;" "&amp;IF(AND(F16=$T$9,G16=$U$8),B16,"")&amp;" "&amp;IF(AND(F17=$T$9,G17=$U$8),B17,"")&amp;" "&amp;IF(AND(F18=$T$9,G18=$U$8),B18,"")&amp;" "&amp;IF(AND(F19=$T$9,G19=$U$8),B19,"")&amp;" "&amp;IF(AND(F20=$T$9,G20=$U$8),B20,"")&amp;" "&amp;IF(AND(F21=$T$9,G21=$U$8),B21,"")&amp;" "&amp;IF(AND(F22=$T$9,G22=$U$8),B22,"")&amp;" "&amp;IF(AND(F23=$T$9,G23=$U$8),B23,"")&amp;" "&amp;IF(AND(F24=$T$9,G24=$U$8),B24,"")&amp;" "&amp;IF(AND(F25=$T$9,G25=$U$8),B25,"")&amp;" "&amp;IF(AND(F26=$T$9,G26=$U$8),B26,"")&amp;" "&amp;IF(AND(F27=$T$9,G27=$U$8),B27,"")&amp;" "&amp;IF(AND(F28=$T$9,G28=$U$8),B28,"")&amp;" "&amp;IF(AND(F29=$T$9,G29=$U$8),B29,"")&amp;" "&amp;IF(AND(F30=$T$9,G30=$U$8),B30,"")&amp;" "&amp;IF(AND(F31=$T$9,G31=$U$8),B31,"")&amp;" "&amp;IF(AND(F32=$T$9,G32=$U$8),B32,"")&amp;" "&amp;IF(AND(F33=$T$9,G33=$U$8),B33,"")&amp;" "&amp;IF(AND(F34=$T$9,G34=$U$8),B34,"")&amp;" "&amp;IF(AND(F36=$T$9,G36=$U$8),B36,"")&amp;" "&amp;IF(AND(F37=$T$9,G37=$U$8),B37,"")&amp;" "&amp;IF(AND(F38=$T$9,G38=$U$8),B38,"")&amp;" "&amp;IF(AND(F39=$T$9,G39=$U$8),B39,"")&amp;" "&amp;IF(AND(F40=$T$9,G40=$U$8),B40,"")&amp;" "&amp;IF(AND(F41=$T$9,G41=$U$8),B41,"")&amp;" "&amp;IF(AND(F42=$T$9,G42=$U$8),B42,"")&amp;" "&amp;IF(AND(F43=$T$9,G43=$U$8),B43,"")&amp;" "&amp;IF(AND(F44=$T$9,G44=$U$8),B44,"")&amp;" "&amp;IF(AND(F45=$T$9,G45=$U$8),B45,"")&amp;" "&amp;IF(AND(F46=$T$9,G46=$U$8),B46,"")&amp;" "&amp;IF(AND(F47=$T$9,G47=$U$8),B47,"")&amp;" "&amp;IF(AND(F48=$T$9,G48=$U$8),B48,"")&amp;" "&amp;IF(AND(F49=$T$9,G49=$U$8),B49,"")&amp;" "&amp;IF(AND(F50=$T$9,G50=$U$8),B50,"")&amp;" "&amp;IF(AND(F51=$T$9,G51=$U$8),B51,"")&amp;" "&amp;IF(AND(F52=$T$9,G52=$U$8),B52,"")&amp;" "&amp;IF(AND(F53=$T$9,G53=$U$8),B53,"")&amp;" "&amp;IF(AND(F54=$T$9,G54=$U$8),B54,"")&amp;" "&amp;IF(AND(F55=$T$9,G55=$U$8),B55,"")&amp;" "&amp;IF(AND(F56=$T$9,G56=$U$8),B56,"")&amp;" "&amp;IF(AND(F57=$T$9,G57=$U$8),B57,"")&amp;" "&amp;IF(AND(F58=$T$9,G58=$U$8),B58,"")&amp;" "&amp;IF(AND(F59=$T$9,G59=$U$8),B59,"")&amp;" "&amp;IF(AND(F60=$T$9,G60=$U$8),B60,"")&amp;" "&amp;IF(AND(F61=$T$9,G61=$U$8),B61,"")&amp;" "&amp;IF(AND(F63=$T$9,G63=$U$8),B63,"")&amp;" "&amp;IF(AND(F64=$T$9,G64=$U$8),B64,"")&amp;" "&amp;IF(AND(F65=$T$9,G65=$U$8),B65,"")&amp;" "&amp;IF(AND(F66=$T$9,G66=$U$8),B66,"")&amp;" "&amp;IF(AND(F67=$T$9,G67=$U$8),B67,"")&amp;" "&amp;IF(AND(F68=$T$9,G68=$U$8),B68,"")&amp;" "&amp;IF(AND(F69=$T$9,G69=$U$8),B69,"")&amp;" "&amp;IF(AND(F70=$T$9,G70=$U$8),B70,"")&amp;" "&amp;IF(AND(F71=$T$9,G71=$U$8),B71,"")&amp;" "&amp;IF(AND(F72=$T$9,G72=$U$8),B72,"")&amp;" "&amp;IF(AND(F73=$T$9,G73=$U$8),B73,"")&amp;" "&amp;IF(AND(F74=$T$9,G74=$U$8),B74,"")&amp;" "&amp;IF(AND(F75=$T$9,G75=$U$8),B75,"")&amp;" "&amp;IF(AND(F76=$T$9,G76=$U$8),B76,"")&amp;" "&amp;IF(AND(F77=$T$9,G77=$U$8),B77,"")&amp;" "&amp;IF(AND(F78=$T$9,G78=$U$8),B78,"")&amp;" "&amp;IF(AND(F79=$T$9,G79=$U$8),B79,"")&amp;" "&amp;IF(AND(F80=$T$9,G80=$U$8),B80,"")&amp;" "&amp;IF(AND(F81=$T$9,G81=$U$8),B81,"")&amp;" "&amp;IF(AND(F82=$T$9,G82=$U$8),B82,"")&amp;" "&amp;IF(AND(F83=$T$9,G83=$U$8),B83,"")&amp;" "&amp;IF(AND(F84=$T$9,G84=$U$8),B84,"")&amp;" "&amp;IF(AND(F85=$T$9,G85=$U$8),B85,"")&amp;" "&amp;IF(AND(F86=$T$9,G86=$U$8),B86,"")&amp;" "&amp;IF(AND(F87=$T$9,G87=$U$8),B87,"")&amp;" "&amp;IF(AND(F88=$T$9,G88=$U$8),B88,"")&amp;" "&amp;IF(AND(F89=$T$9,G89=$U$8),B89,"")&amp;" "&amp;IF(AND(F90=$T$9,G90=$U$8),B90,"")</f>
        <v xml:space="preserve">                                                                               </v>
      </c>
      <c r="M9" s="150" t="str">
        <f>+IF(AND(F9=$T$9,G9=$V$8),B9,"")&amp;" "&amp;IF(AND(F10=$T$9,G10=$V$8),B10,"")&amp;" "&amp;IF(AND(F11=$T$9,G11=$V$8),B11,"")&amp;" "&amp;IF(AND(F12=$T$9,G12=$V$8),B12,"")&amp;" "&amp;IF(AND(F13=$T$9,G13=$V$8),B13,"")&amp;" "&amp;IF(AND(F14=$T$9,G14=$V$8),B14,"")&amp;" "&amp;IF(AND(F15=$T$9,G15=$V$8),B15,"")&amp;" "&amp;IF(AND(F16=$T$9,G16=$V$8),B16,"")&amp;" "&amp;IF(AND(F17=$T$9,G17=$V$8),B17,"")&amp;" "&amp;IF(AND(F18=$T$9,G18=$V$8),B18,"")&amp;" "&amp;IF(AND(F19=$T$9,G19=$V$8),B19,"")&amp;" "&amp;IF(AND(F20=$T$9,G20=$V$8),B20,"")&amp;" "&amp;IF(AND(F21=$T$9,G21=$V$8),B21,"")&amp;" "&amp;IF(AND(F22=$T$9,G22=$V$8),B22,"")&amp;" "&amp;IF(AND(F23=$T$9,G23=$V$8),B23,"")&amp;" "&amp;IF(AND(F24=$T$9,G24=$V$8),B24,"")&amp;" "&amp;IF(AND(F25=$T$9,G25=$V$8),B25,"")&amp;" "&amp;IF(AND(F26=$T$9,G26=$V$8),B26,"")&amp;" "&amp;IF(AND(F27=$T$9,G27=$V$8),B27,"")&amp;" "&amp;IF(AND(F28=$T$9,G28=$V$8),B28,"")&amp;" "&amp;IF(AND(F29=$T$9,G29=$V$8),B29,"")&amp;" "&amp;IF(AND(F30=$T$9,G30=$V$8),B30,"")&amp;" "&amp;IF(AND(F31=$T$9,G31=$V$8),B31,"")&amp;" "&amp;IF(AND(F32=$T$9,G32=$V$8),B32,"")&amp;" "&amp;IF(AND(F33=$T$9,G33=$V$8),B33,"")&amp;" "&amp;IF(AND(F34=$T$9,G34=$V$8),B34,"")&amp;" "&amp;IF(AND(F36=$T$9,G36=$V$8),B36,"")&amp;" "&amp;IF(AND(F37=$T$9,G37=$V$8),B37,"")&amp;" "&amp;IF(AND(F38=$T$9,G38=$V$8),B38,"")&amp;" "&amp;IF(AND(F39=$T$9,G39=$V$8),B39,"")&amp;" "&amp;IF(AND(F40=$T$9,G40=$V$8),B40,"")&amp;" "&amp;IF(AND(F41=$T$9,G41=$V$8),B41,"")&amp;" "&amp;IF(AND(F42=$T$9,G42=$V$8),B42,"")&amp;" "&amp;IF(AND(F43=$T$9,G43=$V$8),B43,"")&amp;" "&amp;IF(AND(F44=$T$9,G44=$V$8),B44,"")&amp;" "&amp;IF(AND(F45=$T$9,G45=$V$8),B45,"")&amp;" "&amp;IF(AND(F46=$T$9,G46=$V$8),B46,"")&amp;" "&amp;IF(AND(F47=$T$9,G47=$V$8),B47,"")&amp;" "&amp;IF(AND(F48=$T$9,G48=$V$8),B48,"")&amp;" "&amp;IF(AND(F49=$T$9,G49=$V$8),B49,"")&amp;" "&amp;IF(AND(F50=$T$9,G50=$V$8),B50,"")&amp;" "&amp;IF(AND(F51=$T$9,G51=$V$8),B51,"")&amp;" "&amp;IF(AND(F52=$T$9,G52=$V$8),B52,"")&amp;" "&amp;IF(AND(F53=$T$9,G53=$V$8),B53,"")&amp;" "&amp;IF(AND(F54=$T$9,G54=$V$8),B54,"")&amp;" "&amp;IF(AND(F55=$T$9,G55=$V$8),B55,"")&amp;" "&amp;IF(AND(F56=$T$9,G56=$V$8),B56,"")&amp;" "&amp;IF(AND(F57=$T$9,G57=$V$8),B57,"")&amp;" "&amp;IF(AND(F58=$T$9,G58=$V$8),B58,"")&amp;" "&amp;IF(AND(F59=$T$9,G59=$V$8),B59,"")&amp;" "&amp;IF(AND(F60=$T$9,G60=$V$8),B60,"")&amp;" "&amp;IF(AND(F61=$T$9,G61=$V$8),B61,"")&amp;" "&amp;IF(AND(F63=$T$9,G63=$V$8),B63,"")&amp;" "&amp;IF(AND(F64=$T$9,G64=$V$8),B64,"")&amp;" "&amp;IF(AND(F65=$T$9,G65=$V$8),B65,"")&amp;" "&amp;IF(AND(F66=$T$9,G66=$V$8),B66,"")&amp;" "&amp;IF(AND(F67=$T$9,G67=$V$8),B67,"")&amp;" "&amp;IF(AND(F68=$T$9,G68=$V$8),B68,"")&amp;" "&amp;IF(AND(F69=$T$9,G69=$V$8),B69,"")&amp;" "&amp;IF(AND(F70=$T$9,G70=$V$8),B70,"")&amp;" "&amp;IF(AND(F71=$T$9,G71=$V$8),B71,"")&amp;" "&amp;IF(AND(F72=$T$9,G72=$V$8),B72,"")&amp;" "&amp;IF(AND(F73=$T$9,G73=$V$8),B73,"")&amp;" "&amp;IF(AND(F74=$T$9,G74=$V$8),B74,"")&amp;" "&amp;IF(AND(F75=$T$9,G75=$V$8),B75,"")&amp;" "&amp;IF(AND(F76=$T$9,G76=$V$8),B76,"")&amp;" "&amp;IF(AND(F77=$T$9,G77=$V$8),B77,"")&amp;" "&amp;IF(AND(F78=$T$9,G78=$V$8),B78,"")&amp;" "&amp;IF(AND(F79=$T$9,G79=$V$8),B79,"")&amp;" "&amp;IF(AND(F80=$T$9,G80=$V$8),B80,"")&amp;" "&amp;IF(AND(F81=$T$9,G81=$V$8),B81,"")&amp;" "&amp;IF(AND(F82=$T$9,G82=$V$8),B82,"")&amp;" "&amp;IF(AND(F83=$T$9,G83=$V$8),B83,"")&amp;" "&amp;IF(AND(F84=$T$9,G84=$V$8),B84,"")&amp;" "&amp;IF(AND(F85=$T$9,G85=$V$8),B85,"")&amp;" "&amp;IF(AND(F86=$T$9,G86=$V$8),B86,"")&amp;" "&amp;IF(AND(F87=$T$9,G87=$V$8),B87,"")&amp;" "&amp;IF(AND(F88=$T$9,G88=$V$8),B88,"")&amp;" "&amp;IF(AND(F89=$T$9,G89=$V$8),B89,"")&amp;" "&amp;IF(AND(F90=$T$9,G90=$V$8),B90,"")</f>
        <v xml:space="preserve">                                                                               </v>
      </c>
      <c r="N9" s="150" t="str">
        <f>+IF(AND(F9=$T$9,G9=$W$8),B9,"")&amp;" "&amp;IF(AND(F10=$T$9,G10=$W$8),B10,"")&amp;" "&amp;IF(AND(F11=$T$9,G11=$W$8),B11,"")&amp;" "&amp;IF(AND(F12=$T$9,G12=$W$8),B12,"")&amp;" "&amp;IF(AND(F13=$T$9,G13=$W$8),B13,"")&amp;" "&amp;IF(AND(F14=$T$9,G14=$W$8),B14,"")&amp;" "&amp;IF(AND(F15=$T$9,G15=$W$8),B15,"")&amp;" "&amp;IF(AND(F16=$T$9,G16=$W$8),B16,"")&amp;" "&amp;IF(AND(F17=$T$9,G17=$W$8),B17,"")&amp;" "&amp;IF(AND(F18=$T$9,G18=$W$8),B18,"")&amp;" "&amp;IF(AND(F19=$T$9,G19=$W$8),B19,"")&amp;" "&amp;IF(AND(F20=$T$9,G20=$W$8),B20,"")&amp;" "&amp;IF(AND(F21=$T$9,G21=$W$8),B21,"")&amp;" "&amp;IF(AND(F22=$T$9,G22=$W$8),B22,"")&amp;" "&amp;IF(AND(F23=$T$9,G23=$W$8),B23,"")&amp;" "&amp;IF(AND(F24=$T$9,G24=$W$8),B24,"")&amp;" "&amp;IF(AND(F25=$T$9,G25=$W$8),B25,"")&amp;" "&amp;IF(AND(F26=$T$9,G26=$W$8),B26,"")&amp;" "&amp;IF(AND(F27=$T$9,G27=$W$8),B27,"")&amp;" "&amp;IF(AND(F28=$T$9,G28=$W$8),B28,"")&amp;" "&amp;IF(AND(F29=$T$9,G29=$W$8),B29,"")&amp;" "&amp;IF(AND(F30=$T$9,G30=$W$8),B30,"")&amp;" "&amp;IF(AND(F31=$T$9,G31=$W$8),B31,"")&amp;" "&amp;IF(AND(F32=$T$9,G32=$W$8),B32,"")&amp;" "&amp;IF(AND(F33=$T$9,G33=$W$8),B33,"")&amp;" "&amp;IF(AND(F34=$T$9,G34=$W$8),B34,"")&amp;" "&amp;IF(AND(F36=$T$9,G36=$W$8),B36,"")&amp;" "&amp;IF(AND(F37=$T$9,G37=$W$8),B37,"")&amp;" "&amp;IF(AND(F38=$T$9,G38=$W$8),B38,"")&amp;" "&amp;IF(AND(F39=$T$9,G39=$W$8),B39,"")&amp;" "&amp;IF(AND(F40=$T$9,G40=$W$8),B40,"")&amp;" "&amp;IF(AND(F41=$T$9,G41=$W$8),B41,"")&amp;" "&amp;IF(AND(F42=$T$9,G42=$W$8),B42,"")&amp;" "&amp;IF(AND(F43=$T$9,G43=$W$8),B43,"")&amp;" "&amp;IF(AND(F44=$T$9,G44=$W$8),B44,"")&amp;" "&amp;IF(AND(F45=$T$9,G45=$W$8),B45,"")&amp;" "&amp;IF(AND(F46=$T$9,G46=$W$8),B46,"")&amp;" "&amp;IF(AND(F47=$T$9,G47=$W$8),B47,"")&amp;" "&amp;IF(AND(F48=$T$9,G48=$W$8),B48,"")&amp;" "&amp;IF(AND(F49=$T$9,G49=$W$8),B49,"")&amp;" "&amp;IF(AND(F50=$T$9,G50=$W$8),B50,"")&amp;" "&amp;IF(AND(F51=$T$9,G51=$W$8),B51,"")&amp;" "&amp;IF(AND(F52=$T$9,G52=$W$8),B52,"")&amp;" "&amp;IF(AND(F53=$T$9,G53=$W$8),B53,"")&amp;" "&amp;IF(AND(F54=$T$9,G54=$W$8),B54,"")&amp;" "&amp;IF(AND(F55=$T$9,G55=$W$8),B55,"")&amp;" "&amp;IF(AND(F56=$T$9,G56=$W$8),B56,"")&amp;" "&amp;IF(AND(F57=$T$9,G57=$W$8),B57,"")&amp;" "&amp;IF(AND(F58=$T$9,G58=$W$8),B58,"")&amp;" "&amp;IF(AND(F59=$T$9,G59=$W$8),B59,"")&amp;" "&amp;IF(AND(F60=$T$9,G60=$W$8),B60,"")&amp;" "&amp;IF(AND(F61=$T$9,G61=$W$8),B61,"")&amp;" "&amp;IF(AND(F63=$T$9,G63=$W$8),B63,"")&amp;" "&amp;IF(AND(F64=$T$9,G64=$W$8),B64,"")&amp;" "&amp;IF(AND(F65=$T$9,G65=$W$8),B65,"")&amp;" "&amp;IF(AND(F66=$T$9,G66=$W$8),B66,"")&amp;" "&amp;IF(AND(F67=$T$9,G67=$W$8),B67,"")&amp;" "&amp;IF(AND(F68=$T$9,G68=$W$8),B68,"")</f>
        <v xml:space="preserve">                                                         </v>
      </c>
      <c r="O9" s="150" t="str">
        <f>+IF(AND(F9=$T$9,G9=$X$8),B9,"")&amp;" "&amp;IF(AND(F10=$T$9,G10=$X$8),B10,"")&amp;" "&amp;IF(AND(F11=$T$9,G11=$X$8),B11,"")&amp;" "&amp;IF(AND(F12=$T$9,G12=$X$8),B12,"")&amp;" "&amp;IF(AND(F13=$T$9,G13=$X$8),B13,"")&amp;" "&amp;IF(AND(F14=$T$9,G14=$X$8),B14,"")&amp;" "&amp;IF(AND(F15=$T$9,G15=$X$8),B15,"")&amp;" "&amp;IF(AND(F16=$T$9,G16=$X$8),B16,"")&amp;" "&amp;IF(AND(F17=$T$9,G17=$X$8),B17,"")&amp;" "&amp;IF(AND(F18=$T$9,G18=$X$8),B18,"")&amp;" "&amp;IF(AND(F19=$T$9,G19=$X$8),B19,"")&amp;" "&amp;IF(AND(F20=$T$9,G20=$X$8),B20,"")&amp;" "&amp;IF(AND(F21=$T$9,G21=$X$8),B21,"")&amp;" "&amp;IF(AND(F22=$T$9,G22=$X$8),B22,"")&amp;" "&amp;IF(AND(F23=$T$9,G23=$X$8),B23,"")&amp;" "&amp;IF(AND(F24=$T$9,G24=$X$8),B24,"")&amp;" "&amp;IF(AND(F25=$T$9,G25=$X$8),B25,"")&amp;" "&amp;IF(AND(F26=$T$9,G26=$X$8),B26,"")&amp;" "&amp;IF(AND(F27=$T$9,G27=$X$8),B27,"")&amp;" "&amp;IF(AND(F28=$T$9,G28=$X$8),B28,"")&amp;" "&amp;IF(AND(F29=$T$9,G29=$X$8),B29,"")&amp;" "&amp;IF(AND(F30=$T$9,G30=$X$8),B30,"")&amp;" "&amp;IF(AND(F31=$T$9,G31=$X$8),B31,"")&amp;" "&amp;IF(AND(F32=$T$9,G32=$X$8),B32,"")&amp;" "&amp;IF(AND(F33=$T$9,G33=$X$8),B33,"")&amp;" "&amp;IF(AND(F34=$T$9,G34=$X$8),B34,"")&amp;" "&amp;IF(AND(F36=$T$9,G36=$X$8),B36,"")&amp;" "&amp;IF(AND(F37=$T$9,G37=$X$8),B37,"")&amp;" "&amp;IF(AND(F38=$T$9,G38=$X$8),B38,"")&amp;" "&amp;IF(AND(F39=$T$9,G39=$X$8),B39,"")&amp;" "&amp;IF(AND(F40=$T$9,G40=$X$8),B40,"")&amp;" "&amp;IF(AND(F41=$T$9,G41=$X$8),B41,"")&amp;" "&amp;IF(AND(F42=$T$9,G42=$X$8),B42,"")&amp;" "&amp;IF(AND(F43=$T$9,G43=$X$8),B43,"")&amp;" "&amp;IF(AND(F44=$T$9,G44=$X$8),B44,"")&amp;" "&amp;IF(AND(F45=$T$9,G45=$X$8),B45,"")&amp;" "&amp;IF(AND(F46=$T$9,G46=$X$8),B46,"")&amp;" "&amp;IF(AND(F47=$T$9,G47=$X$8),B47,"")&amp;" "&amp;IF(AND(F48=$T$9,G48=$X$8),B48,"")&amp;" "&amp;IF(AND(F49=$T$9,G49=$X$8),B49,"")&amp;" "&amp;IF(AND(F50=$T$9,G50=$X$8),B50,"")&amp;" "&amp;IF(AND(F51=$T$9,G51=$X$8),B51,"")&amp;" "&amp;IF(AND(F52=$T$9,G52=$X$8),B52,"")&amp;" "&amp;IF(AND(F53=$T$9,G53=$X$8),B53,"")&amp;" "&amp;IF(AND(F54=$T$9,G54=$X$8),B54,"")&amp;" "&amp;IF(AND(F55=$T$9,G55=$X$8),B55,"")&amp;" "&amp;IF(AND(F56=$T$9,G56=$X$8),B56,"")&amp;" "&amp;IF(AND(F57=$T$9,G57=$X$8),B57,"")&amp;" "&amp;IF(AND(F58=$T$9,G58=$X$8),B58,"")&amp;" "&amp;IF(AND(F59=$T$9,G59=$X$8),B59,"")&amp;" "&amp;IF(AND(F60=$T$9,G60=$X$8),B60,"")&amp;" "&amp;IF(AND(F61=$T$9,G61=$X$8),B61,"")&amp;" "&amp;IF(AND(F63=$T$9,G63=$X$8),B63,"")&amp;" "&amp;IF(AND(F64=$T$9,G64=$X$8),B64,"")&amp;" "&amp;IF(AND(F65=$T$9,G65=$X$8),B65,"")&amp;" "&amp;IF(AND(F66=$T$9,G66=$X$8),B66,"")&amp;" "&amp;IF(AND(F67=$T$9,G67=$X$8),B67,"")&amp;" "&amp;IF(AND(F68=$T$9,G68=$X$8),B68,"")&amp;" "&amp;IF(AND(F69=$T$9,G69=$X$8),B69,"")&amp;" "&amp;IF(AND(F70=$T$9,G70=$X$8),B70,"")&amp;" "&amp;IF(AND(F71=$T$9,G71=$X$8),B71,"")&amp;" "&amp;IF(AND(F72=$T$9,G72=$X$8),B72,"")&amp;" "&amp;IF(AND(F73=$T$9,G73=$X$8),B73,"")&amp;" "&amp;IF(AND(F74=$T$9,G74=$X$8),B74,"")&amp;" "&amp;IF(AND(F75=$T$9,G75=$X$8),B75,"")&amp;" "&amp;IF(AND(F76=$T$9,G76=$X$8),B76,"")&amp;" "&amp;IF(AND(F77=$T$9,G77=$X$8),B77,"")&amp;" "&amp;IF(AND(F78=$T$9,G78=$X$8),B78,"")&amp;" "&amp;IF(AND(F79=$T$9,G79=$X$8),B79,"")&amp;" "&amp;IF(AND(F80=$T$9,G80=$X$8),B80,"")&amp;" "&amp;IF(AND(F81=$T$9,G81=$X$8),B81,"")&amp;" "&amp;IF(AND(F82=$T$9,G82=$X$8),B82,"")&amp;" "&amp;IF(AND(F83=$T$9,G83=$X$8),B83,"")&amp;" "&amp;IF(AND(F84=$T$9,G84=$X$8),B84,"")&amp;" "&amp;IF(AND(F85=$T$9,G85=$X$8),B85,"")&amp;" "&amp;IF(AND(F86=$T$9,G86=$X$8),B86,"")&amp;" "&amp;IF(AND(F87=$T$9,G87=$X$8),B87,"")&amp;" "&amp;IF(AND(F88=$T$9,G88=$X$8),B88,"")&amp;" "&amp;IF(AND(F89=$T$9,G89=$X$8),B89,"")&amp;" "&amp;IF(AND(F90=$T$9,G90=$X$8),B90,"")</f>
        <v xml:space="preserve">                                                                               </v>
      </c>
      <c r="P9" s="151" t="str">
        <f>+IF(AND(F9=$T$9,G9=$Y$8),B9,"")&amp;" "&amp;IF(AND(F10=$T$9,G10=$Y$8),B10,"")&amp;" "&amp;IF(AND(F11=$T$9,G11=$Y$8),B11,"")&amp;" "&amp;IF(AND(F12=$T$9,G12=$Y$8),B12,"")&amp;" "&amp;IF(AND(F13=$T$9,G13=$Y$8),B13,"")&amp;" "&amp;IF(AND(F14=$T$9,G14=$Y$8),B14,"")&amp;" "&amp;IF(AND(F15=$T$9,G15=$Y$8),B15,"")&amp;" "&amp;IF(AND(F16=$T$9,G16=$Y$8),B16,"")&amp;" "&amp;IF(AND(F17=$T$9,G17=$Y$8),B17,"")&amp;" "&amp;IF(AND(F18=$T$9,G18=$Y$8),B18,"")&amp;" "&amp;IF(AND(F19=$T$9,G19=$Y$8),B19,"")&amp;" "&amp;IF(AND(F20=$T$9,G20=$Y$8),B20,"")&amp;" "&amp;IF(AND(F21=$T$9,G21=$Y$8),B21,"")&amp;" "&amp;IF(AND(F22=$T$9,G22=$Y$8),B22,"")&amp;" "&amp;IF(AND(F23=$T$9,G23=$Y$8),B23,"")&amp;" "&amp;IF(AND(F24=$T$9,G24=$Y$8),B24,"")&amp;" "&amp;IF(AND(F25=$T$9,G25=$Y$8),B25,"")&amp;" "&amp;IF(AND(F26=$T$9,G26=$Y$8),B26,"")&amp;" "&amp;IF(AND(F27=$T$9,G27=$Y$8),B27,"")&amp;" "&amp;IF(AND(F28=$T$9,G28=$Y$8),B28,"")&amp;" "&amp;IF(AND(F29=$T$9,G29=$Y$8),B29,"")&amp;" "&amp;IF(AND(F30=$T$9,G30=$Y$8),B30,"")&amp;" "&amp;IF(AND(F31=$T$9,G31=$Y$8),B31,"")&amp;" "&amp;IF(AND(F32=$T$9,G32=$Y$8),B32,"")&amp;" "&amp;IF(AND(F33=$T$9,G33=$Y$8),B33,"")&amp;" "&amp;IF(AND(F34=$T$9,G34=$Y$8),B34,"")&amp;" "&amp;IF(AND(F36=$T$9,G36=$Y$8),B36,"")&amp;" "&amp;IF(AND(F37=$T$9,G37=$Y$8),B37,"")&amp;" "&amp;IF(AND(F38=$T$9,G38=$Y$8),B38,"")&amp;" "&amp;IF(AND(F39=$T$9,G39=$Y$8),B39,"")&amp;" "&amp;IF(AND(F40=$T$9,G40=$Y$8),B40,"")&amp;" "&amp;IF(AND(F41=$T$9,G41=$Y$8),B41,"")&amp;" "&amp;IF(AND(F42=$T$9,G42=$Y$8),B42,"")&amp;" "&amp;IF(AND(F43=$T$9,G43=$Y$8),B43,"")&amp;" "&amp;IF(AND(F44=$T$9,G44=$Y$8),B44,"")&amp;" "&amp;IF(AND(F45=$T$9,G45=$Y$8),B45,"")&amp;" "&amp;IF(AND(F46=$T$9,G46=$Y$8),B46,"")&amp;" "&amp;IF(AND(F47=$T$9,G47=$Y$8),B47,"")&amp;" "&amp;IF(AND(F48=$T$9,G48=$Y$8),B48,"")&amp;" "&amp;IF(AND(F49=$T$9,G49=$Y$8),B49,"")&amp;" "&amp;IF(AND(F50=$T$9,G50=$Y$8),B50,"")&amp;" "&amp;IF(AND(F51=$T$9,G51=$Y$8),B51,"")&amp;" "&amp;IF(AND(F52=$T$9,G52=$Y$8),B52,"")&amp;" "&amp;IF(AND(F53=$T$9,G53=$Y$8),B53,"")&amp;" "&amp;IF(AND(F54=$T$9,G54=$Y$8),B54,"")&amp;" "&amp;IF(AND(F55=$T$9,G55=$Y$8),B55,"")&amp;" "&amp;IF(AND(F56=$T$9,G56=$Y$8),B56,"")&amp;" "&amp;IF(AND(F57=$T$9,G57=$Y$8),B57,"")&amp;" "&amp;IF(AND(F58=$T$9,G58=$Y$8),B58,"")&amp;" "&amp;IF(AND(F59=$T$9,G59=$Y$8),B59,"")&amp;" "&amp;IF(AND(F60=$T$9,G60=$Y$8),B60,"")&amp;" "&amp;IF(AND(F61=$T$9,G61=$Y$8),B61,"")&amp;" "&amp;IF(AND(F63=$T$9,G63=$Y$8),B63,"")&amp;" "&amp;IF(AND(F64=$T$9,G64=$Y$8),B64,"")&amp;" "&amp;IF(AND(F65=$T$9,G65=$Y$8),B65,"")&amp;" "&amp;IF(AND(F66=$T$9,G66=$Y$8),B66,"")&amp;" "&amp;IF(AND(F67=$T$9,G67=$Y$8),B67,"")&amp;" "&amp;IF(AND(F68=$T$9,G68=$Y$8),B68,"")&amp;" "&amp;IF(AND(F69=$T$9,G69=$Y$8),B69,"")&amp;" "&amp;IF(AND(F70=$T$9,G70=$Y$8),B70,"")&amp;" "&amp;IF(AND(F71=$T$9,G71=$Y$8),B71,"")&amp;" "&amp;IF(AND(F72=$T$9,G72=$Y$8),B72,"")&amp;" "&amp;IF(AND(F73=$T$9,G73=$Y$8),B73,"")&amp;" "&amp;IF(AND(F74=$T$9,G74=$Y$8),B74,"")&amp;" "&amp;IF(AND(F75=$T$9,G75=$Y$8),B75,"")&amp;" "&amp;IF(AND(F76=$T$9,G76=$Y$8),B76,"")&amp;" "&amp;IF(AND(F77=$T$9,G77=$Y$8),B77,"")&amp;" "&amp;IF(AND(F78=$T$9,G78=$Y$8),B78,"")&amp;" "&amp;IF(AND(F79=$T$9,G79=$Y$8),B79,"")&amp;" "&amp;IF(AND(F80=$T$9,G80=$Y$8),B80,"")&amp;" "&amp;IF(AND(F81=$T$9,G81=$Y$8),B81,"")&amp;" "&amp;IF(AND(F82=$T$9,G82=$Y$8),B82,"")&amp;" "&amp;IF(AND(F83=$T$9,G83=$Y$8),B83,"")&amp;" "&amp;IF(AND(F84=$T$9,G84=$Y$8),B84,"")&amp;" "&amp;IF(AND(F85=$T$9,G85=$Y$8),B85,"")&amp;" "&amp;IF(AND(F86=$T$9,G86=$Y$8),B86,"")&amp;" "&amp;IF(AND(F87=$T$9,G87=$Y$8),B87,"")&amp;" "&amp;IF(AND(F88=$T$9,G88=$Y$8),B88,"")&amp;" "&amp;IF(AND(F89=$T$9,G89=$Y$8),B89,"")&amp;" "&amp;IF(AND(F90=$T$9,G90=$Y$8),B90,"")</f>
        <v xml:space="preserve">                                                                               </v>
      </c>
      <c r="R9" s="886" t="s">
        <v>3</v>
      </c>
      <c r="S9" s="205">
        <v>1</v>
      </c>
      <c r="T9" s="145" t="s">
        <v>50</v>
      </c>
      <c r="U9" s="150" t="s">
        <v>75</v>
      </c>
      <c r="V9" s="150" t="s">
        <v>75</v>
      </c>
      <c r="W9" s="150" t="s">
        <v>75</v>
      </c>
      <c r="X9" s="150" t="s">
        <v>75</v>
      </c>
      <c r="Y9" s="151" t="s">
        <v>74</v>
      </c>
    </row>
    <row r="10" spans="1:25" ht="158.4" x14ac:dyDescent="0.3">
      <c r="A10" s="173" t="str">
        <f>'[3]CONTEXTO E IDENTIFICACIÓN'!G56</f>
        <v>Estratégico</v>
      </c>
      <c r="B10" s="174" t="str">
        <f>'[3]CONTEXTO E IDENTIFICACIÓN'!A56</f>
        <v>R2</v>
      </c>
      <c r="C10" s="175" t="str">
        <f>'[3]CONTEXTO E IDENTIFICACIÓN'!N56</f>
        <v>Posibilidad de pérdida Reputacional  por la desarticulación de los elementos del Plan Estratégico Institucional (PEI) con los planes y proyectos del IGAC debido a:
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v>
      </c>
      <c r="D10" s="152">
        <f>'[3]VALORACIÓN DEL CONTROL'!Y62</f>
        <v>4.3199999999999995E-2</v>
      </c>
      <c r="E10" s="152">
        <f>'[3]VALORACIÓN DEL CONTROL'!Z62</f>
        <v>0.6</v>
      </c>
      <c r="F10" s="153" t="str">
        <f t="shared" ref="F10:F67" si="0">+IF(D10=0,"",IF(D10&lt;=$S$13,$T$13,IF(D10&lt;=$S$12,$T$12,IF(D10&lt;=$S$11,$T$11,IF(D10&lt;=$S$10,$T$10,IF(D10&lt;=$S$9,$T$9,""))))))</f>
        <v>Muy Baja</v>
      </c>
      <c r="G10" s="153" t="str">
        <f t="shared" ref="G10:G73" si="1">+IF(E10=0,"",IF(E10&lt;=$U$7,$U$8,IF(E10&lt;=$V$7,$V$8,IF(E10&lt;=$W$7,$W$8,IF(E10&lt;=$X$7,$X$8,IF(E10&lt;=$Y$7,$Y$8,""))))))</f>
        <v>Moderado</v>
      </c>
      <c r="H10" s="154" t="str">
        <f t="shared" ref="H10:H73" si="2">+IF(F10=$T$9,IF(G10=$U$8,$U$9,IF(G10=$V$8,$V$9,IF(G10=$W$8,$W$9,IF(G10=$X$8,$X$9,IF(G10=$Y$8,$Y$9))))),IF(F10=$T$10,IF(G10=$U$8,$U$10,IF(G10=$V$8,$V$10,IF(G10=$W$8,$W$10,IF(G10=$X$8,$X$10,IF(G10=$Y$8,$Y$10))))),IF(F10=$T$11,IF(G10=$U$8,$U$11,IF(G10=$V$8,$V$11,IF(G10=$W$8,$W$11,IF(G10=$X$8,$X$11,IF(G10=$Y$8,$Y$11))))),IF(F10=$T$12,IF(G10=$U$8,$U$12,IF(G10=$V$8,$V$12,IF(G10=$W$8,$W$12,IF(G10=$X$8,$X$12,IF(G10=$Y$8,$Y$12))))),IF(F10=$T$13,IF(G10=$U$8,$U$13,IF(G10=$V$8,$V$13,IF(G10=$W$8,$W$13,IF(G10=$X$8,$X$13,IF(G10=$Y$8,$Y$13))))),"")))))</f>
        <v>Moderado</v>
      </c>
      <c r="J10" s="718"/>
      <c r="K10" s="143" t="s">
        <v>5</v>
      </c>
      <c r="L10" s="155" t="str">
        <f>+IF(AND(F9=$T$10,G9=$U$8),B9,"")&amp;" "&amp;IF(AND(F10=$T$10,G10=$U$8),B10,"")&amp;" "&amp;IF(AND(F11=$T$10,G11=$U$8),B11,"")&amp;" "&amp;IF(AND(F12=$T$10,G12=$U$8),B12,"")&amp;" "&amp;IF(AND(F13=$T$10,G13=$U$8),B13,"")&amp;" "&amp;IF(AND(F14=$T$10,G14=$U$8),B14,"")&amp;" "&amp;IF(AND(F15=$T$10,G15=$U$8),B15,"")&amp;" "&amp;IF(AND(F16=$T$10,G16=$U$8),B16,"")&amp;" "&amp;IF(AND(F17=$T$10,G17=$U$8),B17,"")&amp;" "&amp;IF(AND(F18=$T$10,G18=$U$8),B18,"")&amp;" "&amp;IF(AND(F19=$T$10,G19=$U$8),B19,"")&amp;" "&amp;IF(AND(F20=$T$10,G20=$U$8),B20,"")&amp;" "&amp;IF(AND(F21=$T$10,G21=$U$8),B21,"")&amp;" "&amp;IF(AND(F22=$T$10,G22=$U$8),B22,"")&amp;" "&amp;IF(AND(F23=$T$10,G23=$U$8),B23,"")&amp;" "&amp;IF(AND(F24=$T$10,G24=$U$8),B24,"")&amp;" "&amp;IF(AND(F25=$T$10,G25=$U$8),B25,"")&amp;" "&amp;IF(AND(F26=$T$10,G26=$U$8),B26,"")&amp;" "&amp;IF(AND(F27=$T$10,G27=$U$8),B27,"")&amp;" "&amp;IF(AND(F28=$T$10,G28=$U$8),B28,"")&amp;" "&amp;IF(AND(F29=$T$10,G29=$U$8),B29,"")&amp;" "&amp;IF(AND(F30=$T$10,G30=$U$8),B30,"")&amp;" "&amp;IF(AND(F31=$T$10,G31=$U$8),B31,"")&amp;" "&amp;IF(AND(F32=$T$10,G32=$U$8),B32,"")&amp;" "&amp;IF(AND(F33=$T$10,G33=$U$8),B33,"")&amp;" "&amp;IF(AND(F34=$T$10,G34=$U$8),B34,"")&amp;" "&amp;IF(AND(F36=$T$10,G36=$U$8),B36,"")&amp;" "&amp;IF(AND(F37=$T$10,G37=$U$8),B37,"")&amp;" "&amp;IF(AND(F38=$T$10,G38=$U$8),B38,"")&amp;" "&amp;IF(AND(F39=$T$10,G39=$U$8),B39,"")&amp;" "&amp;IF(AND(F40=$T$10,G40=$U$8),B40,"")&amp;" "&amp;IF(AND(F41=$T$10,G41=$U$8),B41,"")&amp;" "&amp;IF(AND(F42=$T$10,G42=$U$8),B42,"")&amp;" "&amp;IF(AND(F43=$T$10,G43=$U$8),B43,"")&amp;" "&amp;IF(AND(F44=$T$10,G44=$U$8),B44,"")&amp;" "&amp;IF(AND(F45=$T$10,G45=$U$8),B45,"")&amp;" "&amp;IF(AND(F46=$T$10,G46=$U$8),B46,"")&amp;" "&amp;IF(AND(F47=$T$10,G47=$U$8),B47,"")&amp;" "&amp;IF(AND(F48=$T$10,G48=$U$8),B48,"")&amp;" "&amp;IF(AND(F49=$T$10,G49=$U$8),B49,"")&amp;" "&amp;IF(AND(F50=$T$10,G50=$U$8),B50,"")&amp;" "&amp;IF(AND(F51=$T$10,G51=$U$8),B51,"")&amp;" "&amp;IF(AND(F52=$T$10,G52=$U$8),B52,"")&amp;" "&amp;IF(AND(F53=$T$10,G53=$U$8),B53,"")&amp;" "&amp;IF(AND(F54=$T$10,G54=$U$8),B54,"")&amp;" "&amp;IF(AND(F55=$T$10,G55=$U$8),B55,"")&amp;" "&amp;IF(AND(F56=$T$10,G56=$U$8),B56,"")&amp;" "&amp;IF(AND(F57=$T$10,G57=$U$8),B57,"")&amp;" "&amp;IF(AND(F58=$T$10,G58=$U$8),B58,"")&amp;" "&amp;IF(AND(F59=$T$10,G59=$U$8),B59,"")&amp;" "&amp;IF(AND(F60=$T$10,G60=$U$8),B60,"")&amp;" "&amp;IF(AND(F61=$T$10,G61=$U$8),B61,"")&amp;" "&amp;IF(AND(F63=$T$10,G63=$U$8),B63,"")&amp;" "&amp;IF(AND(F64=$T$10,G64=$U$8),B64,"")&amp;" "&amp;IF(AND(F65=$T$10,G65=$U$8),B65,"")&amp;" "&amp;IF(AND(F66=$T$10,G66=$U$8),B66,"")&amp;" "&amp;IF(AND(F67=$T$10,G67=$U$8),B67,"")&amp;" "&amp;IF(AND(F68=$T$10,G68=$U$8),B68,"")&amp;" "&amp;IF(AND(F69=$T$10,G69=$U$8),B69,"")&amp;" "&amp;IF(AND(F70=$T$10,G70=$U$8),B70,"")&amp;" "&amp;IF(AND(F71=$T$10,G71=$U$8),B71,"")&amp;" "&amp;IF(AND(F72=$T$10,G72=$U$8),B72,"")&amp;" "&amp;IF(AND(F73=$T$10,G73=$U$8),B73,"")&amp;" "&amp;IF(AND(F74=$T$10,G74=$U$8),B74,"")&amp;" "&amp;IF(AND(F75=$T$10,G75=$U$8),B75,"")&amp;" "&amp;IF(AND(F76=$T$10,G76=$U$8),B76,"")&amp;" "&amp;IF(AND(F77=$T$10,G77=$U$8),B77,"")&amp;" "&amp;IF(AND(F78=$T$10,G78=$U$8),B78,"")&amp;" "&amp;IF(AND(F79=$T$10,G79=$U$8),B79,"")&amp;" "&amp;IF(AND(F80=$T$10,G80=$U$8),B80,"")&amp;" "&amp;IF(AND(F81=$T$10,G81=$U$8),B81,"")&amp;" "&amp;IF(AND(F82=$T$10,G82=$U$8),B82,"")&amp;" "&amp;IF(AND(F83=$T$10,G83=$U$8),B83,"")&amp;" "&amp;IF(AND(F84=$T$10,G84=$U$8),B84,"")&amp;" "&amp;IF(AND(F85=$T$10,G85=$U$8),B85,"")&amp;" "&amp;IF(AND(F86=$T$10,G86=$U$8),B86,"")&amp;" "&amp;IF(AND(F87=$T$10,G87=$U$8),B87,"")&amp;" "&amp;IF(AND(F88=$T$10,G88=$U$8),B88,"")&amp;" "&amp;IF(AND(F89=$T$10,G89=$U$8),B89,"")&amp;" "&amp;IF(AND(F90=$T$10,G90=$U$8),B90,"")</f>
        <v xml:space="preserve">                                                                               </v>
      </c>
      <c r="M10" s="155" t="str">
        <f>+IF(AND(F9=$T$10,G9=$V$8),B9,"")&amp;" "&amp;IF(AND(F10=$T$10,G10=$V$8),B10,"")&amp;" "&amp;IF(AND(F11=$T$10,G11=$V$8),B11,"")&amp;" "&amp;IF(AND(F12=$T$10,G12=$V$8),B12,"")&amp;" "&amp;IF(AND(F13=$T$10,G13=$V$8),B13,"")&amp;" "&amp;IF(AND(F14=$T$10,G14=$V$8),B14,"")&amp;" "&amp;IF(AND(F15=$T$10,G15=$V$8),B15,"")&amp;" "&amp;IF(AND(F16=$T$10,G16=$V$8),B16,"")&amp;" "&amp;IF(AND(F17=$T$10,G17=$V$8),B17,"")&amp;" "&amp;IF(AND(F18=$T$10,G18=$V$8),B18,"")&amp;" "&amp;IF(AND(F19=$T$10,G19=$V$8),B19,"")&amp;" "&amp;IF(AND(F20=$T$10,G20=$V$8),B20,"")&amp;" "&amp;IF(AND(F21=$T$10,G21=$V$8),B21,"")&amp;" "&amp;IF(AND(F22=$T$10,G22=$V$8),B22,"")&amp;" "&amp;IF(AND(F23=$T$10,G23=$V$8),B23,"")&amp;" "&amp;IF(AND(F24=$T$10,G24=$V$8),B24,"")&amp;" "&amp;IF(AND(F25=$T$10,G25=$V$8),B25,"")&amp;" "&amp;IF(AND(F26=$T$10,G26=$V$8),B26,"")&amp;" "&amp;IF(AND(F27=$T$10,G27=$V$8),B27,"")&amp;" "&amp;IF(AND(F28=$T$10,G28=$V$8),B28,"")&amp;" "&amp;IF(AND(F29=$T$10,G29=$V$8),B29,"")&amp;" "&amp;IF(AND(F30=$T$10,G30=$V$8),B30,"")&amp;" "&amp;IF(AND(F31=$T$10,G31=$V$8),B31,"")&amp;" "&amp;IF(AND(F32=$T$10,G32=$V$8),B32,"")&amp;" "&amp;IF(AND(F33=$T$10,G33=$V$8),B33,"")&amp;" "&amp;IF(AND(F34=$T$10,G34=$V$8),B34,"")&amp;" "&amp;IF(AND(F36=$T$10,G36=$V$8),B36,"")&amp;" "&amp;IF(AND(F37=$T$10,G37=$V$8),B37,"")&amp;" "&amp;IF(AND(F38=$T$10,G38=$V$8),B38,"")&amp;" "&amp;IF(AND(F39=$T$10,G39=$V$8),B39,"")&amp;" "&amp;IF(AND(F40=$T$10,G40=$V$8),B40,"")&amp;" "&amp;IF(AND(F41=$T$10,G41=$V$8),B41,"")&amp;" "&amp;IF(AND(F42=$T$10,G42=$V$8),B42,"")&amp;" "&amp;IF(AND(F43=$T$10,G43=$V$8),B43,"")&amp;" "&amp;IF(AND(F44=$T$10,G44=$V$8),B44,"")&amp;" "&amp;IF(AND(F45=$T$10,G45=$V$8),B45,"")&amp;" "&amp;IF(AND(F46=$T$10,G46=$V$8),B46,"")&amp;" "&amp;IF(AND(F47=$T$10,G47=$V$8),B47,"")&amp;" "&amp;IF(AND(F48=$T$10,G48=$V$8),B48,"")&amp;" "&amp;IF(AND(F49=$T$10,G49=$V$8),B49,"")&amp;" "&amp;IF(AND(F50=$T$10,G50=$V$8),B50,"")&amp;" "&amp;IF(AND(F51=$T$10,G51=$V$8),B51,"")&amp;" "&amp;IF(AND(F52=$T$10,G52=$V$8),B52,"")&amp;" "&amp;IF(AND(F53=$T$10,G53=$V$8),B53,"")&amp;" "&amp;IF(AND(F54=$T$10,G54=$V$8),B54,"")&amp;" "&amp;IF(AND(F55=$T$10,G55=$V$8),B55,"")&amp;" "&amp;IF(AND(F56=$T$10,G56=$V$8),B56,"")&amp;" "&amp;IF(AND(F57=$T$10,G57=$V$8),B57,"")&amp;" "&amp;IF(AND(F58=$T$10,G58=$V$8),B58,"")&amp;" "&amp;IF(AND(F59=$T$10,G59=$V$8),B59,"")&amp;" "&amp;IF(AND(F60=$T$10,G60=$V$8),B60,"")&amp;" "&amp;IF(AND(F61=$T$10,G61=$V$8),B61,"")&amp;" "&amp;IF(AND(F63=$T$10,G63=$V$8),B63,"")&amp;" "&amp;IF(AND(F64=$T$10,G64=$V$8),B64,"")&amp;" "&amp;IF(AND(F65=$T$10,G65=$V$8),B65,"")&amp;" "&amp;IF(AND(F66=$T$10,G66=$V$8),B66,"")&amp;" "&amp;IF(AND(F67=$T$10,G67=$V$8),B67,"")&amp;" "&amp;IF(AND(F68=$T$10,G68=$V$8),B68,"")&amp;" "&amp;IF(AND(F69=$T$10,G69=$V$8),B69,"")&amp;" "&amp;IF(AND(F70=$T$10,G70=$V$8),B70,"")&amp;" "&amp;IF(AND(F71=$T$10,G71=$V$8),B71,"")&amp;" "&amp;IF(AND(F72=$T$10,G72=$V$8),B72,"")&amp;" "&amp;IF(AND(F73=$T$10,G73=$V$8),B73,"")&amp;" "&amp;IF(AND(F74=$T$10,G74=$V$8),B74,"")&amp;" "&amp;IF(AND(F75=$T$10,G75=$V$8),B75,"")&amp;" "&amp;IF(AND(F76=$T$10,G76=$V$8),B76,"")&amp;" "&amp;IF(AND(F77=$T$10,G77=$V$8),B77,"")&amp;" "&amp;IF(AND(F78=$T$10,G78=$V$8),B78,"")&amp;" "&amp;IF(AND(F79=$T$10,G79=$V$8),B79,"")&amp;" "&amp;IF(AND(F80=$T$10,G80=$V$8),B80,"")&amp;" "&amp;IF(AND(F81=$T$10,G81=$V$8),B81,"")&amp;" "&amp;IF(AND(F82=$T$10,G82=$V$8),B82,"")&amp;" "&amp;IF(AND(F83=$T$10,G83=$V$8),B83,"")&amp;" "&amp;IF(AND(F84=$T$10,G84=$V$8),B84,"")&amp;" "&amp;IF(AND(F85=$T$10,G85=$V$8),B85,"")&amp;" "&amp;IF(AND(F86=$T$10,G86=$V$8),B86,"")&amp;" "&amp;IF(AND(F87=$T$10,G87=$V$8),B87,"")&amp;" "&amp;IF(AND(F88=$T$10,G88=$V$8),B88,"")&amp;" "&amp;IF(AND(F89=$T$10,G89=$V$8),B89,"")&amp;" "&amp;IF(AND(F90=$T$10,G90=$V$8),B90,"")</f>
        <v xml:space="preserve">                                                                               </v>
      </c>
      <c r="N10" s="150" t="str">
        <f>+IF(AND(F9=$T$10,G9=$W$8),B9,"")&amp;" "&amp;IF(AND(F10=$T$10,G10=$W$8),B10,"")&amp;" "&amp;IF(AND(F11=$T$10,G11=$W$8),B11,"")&amp;" "&amp;IF(AND(F12=$T$10,G12=$W$8),B12,"")&amp;" "&amp;IF(AND(F13=$T$10,G13=$W$8),B13,"")&amp;" "&amp;IF(AND(F14=$T$10,G14=$W$8),B14,"")&amp;" "&amp;IF(AND(F15=$T$10,G15=$W$8),B15,"")&amp;" "&amp;IF(AND(F16=$T$10,G16=$W$8),B16,"")&amp;" "&amp;IF(AND(F17=$T$10,G17=$W$8),B17,"")&amp;" "&amp;IF(AND(F18=$T$10,G18=$W$8),B18,"")&amp;" "&amp;IF(AND(F19=$T$10,G19=$W$8),B19,"")&amp;" "&amp;IF(AND(F20=$T$10,G20=$W$8),B20,"")&amp;" "&amp;IF(AND(F21=$T$10,G21=$W$8),B21,"")&amp;" "&amp;IF(AND(F22=$T$10,G22=$W$8),B22,"")&amp;" "&amp;IF(AND(F23=$T$10,G23=$W$8),B23,"")&amp;" "&amp;IF(AND(F24=$T$10,G24=$W$8),B24,"")&amp;" "&amp;IF(AND(F25=$T$10,G25=$W$8),B25,"")&amp;" "&amp;IF(AND(F26=$T$10,G26=$W$8),B26,"")&amp;" "&amp;IF(AND(F27=$T$10,G27=$W$8),B27,"")&amp;" "&amp;IF(AND(F28=$T$10,G28=$W$8),B28,"")&amp;" "&amp;IF(AND(F29=$T$10,G29=$W$8),B29,"")&amp;" "&amp;IF(AND(F30=$T$10,G30=$W$8),B30,"")&amp;" "&amp;IF(AND(F31=$T$10,G31=$W$8),B31,"")&amp;" "&amp;IF(AND(F32=$T$10,G32=$W$8),B32,"")&amp;" "&amp;IF(AND(F33=$T$10,G33=$W$8),B33,"")&amp;" "&amp;IF(AND(F34=$T$10,G34=$W$8),B34,"")&amp;" "&amp;IF(AND(F36=$T$10,G36=$W$8),B36,"")&amp;" "&amp;IF(AND(F37=$T$10,G37=$W$8),B37,"")&amp;" "&amp;IF(AND(F38=$T$10,G38=$W$8),B38,"")&amp;" "&amp;IF(AND(F39=$T$10,G39=$W$8),B39,"")&amp;" "&amp;IF(AND(F40=$T$10,G40=$W$8),B40,"")&amp;" "&amp;IF(AND(F41=$T$10,G41=$W$8),B41,"")&amp;" "&amp;IF(AND(F42=$T$10,G42=$W$8),B42,"")&amp;" "&amp;IF(AND(F43=$T$10,G43=$W$8),B43,"")&amp;" "&amp;IF(AND(F44=$T$10,G44=$W$8),B44,"")&amp;" "&amp;IF(AND(F45=$T$10,G45=$W$8),B45,"")&amp;" "&amp;IF(AND(F46=$T$10,G46=$W$8),B46,"")&amp;" "&amp;IF(AND(F47=$T$10,G47=$W$8),B47,"")&amp;" "&amp;IF(AND(F48=$T$10,G48=$W$8),B48,"")&amp;" "&amp;IF(AND(F49=$T$10,G49=$W$8),B49,"")&amp;" "&amp;IF(AND(F50=$T$10,G50=$W$8),B50,"")&amp;" "&amp;IF(AND(F51=$T$10,G51=$W$8),B51,"")&amp;" "&amp;IF(AND(F52=$T$10,G52=$W$8),B52,"")&amp;" "&amp;IF(AND(F53=$T$10,G53=$W$8),B53,"")&amp;" "&amp;IF(AND(F54=$T$10,G54=$W$8),B54,"")&amp;" "&amp;IF(AND(F55=$T$10,G55=$W$8),B55,"")&amp;" "&amp;IF(AND(F56=$T$10,G56=$W$8),B56,"")&amp;" "&amp;IF(AND(F57=$T$10,G57=$W$8),B57,"")&amp;" "&amp;IF(AND(F58=$T$10,G58=$W$8),B58,"")&amp;" "&amp;IF(AND(F59=$T$10,G59=$W$8),B59,"")&amp;" "&amp;IF(AND(F60=$T$10,G60=$W$8),B60,"")&amp;" "&amp;IF(AND(F61=$T$10,G61=$W$8),B61,"")&amp;" "&amp;IF(AND(F63=$T$10,G63=$W$8),B63,"")&amp;" "&amp;IF(AND(F64=$T$10,G64=$W$8),B64,"")&amp;" "&amp;IF(AND(F65=$T$10,G65=$W$8),B65,"")&amp;" "&amp;IF(AND(F66=$T$10,G66=$W$8),B66,"")&amp;" "&amp;IF(AND(F67=$T$10,G67=$W$8),B67,"")&amp;" "&amp;IF(AND(F68=$T$10,G68=$W$8),B68,"")&amp;" "&amp;IF(AND(F69=$T$10,G69=$W$8),B69,"")&amp;" "&amp;IF(AND(F70=$T$10,G70=$W$8),B70,"")&amp;" "&amp;IF(AND(F71=$T$10,G71=$W$8),B71,"")&amp;" "&amp;IF(AND(F72=$T$10,G72=$W$8),B72,"")&amp;" "&amp;IF(AND(F73=$T$10,G73=$W$8),B73,"")&amp;" "&amp;IF(AND(F74=$T$10,G74=$W$8),B74,"")&amp;" "&amp;IF(AND(F75=$T$10,G75=$W$8),B75,"")&amp;" "&amp;IF(AND(F76=$T$10,G76=$W$8),B76,"")&amp;" "&amp;IF(AND(F77=$T$10,G77=$W$8),B77,"")&amp;" "&amp;IF(AND(F78=$T$10,G78=$W$8),B78,"")&amp;" "&amp;IF(AND(F79=$T$10,G79=$W$8),B79,"")&amp;" "&amp;IF(AND(F80=$T$10,G80=$W$8),B80,"")&amp;" "&amp;IF(AND(F81=$T$10,G81=$W$8),B81,"")&amp;" "&amp;IF(AND(F82=$T$10,G82=$W$8),B82,"")&amp;" "&amp;IF(AND(F83=$T$10,G83=$W$8),B83,"")&amp;" "&amp;IF(AND(F84=$T$10,G84=$W$8),B84,"")&amp;" "&amp;IF(AND(F85=$T$10,G85=$W$8),B85,"")&amp;" "&amp;IF(AND(F86=$T$10,G86=$W$8),B86,"")&amp;" "&amp;IF(AND(F87=$T$10,G87=$W$8),B87,"")&amp;" "&amp;IF(AND(F88=$T$10,G88=$W$8),B88,"")&amp;" "&amp;IF(AND(F89=$T$10,G89=$W$8),B89,"")&amp;" "&amp;IF(AND(F90=$T$10,G90=$W$8),B90,"")</f>
        <v xml:space="preserve">                                                                               </v>
      </c>
      <c r="O10" s="150" t="str">
        <f>+IF(AND(F9=$T$10,G9=$X$8),B9,"")&amp;" "&amp;IF(AND(F10=$T$10,G10=$X$8),B10,"")&amp;" "&amp;IF(AND(F11=$T$10,G11=$X$8),B11,"")&amp;" "&amp;IF(AND(F12=$T$10,G12=$X$8),B12,"")&amp;" "&amp;IF(AND(F13=$T$10,G13=$X$8),B13,"")&amp;" "&amp;IF(AND(F14=$T$10,G14=$X$8),B14,"")&amp;" "&amp;IF(AND(F15=$T$10,G15=$X$8),B15,"")&amp;" "&amp;IF(AND(F16=$T$10,G16=$X$8),B16,"")&amp;" "&amp;IF(AND(F17=$T$10,G17=$X$8),B17,"")&amp;" "&amp;IF(AND(F18=$T$10,G18=$X$8),B18,"")&amp;" "&amp;IF(AND(F19=$T$10,G19=$X$8),B19,"")&amp;" "&amp;IF(AND(F20=$T$10,G20=$X$8),B20,"")&amp;" "&amp;IF(AND(F21=$T$10,G21=$X$8),B21,"")&amp;" "&amp;IF(AND(F22=$T$10,G22=$X$8),B22,"")&amp;" "&amp;IF(AND(F23=$T$10,G23=$X$8),B23,"")&amp;" "&amp;IF(AND(F24=$T$10,G24=$X$8),B24,"")&amp;" "&amp;IF(AND(F25=$T$10,G25=$X$8),B25,"")&amp;" "&amp;IF(AND(F26=$T$10,G26=$X$8),B26,"")&amp;" "&amp;IF(AND(F27=$T$10,G27=$X$8),B27,"")&amp;" "&amp;IF(AND(F28=$T$10,G28=$X$8),B28,"")&amp;" "&amp;IF(AND(F29=$T$10,G29=$X$8),B29,"")&amp;" "&amp;IF(AND(F30=$T$10,G30=$X$8),B30,"")&amp;" "&amp;IF(AND(F31=$T$10,G31=$X$8),B31,"")&amp;" "&amp;IF(AND(F32=$T$10,G32=$X$8),B32,"")&amp;" "&amp;IF(AND(F33=$T$10,G33=$X$8),B33,"")&amp;" "&amp;IF(AND(F34=$T$10,G34=$X$8),B34,"")&amp;" "&amp;IF(AND(F36=$T$10,G36=$X$8),B36,"")&amp;" "&amp;IF(AND(F37=$T$10,G37=$X$8),B37,"")&amp;" "&amp;IF(AND(F38=$T$10,G38=$X$8),B38,"")&amp;" "&amp;IF(AND(F39=$T$10,G39=$X$8),B39,"")&amp;" "&amp;IF(AND(F40=$T$10,G40=$X$8),B40,"")&amp;" "&amp;IF(AND(F41=$T$10,G41=$X$8),B41,"")&amp;" "&amp;IF(AND(F42=$T$10,G42=$X$8),B42,"")&amp;" "&amp;IF(AND(F43=$T$10,G43=$X$8),B43,"")&amp;" "&amp;IF(AND(F44=$T$10,G44=$X$8),B44,"")&amp;" "&amp;IF(AND(F45=$T$10,G45=$X$8),B45,"")&amp;" "&amp;IF(AND(F46=$T$10,G46=$X$8),B46,"")&amp;" "&amp;IF(AND(F47=$T$10,G47=$X$8),B47,"")&amp;" "&amp;IF(AND(F48=$T$10,G48=$X$8),B48,"")&amp;" "&amp;IF(AND(F49=$T$10,G49=$X$8),B49,"")&amp;" "&amp;IF(AND(F50=$T$10,G50=$X$8),B50,"")&amp;" "&amp;IF(AND(F51=$T$10,G51=$X$8),B51,"")&amp;" "&amp;IF(AND(F52=$T$10,G52=$X$8),B52,"")&amp;" "&amp;IF(AND(F53=$T$10,G53=$X$8),B53,"")&amp;" "&amp;IF(AND(F54=$T$10,G54=$X$8),B54,"")&amp;" "&amp;IF(AND(F55=$T$10,G55=$X$8),B55,"")&amp;" "&amp;IF(AND(F56=$T$10,G56=$X$8),B56,"")&amp;" "&amp;IF(AND(F57=$T$10,G57=$X$8),B57,"")&amp;" "&amp;IF(AND(F58=$T$10,G58=$X$8),B58,"")&amp;" "&amp;IF(AND(F59=$T$10,G59=$X$8),B59,"")&amp;" "&amp;IF(AND(F60=$T$10,G60=$X$8),B60,"")&amp;" "&amp;IF(AND(F61=$T$10,G61=$X$8),B61,"")&amp;" "&amp;IF(AND(F63=$T$10,G63=$X$8),B63,"")&amp;" "&amp;IF(AND(F64=$T$10,G64=$X$8),B64,"")&amp;" "&amp;IF(AND(F65=$T$10,G65=$X$8),B65,"")&amp;" "&amp;IF(AND(F66=$T$10,G66=$X$8),B66,"")&amp;" "&amp;IF(AND(F67=$T$10,G67=$X$8),B67,"")&amp;" "&amp;IF(AND(F68=$T$10,G68=$X$8),B68,"")&amp;" "&amp;IF(AND(F69=$T$10,G69=$X$8),B69,"")&amp;" "&amp;IF(AND(F70=$T$10,G70=$X$8),B70,"")&amp;" "&amp;IF(AND(F71=$T$10,G71=$X$8),B71,"")&amp;" "&amp;IF(AND(F72=$T$10,G72=$X$8),B72,"")&amp;" "&amp;IF(AND(F73=$T$10,G73=$X$8),B73,"")&amp;" "&amp;IF(AND(F74=$T$10,G74=$X$8),B74,"")&amp;" "&amp;IF(AND(F75=$T$10,G75=$X$8),B75,"")&amp;" "&amp;IF(AND(F76=$T$10,G76=$X$8),B76,"")&amp;" "&amp;IF(AND(F77=$T$10,G77=$X$8),B77,"")&amp;" "&amp;IF(AND(F78=$T$10,G78=$X$8),B78,"")&amp;" "&amp;IF(AND(F79=$T$10,G79=$X$8),B79,"")&amp;" "&amp;IF(AND(F80=$T$10,G80=$X$8),B80,"")&amp;" "&amp;IF(AND(F81=$T$10,G81=$X$8),B81,"")&amp;" "&amp;IF(AND(F82=$T$10,G82=$X$8),B82,"")&amp;" "&amp;IF(AND(F83=$T$10,G83=$X$8),B83,"")&amp;" "&amp;IF(AND(F84=$T$10,G84=$X$8),B84,"")&amp;" "&amp;IF(AND(F85=$T$10,G85=$X$8),B85,"")&amp;" "&amp;IF(AND(F86=$T$10,G86=$X$8),B86,"")&amp;" "&amp;IF(AND(F87=$T$10,G87=$X$8),B87,"")&amp;" "&amp;IF(AND(F88=$T$10,G88=$X$8),B88,"")&amp;" "&amp;IF(AND(F89=$T$10,G89=$X$8),B89,"")&amp;" "&amp;IF(AND(F90=$T$10,G90=$X$8),B90,"")</f>
        <v xml:space="preserve">                                                                               </v>
      </c>
      <c r="P10" s="151" t="str">
        <f>+IF(AND(F9=$T$10,G9=$Y$8),B9,"")&amp;" "&amp;IF(AND(F10=$T$10,G10=$Y$8),B10,"")&amp;" "&amp;IF(AND(F11=$T$10,G11=$Y$8),B11,"")&amp;" "&amp;IF(AND(F12=$T$10,G12=$Y$8),B12,"")&amp;" "&amp;IF(AND(F13=$T$10,G13=$Y$8),B13,"")&amp;" "&amp;IF(AND(F14=$T$10,G14=$Y$8),B14,"")&amp;" "&amp;IF(AND(F15=$T$10,G15=$Y$8),B15,"")&amp;" "&amp;IF(AND(F16=$T$10,G16=$Y$8),B16,"")&amp;" "&amp;IF(AND(F17=$T$10,G17=$Y$8),B17,"")&amp;" "&amp;IF(AND(F18=$T$10,G18=$Y$8),B18,"")&amp;" "&amp;IF(AND(F19=$T$10,G19=$Y$8),B19,"")&amp;" "&amp;IF(AND(F20=$T$10,G20=$Y$8),B20,"")&amp;" "&amp;IF(AND(F21=$T$10,G21=$Y$8),B21,"")&amp;" "&amp;IF(AND(F22=$T$10,G22=$Y$8),B22,"")&amp;" "&amp;IF(AND(F23=$T$10,G23=$Y$8),B23,"")&amp;" "&amp;IF(AND(F24=$T$10,G24=$Y$8),B24,"")&amp;" "&amp;IF(AND(F25=$T$10,G25=$Y$8),B25,"")&amp;" "&amp;IF(AND(F26=$T$10,G26=$Y$8),B26,"")&amp;" "&amp;IF(AND(F27=$T$10,G27=$Y$8),B27,"")&amp;" "&amp;IF(AND(F28=$T$10,G28=$Y$8),B28,"")&amp;" "&amp;IF(AND(F29=$T$10,G29=$Y$8),B29,"")&amp;" "&amp;IF(AND(F30=$T$10,G30=$Y$8),B30,"")&amp;" "&amp;IF(AND(F31=$T$10,G31=$Y$8),B31,"")&amp;" "&amp;IF(AND(F32=$T$10,G32=$Y$8),B32,"")&amp;" "&amp;IF(AND(F33=$T$10,G33=$Y$8),B33,"")&amp;" "&amp;IF(AND(F34=$T$10,G34=$Y$8),B34,"")&amp;" "&amp;IF(AND(F36=$T$10,G36=$Y$8),B36,"")&amp;" "&amp;IF(AND(F37=$T$10,G37=$Y$8),B37,"")&amp;" "&amp;IF(AND(F38=$T$10,G38=$Y$8),B38,"")&amp;" "&amp;IF(AND(F39=$T$10,G39=$Y$8),B39,"")&amp;" "&amp;IF(AND(F40=$T$10,G40=$Y$8),B40,"")&amp;" "&amp;IF(AND(F41=$T$10,G41=$Y$8),B41,"")&amp;" "&amp;IF(AND(F42=$T$10,G42=$Y$8),B42,"")&amp;" "&amp;IF(AND(F43=$T$10,G43=$Y$8),B43,"")&amp;" "&amp;IF(AND(F44=$T$10,G44=$Y$8),B44,"")&amp;" "&amp;IF(AND(F45=$T$10,G45=$Y$8),B45,"")&amp;" "&amp;IF(AND(F46=$T$10,G46=$Y$8),B46,"")&amp;" "&amp;IF(AND(F47=$T$10,G47=$Y$8),B47,"")&amp;" "&amp;IF(AND(F48=$T$10,G48=$Y$8),B48,"")&amp;" "&amp;IF(AND(F49=$T$10,G49=$Y$8),B49,"")&amp;" "&amp;IF(AND(F50=$T$10,G50=$Y$8),B50,"")&amp;" "&amp;IF(AND(F51=$T$10,G51=$Y$8),B51,"")&amp;" "&amp;IF(AND(F52=$T$10,G52=$Y$8),B52,"")&amp;" "&amp;IF(AND(F53=$T$10,G53=$Y$8),B53,"")&amp;" "&amp;IF(AND(F54=$T$10,G54=$Y$8),B54,"")&amp;" "&amp;IF(AND(F55=$T$10,G55=$Y$8),B55,"")&amp;" "&amp;IF(AND(F56=$T$10,G56=$Y$8),B56,"")&amp;" "&amp;IF(AND(F57=$T$10,G57=$Y$8),B57,"")&amp;" "&amp;IF(AND(F58=$T$10,G58=$Y$8),B58,"")&amp;" "&amp;IF(AND(F59=$T$10,G59=$Y$8),B59,"")&amp;" "&amp;IF(AND(F60=$T$10,G60=$Y$8),B60,"")&amp;" "&amp;IF(AND(F61=$T$10,G61=$Y$8),B61,"")&amp;" "&amp;IF(AND(F63=$T$10,G63=$Y$8),B63,"")&amp;" "&amp;IF(AND(F64=$T$10,G64=$Y$8),B64,"")&amp;" "&amp;IF(AND(F65=$T$10,G65=$Y$8),B65,"")&amp;" "&amp;IF(AND(F66=$T$10,G66=$Y$8),B66,"")&amp;" "&amp;IF(AND(F67=$T$10,G67=$Y$8),B67,"")&amp;" "&amp;IF(AND(F68=$T$10,G68=$Y$8),B68,"")&amp;" "&amp;IF(AND(F69=$T$10,G69=$Y$8),B69,"")&amp;" "&amp;IF(AND(F70=$T$10,G70=$Y$8),B70,"")&amp;" "&amp;IF(AND(F71=$T$10,G71=$Y$8),B71,"")&amp;" "&amp;IF(AND(F72=$T$10,G72=$Y$8),B72,"")&amp;" "&amp;IF(AND(F73=$T$10,G73=$Y$8),B73,"")&amp;" "&amp;IF(AND(F74=$T$10,G74=$Y$8),B74,"")&amp;" "&amp;IF(AND(F75=$T$10,G75=$Y$8),B75,"")&amp;" "&amp;IF(AND(F76=$T$10,G76=$Y$8),B76,"")&amp;" "&amp;IF(AND(F77=$T$10,G77=$Y$8),B77,"")&amp;" "&amp;IF(AND(F78=$T$10,G78=$Y$8),B78,"")&amp;" "&amp;IF(AND(F79=$T$10,G79=$Y$8),B79,"")&amp;" "&amp;IF(AND(F80=$T$10,G80=$Y$8),B80,"")&amp;" "&amp;IF(AND(F81=$T$10,G81=$Y$8),B81,"")&amp;" "&amp;IF(AND(F82=$T$10,G82=$Y$8),B82,"")&amp;" "&amp;IF(AND(F83=$T$10,G83=$Y$8),B83,"")&amp;" "&amp;IF(AND(F84=$T$10,G84=$Y$8),B84,"")&amp;" "&amp;IF(AND(F85=$T$10,G85=$Y$8),B85,"")&amp;" "&amp;IF(AND(F86=$T$10,G86=$Y$8),B86,"")&amp;" "&amp;IF(AND(F87=$T$10,G87=$Y$8),B87,"")&amp;" "&amp;IF(AND(F88=$T$10,G88=$Y$8),B88,"")&amp;" "&amp;IF(AND(F89=$T$10,G89=$Y$8),B89,"")&amp;" "&amp;IF(AND(F90=$T$10,G90=$Y$8),B90,"")</f>
        <v xml:space="preserve">                                                                               </v>
      </c>
      <c r="R10" s="886"/>
      <c r="S10" s="205">
        <v>0.8</v>
      </c>
      <c r="T10" s="145" t="s">
        <v>5</v>
      </c>
      <c r="U10" s="155" t="s">
        <v>76</v>
      </c>
      <c r="V10" s="155" t="s">
        <v>76</v>
      </c>
      <c r="W10" s="150" t="s">
        <v>75</v>
      </c>
      <c r="X10" s="150" t="s">
        <v>75</v>
      </c>
      <c r="Y10" s="151" t="s">
        <v>74</v>
      </c>
    </row>
    <row r="11" spans="1:25" ht="172.8" x14ac:dyDescent="0.3">
      <c r="A11" s="173" t="str">
        <f>'[3]CONTEXTO E IDENTIFICACIÓN'!G57</f>
        <v>Operativo</v>
      </c>
      <c r="B11" s="174" t="str">
        <f>'[3]CONTEXTO E IDENTIFICACIÓN'!A57</f>
        <v>R3</v>
      </c>
      <c r="C11" s="175" t="str">
        <f>'[3]CONTEXTO E IDENTIFICACIÓN'!N57</f>
        <v>Posibilidad de pérdida Reputacional por Ia inconsistencias en la información reportada en los aplicativos internos y externos de la entidad 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v>
      </c>
      <c r="D11" s="152">
        <f>'[3]VALORACIÓN DEL CONTROL'!Y66</f>
        <v>8.6399999999999991E-2</v>
      </c>
      <c r="E11" s="152">
        <f>'[3]VALORACIÓN DEL CONTROL'!Z66</f>
        <v>0.8</v>
      </c>
      <c r="F11" s="153" t="str">
        <f t="shared" si="0"/>
        <v>Muy Baja</v>
      </c>
      <c r="G11" s="153" t="str">
        <f t="shared" si="1"/>
        <v>Mayor</v>
      </c>
      <c r="H11" s="154" t="str">
        <f t="shared" si="2"/>
        <v>Alto</v>
      </c>
      <c r="J11" s="718"/>
      <c r="K11" s="143" t="s">
        <v>99</v>
      </c>
      <c r="L11" s="155" t="str">
        <f>+IF(AND(F9=$T$11,G9=$U$8),B9,"")&amp;" "&amp;IF(AND(F10=$T$11,G10=$U$8),B10,"")&amp;" "&amp;IF(AND(F11=$T$11,G11=$U$8),B11,"")&amp;" "&amp;IF(AND(F12=$T$11,G12=$U$8),B12,"")&amp;" "&amp;IF(AND(F13=$T$11,G13=$U$8),B13,"")&amp;" "&amp;IF(AND(F14=$T$11,G14=$U$8),B14,"")&amp;" "&amp;IF(AND(F15=$T$11,G15=$U$8),B15,"")&amp;" "&amp;IF(AND(F16=$T$11,G16=$U$8),B16,"")&amp;" "&amp;IF(AND(F17=$T$11,G17=$U$8),B17,"")&amp;" "&amp;IF(AND(F18=$T$11,G18=$U$8),B18,"")&amp;" "&amp;IF(AND(F19=$T$11,G19=$U$8),B19,"")&amp;" "&amp;IF(AND(F20=$T$11,G20=$U$8),B20,"")&amp;" "&amp;IF(AND(F21=$T$11,G21=$U$8),B21,"")&amp;" "&amp;IF(AND(F22=$T$11,G22=$U$8),B22,"")&amp;" "&amp;IF(AND(F23=$T$11,G23=$U$8),B23,"")&amp;" "&amp;IF(AND(F24=$T$11,G24=$U$8),B24,"")&amp;" "&amp;IF(AND(F25=$T$11,G25=$U$8),B25,"")&amp;" "&amp;IF(AND(F26=$T$11,G26=$U$8),B26,"")&amp;" "&amp;IF(AND(F27=$T$11,G27=$U$8),B27,"")&amp;" "&amp;IF(AND(F28=$T$11,G28=$U$8),B28,"")&amp;" "&amp;IF(AND(F29=$T$11,G29=$U$8),B29,"")&amp;" "&amp;IF(AND(F30=$T$11,G30=$U$8),B30,"")&amp;" "&amp;IF(AND(F31=$T$11,G31=$U$8),B31,"")&amp;" "&amp;IF(AND(F32=$T$11,G32=$U$8),B32,"")&amp;" "&amp;IF(AND(F33=$T$11,G33=$U$8),B33,"")&amp;" "&amp;IF(AND(F34=$T$11,G34=$U$8),B34,"")&amp;" "&amp;IF(AND(F36=$T$11,G36=$U$8),B36,"")&amp;" "&amp;IF(AND(F37=$T$11,G37=$U$8),B37,"")&amp;" "&amp;IF(AND(F38=$T$11,G38=$U$8),B38,"")&amp;" "&amp;IF(AND(F39=$T$11,G39=$U$8),B39,"")&amp;" "&amp;IF(AND(F40=$T$11,G40=$U$8),B40,"")&amp;" "&amp;IF(AND(F41=$T$11,G41=$U$8),B41,"")&amp;" "&amp;IF(AND(F42=$T$11,G42=$U$8),B42,"")&amp;" "&amp;IF(AND(F43=$T$11,G43=$U$8),B43,"")&amp;" "&amp;IF(AND(F44=$T$11,G44=$U$8),B44,"")&amp;" "&amp;IF(AND(F45=$T$11,G45=$U$8),B45,"")&amp;" "&amp;IF(AND(F46=$T$11,G46=$U$8),B46,"")&amp;" "&amp;IF(AND(F47=$T$11,G47=$U$8),B47,"")&amp;" "&amp;IF(AND(F48=$T$11,G48=$U$8),B48,"")&amp;" "&amp;IF(AND(F49=$T$11,G49=$U$8),B49,"")&amp;" "&amp;IF(AND(F50=$T$11,G50=$U$8),B50,"")&amp;" "&amp;IF(AND(F51=$T$11,G51=$U$8),B51,"")&amp;" "&amp;IF(AND(F52=$T$11,G52=$U$8),B52,"")&amp;" "&amp;IF(AND(F53=$T$11,G53=$U$8),B53,"")&amp;" "&amp;IF(AND(F54=$T$11,G54=$U$8),B54,"")&amp;" "&amp;IF(AND(F55=$T$11,G55=$U$8),B55,"")&amp;" "&amp;IF(AND(F56=$T$11,G56=$U$8),B56,"")&amp;" "&amp;IF(AND(F57=$T$11,G57=$U$8),B57,"")&amp;" "&amp;IF(AND(F58=$T$11,G58=$U$8),B58,"")&amp;" "&amp;IF(AND(F59=$T$11,G59=$U$8),B59,"")&amp;" "&amp;IF(AND(F60=$T$11,G60=$U$8),B60,"")&amp;" "&amp;IF(AND(F61=$T$11,G61=$U$8),B61,"")&amp;" "&amp;IF(AND(F63=$T$11,G63=$U$8),B63,"")&amp;" "&amp;IF(AND(F64=$T$11,G64=$U$8),B64,"")&amp;" "&amp;IF(AND(F65=$T$11,G65=$U$8),B65,"")&amp;" "&amp;IF(AND(F66=$T$11,G66=$U$8),B66,"")&amp;" "&amp;IF(AND(F67=$T$11,G67=$U$8),B67,"")&amp;" "&amp;IF(AND(F68=$T$11,G68=$U$8),B68,"")&amp;" "&amp;IF(AND(F69=$T$11,G69=$U$8),B69,"")&amp;" "&amp;IF(AND(F70=$T$11,G70=$U$8),B70,"")&amp;" "&amp;IF(AND(F71=$T$11,G71=$U$8),B71,"")&amp;" "&amp;IF(AND(F72=$T$11,G72=$U$8),B72,"")&amp;" "&amp;IF(AND(F73=$T$11,G73=$U$8),B73,"")&amp;" "&amp;IF(AND(F74=$T$11,G74=$U$8),B74,"")&amp;" "&amp;IF(AND(F75=$T$11,G75=$U$8),B75,"")&amp;" "&amp;IF(AND(F76=$T$11,G76=$U$8),B76,"")&amp;" "&amp;IF(AND(F77=$T$11,G77=$U$8),B77,"")&amp;" "&amp;IF(AND(F78=$T$11,G78=$U$8),B78,"")&amp;" "&amp;IF(AND(F79=$T$11,G79=$U$8),B79,"")&amp;" "&amp;IF(AND(F80=$T$11,G80=$U$8),B80,"")&amp;" "&amp;IF(AND(F81=$T$11,G81=$U$8),B81,"")&amp;" "&amp;IF(AND(F82=$T$11,G82=$U$8),B82,"")&amp;" "&amp;IF(AND(F83=$T$11,G83=$U$8),B83,"")&amp;" "&amp;IF(AND(F84=$T$11,G84=$U$8),B84,"")&amp;" "&amp;IF(AND(F85=$T$11,G85=$U$8),B85,"")&amp;" "&amp;IF(AND(F86=$T$11,G86=$U$8),B86,"")&amp;" "&amp;IF(AND(F87=$T$11,G87=$U$8),B87,"")&amp;" "&amp;IF(AND(F88=$T$11,G88=$U$8),B88,"")&amp;" "&amp;IF(AND(F89=$T$11,G89=$U$8),B89,"")&amp;" "&amp;IF(AND(F90=$T$11,G90=$U$8),B90,"")</f>
        <v xml:space="preserve">                                                                               </v>
      </c>
      <c r="M11" s="155" t="str">
        <f>+IF(AND(F9=$T$11,G9=$V$8),B9,"")&amp;" "&amp;IF(AND(F10=$T$11,G10=$V$8),B10,"")&amp;" "&amp;IF(AND(F11=$T$11,G11=$V$8),B11,"")&amp;" "&amp;IF(AND(F12=$T$11,G12=$V$8),B12,"")&amp;" "&amp;IF(AND(F13=$T$11,G13=$V$8),B13,"")&amp;" "&amp;IF(AND(F14=$T$11,G14=$V$8),B14,"")&amp;" "&amp;IF(AND(F15=$T$11,G15=$V$8),B15,"")&amp;" "&amp;IF(AND(F16=$T$11,G16=$V$8),B16,"")&amp;" "&amp;IF(AND(F17=$T$11,G17=$V$8),B17,"")&amp;" "&amp;IF(AND(F18=$T$11,G18=$V$8),B18,"")&amp;" "&amp;IF(AND(F19=$T$11,G19=$V$8),B19,"")&amp;" "&amp;IF(AND(F20=$T$11,G20=$V$8),B20,"")&amp;" "&amp;IF(AND(F21=$T$11,G21=$V$8),B21,"")&amp;" "&amp;IF(AND(F22=$T$11,G22=$V$8),B22,"")&amp;" "&amp;IF(AND(F23=$T$11,G23=$V$8),B23,"")&amp;" "&amp;IF(AND(F24=$T$11,G24=$V$8),B24,"")&amp;" "&amp;IF(AND(F25=$T$11,G25=$V$8),B25,"")&amp;" "&amp;IF(AND(F26=$T$11,G26=$V$8),B26,"")&amp;" "&amp;IF(AND(F27=$T$11,G27=$V$8),B27,"")&amp;" "&amp;IF(AND(F28=$T$11,G28=$V$8),B28,"")&amp;" "&amp;IF(AND(F29=$T$11,G29=$V$8),B29,"")&amp;" "&amp;IF(AND(F30=$T$11,G30=$V$8),B30,"")&amp;" "&amp;IF(AND(F31=$T$11,G31=$V$8),B31,"")&amp;" "&amp;IF(AND(F32=$T$11,G32=$V$8),B32,"")&amp;" "&amp;IF(AND(F33=$T$11,G33=$V$8),B33,"")&amp;" "&amp;IF(AND(F34=$T$11,G34=$V$8),B34,"")&amp;" "&amp;IF(AND(F36=$T$11,G36=$V$8),B36,"")&amp;" "&amp;IF(AND(F37=$T$11,G37=$V$8),B37,"")&amp;" "&amp;IF(AND(F38=$T$11,G38=$V$8),B38,"")&amp;" "&amp;IF(AND(F39=$T$11,G39=$V$8),B39,"")&amp;" "&amp;IF(AND(F40=$T$11,G40=$V$8),B40,"")&amp;" "&amp;IF(AND(F41=$T$11,G41=$V$8),B41,"")&amp;" "&amp;IF(AND(F42=$T$11,G42=$V$8),B42,"")&amp;" "&amp;IF(AND(F43=$T$11,G43=$V$8),B43,"")&amp;" "&amp;IF(AND(F44=$T$11,G44=$V$8),B44,"")&amp;" "&amp;IF(AND(F45=$T$11,G45=$V$8),B45,"")&amp;" "&amp;IF(AND(F46=$T$11,G46=$V$8),B46,"")&amp;" "&amp;IF(AND(F47=$T$11,G47=$V$8),B47,"")&amp;" "&amp;IF(AND(F48=$T$11,G48=$V$8),B48,"")&amp;" "&amp;IF(AND(F49=$T$11,G49=$V$8),B49,"")&amp;" "&amp;IF(AND(F50=$T$11,G50=$V$8),B50,"")&amp;" "&amp;IF(AND(F51=$T$11,G51=$V$8),B51,"")&amp;" "&amp;IF(AND(F52=$T$11,G52=$V$8),B52,"")&amp;" "&amp;IF(AND(F53=$T$11,G53=$V$8),B53,"")&amp;" "&amp;IF(AND(F54=$T$11,G54=$V$8),B54,"")&amp;" "&amp;IF(AND(F55=$T$11,G55=$V$8),B55,"")&amp;" "&amp;IF(AND(F56=$T$11,G56=$V$8),B56,"")&amp;" "&amp;IF(AND(F57=$T$11,G57=$V$8),B57,"")&amp;" "&amp;IF(AND(F58=$T$11,G58=$V$8),B58,"")&amp;" "&amp;IF(AND(F59=$T$11,G59=$V$8),B59,"")&amp;" "&amp;IF(AND(F60=$T$11,G60=$V$8),B60,"")&amp;" "&amp;IF(AND(F61=$T$11,G61=$V$8),B61,"")&amp;" "&amp;IF(AND(F63=$T$11,G63=$V$8),B63,"")&amp;" "&amp;IF(AND(F64=$T$11,G64=$V$8),B64,"")&amp;" "&amp;IF(AND(F65=$T$11,G65=$V$8),B65,"")&amp;" "&amp;IF(AND(F66=$T$11,G66=$V$8),B66,"")&amp;" "&amp;IF(AND(F67=$T$11,G67=$V$8),B67,"")&amp;" "&amp;IF(AND(F68=$T$11,G68=$V$8),B68,"")&amp;" "&amp;IF(AND(F69=$T$11,G69=$V$8),B69,"")&amp;" "&amp;IF(AND(F70=$T$11,G70=$V$8),B70,"")&amp;" "&amp;IF(AND(F71=$T$11,G71=$V$8),B71,"")&amp;" "&amp;IF(AND(F72=$T$11,G72=$V$8),B72,"")&amp;" "&amp;IF(AND(F73=$T$11,G73=$V$8),B73,"")&amp;" "&amp;IF(AND(F74=$T$11,G74=$V$8),B74,"")&amp;" "&amp;IF(AND(F75=$T$11,G75=$V$8),B75,"")&amp;" "&amp;IF(AND(F76=$T$11,G76=$V$8),B76,"")&amp;" "&amp;IF(AND(F77=$T$11,G77=$V$8),B77,"")&amp;" "&amp;IF(AND(F78=$T$11,G78=$V$8),B78,"")&amp;" "&amp;IF(AND(F79=$T$11,G79=$V$8),B79,"")&amp;" "&amp;IF(AND(F80=$T$11,G80=$V$8),B80,"")&amp;" "&amp;IF(AND(F81=$T$11,G81=$V$8),B81,"")&amp;" "&amp;IF(AND(F82=$T$11,G82=$V$8),B82,"")&amp;" "&amp;IF(AND(F83=$T$11,G83=$V$8),B83,"")&amp;" "&amp;IF(AND(F84=$T$11,G84=$V$8),B84,"")&amp;" "&amp;IF(AND(F85=$T$11,G85=$V$8),B85,"")&amp;" "&amp;IF(AND(F86=$T$11,G86=$V$8),B86,"")&amp;" "&amp;IF(AND(F87=$T$11,G87=$V$8),B87,"")&amp;" "&amp;IF(AND(F88=$T$11,G88=$V$8),B88,"")&amp;" "&amp;IF(AND(F89=$T$11,G89=$V$8),B89,"")&amp;" "&amp;IF(AND(F90=$T$11,G90=$V$8),B90,"")</f>
        <v xml:space="preserve">                                                                               </v>
      </c>
      <c r="N11" s="155" t="str">
        <f>+IF(AND(F9=$T$11,G9=$W$8),B9,"")&amp;" "&amp;IF(AND(F10=$T$11,G10=$W$8),B10,"")&amp;" "&amp;IF(AND(F11=$T$11,G11=$W$8),B11,"")&amp;" "&amp;IF(AND(F12=$T$11,G12=$W$8),B12,"")&amp;" "&amp;IF(AND(F13=$T$11,G13=$W$8),B13,"")&amp;" "&amp;IF(AND(F14=$T$11,G14=$W$8),B14,"")&amp;" "&amp;IF(AND(F15=$T$11,G15=$W$8),B15,"")&amp;" "&amp;IF(AND(F16=$T$11,G16=$W$8),B16,"")&amp;" "&amp;IF(AND(F17=$T$11,G17=$W$8),B17,"")&amp;" "&amp;IF(AND(F18=$T$11,G18=$W$8),B18,"")&amp;" "&amp;IF(AND(F19=$T$11,G19=$W$8),B19,"")&amp;" "&amp;IF(AND(F20=$T$11,G20=$W$8),B20,"")&amp;" "&amp;IF(AND(F21=$T$11,G21=$W$8),B21,"")&amp;" "&amp;IF(AND(F22=$T$11,G22=$W$8),B22,"")&amp;" "&amp;IF(AND(F23=$T$11,G23=$W$8),B23,"")&amp;" "&amp;IF(AND(F24=$T$11,G24=$W$8),B24,"")&amp;" "&amp;IF(AND(F25=$T$11,G25=$W$8),B25,"")&amp;" "&amp;IF(AND(F26=$T$11,G26=$W$8),B26,"")&amp;" "&amp;IF(AND(F27=$T$11,G27=$W$8),B27,"")&amp;" "&amp;IF(AND(F28=$T$11,G28=$W$8),B28,"")&amp;" "&amp;IF(AND(F29=$T$11,G29=$W$8),B29,"")&amp;" "&amp;IF(AND(F30=$T$11,G30=$W$8),B30,"")&amp;" "&amp;IF(AND(F31=$T$11,G31=$W$8),B31,"")&amp;" "&amp;IF(AND(F32=$T$11,G32=$W$8),B32,"")&amp;" "&amp;IF(AND(F33=$T$11,G33=$W$8),B33,"")&amp;" "&amp;IF(AND(F34=$T$11,G34=$W$8),B34,"")&amp;" "&amp;IF(AND(F36=$T$11,G36=$W$8),B36,"")&amp;" "&amp;IF(AND(F37=$T$11,G37=$W$8),B37,"")&amp;" "&amp;IF(AND(F38=$T$11,G38=$W$8),B38,"")&amp;" "&amp;IF(AND(F39=$T$11,G39=$W$8),B39,"")&amp;" "&amp;IF(AND(F40=$T$11,G40=$W$8),B40,"")&amp;" "&amp;IF(AND(F41=$T$11,G41=$W$8),B41,"")&amp;" "&amp;IF(AND(F42=$T$11,G42=$W$8),B42,"")&amp;" "&amp;IF(AND(F43=$T$11,G43=$W$8),B43,"")&amp;" "&amp;IF(AND(F44=$T$11,G44=$W$8),B44,"")&amp;" "&amp;IF(AND(F45=$T$11,G45=$W$8),B45,"")&amp;" "&amp;IF(AND(F46=$T$11,G46=$W$8),B46,"")&amp;" "&amp;IF(AND(F47=$T$11,G47=$W$8),B47,"")&amp;" "&amp;IF(AND(F48=$T$11,G48=$W$8),B48,"")&amp;" "&amp;IF(AND(F49=$T$11,G49=$W$8),B49,"")&amp;" "&amp;IF(AND(F50=$T$11,G50=$W$8),B50,"")&amp;" "&amp;IF(AND(F51=$T$11,G51=$W$8),B51,"")&amp;" "&amp;IF(AND(F52=$T$11,G52=$W$8),B52,"")&amp;" "&amp;IF(AND(F53=$T$11,G53=$W$8),B53,"")&amp;" "&amp;IF(AND(F54=$T$11,G54=$W$8),B54,"")&amp;" "&amp;IF(AND(F55=$T$11,G55=$W$8),B55,"")&amp;" "&amp;IF(AND(F56=$T$11,G56=$W$8),B56,"")&amp;" "&amp;IF(AND(F57=$T$11,G57=$W$8),B57,"")&amp;" "&amp;IF(AND(F58=$T$11,G58=$W$8),B58,"")&amp;" "&amp;IF(AND(F59=$T$11,G59=$W$8),B59,"")&amp;" "&amp;IF(AND(F60=$T$11,G60=$W$8),B60,"")&amp;" "&amp;IF(AND(F61=$T$11,G61=$W$8),B61,"")&amp;" "&amp;IF(AND(F63=$T$11,G63=$W$8),B63,"")&amp;" "&amp;IF(AND(F64=$T$11,G64=$W$8),B64,"")&amp;" "&amp;IF(AND(F65=$T$11,G65=$W$8),B65,"")&amp;" "&amp;IF(AND(F66=$T$11,G66=$W$8),B66,"")&amp;" "&amp;IF(AND(F67=$T$11,G67=$W$8),B67,"")&amp;" "&amp;IF(AND(F68=$T$11,G68=$W$8),B68,"")&amp;" "&amp;IF(AND(F69=$T$11,G69=$W$8),B69,"")&amp;" "&amp;IF(AND(F70=$T$11,G70=$W$8),B70,"")&amp;" "&amp;IF(AND(F71=$T$11,G71=$W$8),B71,"")&amp;" "&amp;IF(AND(F72=$T$11,G72=$W$8),B72,"")&amp;" "&amp;IF(AND(F73=$T$11,G73=$W$8),B73,"")&amp;" "&amp;IF(AND(F74=$T$11,G74=$W$8),B74,"")&amp;" "&amp;IF(AND(F75=$T$11,G75=$W$8),B75,"")&amp;" "&amp;IF(AND(F76=$T$11,G76=$W$8),B76,"")&amp;" "&amp;IF(AND(F77=$T$11,G77=$W$8),B77,"")&amp;" "&amp;IF(AND(F78=$T$11,G78=$W$8),B78,"")&amp;" "&amp;IF(AND(F79=$T$11,G79=$W$8),B79,"")&amp;" "&amp;IF(AND(F80=$T$11,G80=$W$8),B80,"")&amp;" "&amp;IF(AND(F81=$T$11,G81=$W$8),B81,"")&amp;" "&amp;IF(AND(F82=$T$11,G82=$W$8),B82,"")&amp;" "&amp;IF(AND(F83=$T$11,G83=$W$8),B83,"")&amp;" "&amp;IF(AND(F84=$T$11,G84=$W$8),B84,"")&amp;" "&amp;IF(AND(F85=$T$11,G85=$W$8),B85,"")&amp;" "&amp;IF(AND(F86=$T$11,G86=$W$8),B86,"")&amp;" "&amp;IF(AND(F87=$T$11,G87=$W$8),B87,"")&amp;" "&amp;IF(AND(F88=$T$11,G88=$W$8),B88,"")&amp;" "&amp;IF(AND(F89=$T$11,G89=$W$8),B89,"")&amp;" "&amp;IF(AND(F90=$T$11,G90=$W$8),B90,"")</f>
        <v xml:space="preserve">                         R26 R28     R33    R37            R49                                </v>
      </c>
      <c r="O11" s="150" t="str">
        <f>+IF(AND(F9=$T$11,G9=$X$8),B9,"")&amp;" "&amp;IF(AND(F10=$T$11,G10=$X$8),B10,"")&amp;" "&amp;IF(AND(F11=$T$11,G11=$X$8),B11,"")&amp;" "&amp;IF(AND(F12=$T$11,G12=$X$8),B12,"")&amp;" "&amp;IF(AND(F13=$T$11,G13=$X$8),B13,"")&amp;" "&amp;IF(AND(F14=$T$11,G14=$X$8),B14,"")&amp;" "&amp;IF(AND(F15=$T$11,G15=$X$8),B15,"")&amp;" "&amp;IF(AND(F16=$T$11,G16=$X$8),B16,"")&amp;" "&amp;IF(AND(F17=$T$11,G17=$X$8),B17,"")&amp;" "&amp;IF(AND(F18=$T$11,G18=$X$8),B18,"")&amp;" "&amp;IF(AND(F19=$T$11,G19=$X$8),B19,"")&amp;" "&amp;IF(AND(F20=$T$11,G20=$X$8),B20,"")&amp;" "&amp;IF(AND(F21=$T$11,G21=$X$8),B21,"")&amp;" "&amp;IF(AND(F22=$T$11,G22=$X$8),B22,"")&amp;" "&amp;IF(AND(F23=$T$11,G23=$X$8),B23,"")&amp;" "&amp;IF(AND(F24=$T$11,G24=$X$8),B24,"")&amp;" "&amp;IF(AND(F25=$T$11,G25=$X$8),B25,"")&amp;" "&amp;IF(AND(F26=$T$11,G26=$X$8),B26,"")&amp;" "&amp;IF(AND(F27=$T$11,G27=$X$8),B27,"")&amp;" "&amp;IF(AND(F28=$T$11,G28=$X$8),B28,"")&amp;" "&amp;IF(AND(F29=$T$11,G29=$X$8),B29,"")&amp;" "&amp;IF(AND(F30=$T$11,G30=$X$8),B30,"")&amp;" "&amp;IF(AND(F31=$T$11,G31=$X$8),B31,"")&amp;" "&amp;IF(AND(F32=$T$11,G32=$X$8),B32,"")&amp;" "&amp;IF(AND(F33=$T$11,G33=$X$8),B33,"")&amp;" "&amp;IF(AND(F34=$T$11,G34=$X$8),B34,"")&amp;" "&amp;IF(AND(F36=$T$11,G36=$X$8),B36,"")&amp;" "&amp;IF(AND(F37=$T$11,G37=$X$8),B37,"")&amp;" "&amp;IF(AND(F38=$T$11,G38=$X$8),B38,"")&amp;" "&amp;IF(AND(F39=$T$11,G39=$X$8),B39,"")&amp;" "&amp;IF(AND(F40=$T$11,G40=$X$8),B40,"")&amp;" "&amp;IF(AND(F41=$T$11,G41=$X$8),B41,"")&amp;" "&amp;IF(AND(F42=$T$11,G42=$X$8),B42,"")&amp;" "&amp;IF(AND(F43=$T$11,G43=$X$8),B43,"")&amp;" "&amp;IF(AND(F44=$T$11,G44=$X$8),B44,"")&amp;" "&amp;IF(AND(F45=$T$11,G45=$X$8),B45,"")&amp;" "&amp;IF(AND(F46=$T$11,G46=$X$8),B46,"")&amp;" "&amp;IF(AND(F47=$T$11,G47=$X$8),B47,"")&amp;" "&amp;IF(AND(F48=$T$11,G48=$X$8),B48,"")&amp;" "&amp;IF(AND(F49=$T$11,G49=$X$8),B49,"")&amp;" "&amp;IF(AND(F50=$T$11,G50=$X$8),B50,"")&amp;" "&amp;IF(AND(F51=$T$11,G51=$X$8),B51,"")&amp;" "&amp;IF(AND(F52=$T$11,G52=$X$8),B52,"")&amp;" "&amp;IF(AND(F53=$T$11,G53=$X$8),B53,"")&amp;" "&amp;IF(AND(F54=$T$11,G54=$X$8),B54,"")&amp;" "&amp;IF(AND(F55=$T$11,G55=$X$8),B55,"")&amp;" "&amp;IF(AND(F56=$T$11,G56=$X$8),B56,"")&amp;" "&amp;IF(AND(F57=$T$11,G57=$X$8),B57,"")&amp;" "&amp;IF(AND(F58=$T$11,G58=$X$8),B58,"")&amp;" "&amp;IF(AND(F59=$T$11,G59=$X$8),B59,"")&amp;" "&amp;IF(AND(F60=$T$11,G60=$X$8),B60,"")&amp;" "&amp;IF(AND(F61=$T$11,G61=$X$8),B61,"")&amp;" "&amp;IF(AND(F63=$T$11,G63=$X$8),B63,"")&amp;" "&amp;IF(AND(F64=$T$11,G64=$X$8),B64,"")&amp;" "&amp;IF(AND(F65=$T$11,G65=$X$8),B65,"")&amp;" "&amp;IF(AND(F66=$T$11,G66=$X$8),B66,"")&amp;" "&amp;IF(AND(F67=$T$11,G67=$X$8),B67,"")&amp;" "&amp;IF(AND(F68=$T$11,G68=$X$8),B68,"")&amp;" "&amp;IF(AND(F69=$T$11,G69=$X$8),B69,"")&amp;" "&amp;IF(AND(F70=$T$11,G70=$X$8),B70,"")&amp;" "&amp;IF(AND(F71=$T$11,G71=$X$8),B71,"")&amp;" "&amp;IF(AND(F72=$T$11,G72=$X$8),B72,"")&amp;" "&amp;IF(AND(F73=$T$11,G73=$X$8),B73,"")&amp;" "&amp;IF(AND(F74=$T$11,G74=$X$8),B74,"")&amp;" "&amp;IF(AND(F75=$T$11,G75=$X$8),B75,"")&amp;" "&amp;IF(AND(F76=$T$11,G76=$X$8),B76,"")&amp;" "&amp;IF(AND(F77=$T$11,G77=$X$8),B77,"")&amp;" "&amp;IF(AND(F78=$T$11,G78=$X$8),B78,"")&amp;" "&amp;IF(AND(F79=$T$11,G79=$X$8),B79,"")&amp;" "&amp;IF(AND(F80=$T$11,G80=$X$8),B80,"")&amp;" "&amp;IF(AND(F81=$T$11,G81=$X$8),B81,"")&amp;" "&amp;IF(AND(F82=$T$11,G82=$X$8),B82,"")&amp;" "&amp;IF(AND(F83=$T$11,G83=$X$8),B83,"")&amp;" "&amp;IF(AND(F84=$T$11,G84=$X$8),B84,"")&amp;" "&amp;IF(AND(F85=$T$11,G85=$X$8),B85,"")&amp;" "&amp;IF(AND(F86=$T$11,G86=$X$8),B86,"")&amp;" "&amp;IF(AND(F87=$T$11,G87=$X$8),B87,"")&amp;" "&amp;IF(AND(F88=$T$11,G88=$X$8),B88,"")&amp;" "&amp;IF(AND(F89=$T$11,G89=$X$8),B89,"")&amp;" "&amp;IF(AND(F90=$T$11,G90=$X$8),B90,"")</f>
        <v xml:space="preserve">     R6  R8                    R29          R39                R56   R59                       </v>
      </c>
      <c r="P11" s="151" t="str">
        <f>+IF(AND(F9=$T$11,G9=$Y$8),B9,"")&amp;" "&amp;IF(AND(F10=$T$11,G10=$Y$8),B10,"")&amp;" "&amp;IF(AND(F11=$T$11,G11=$Y$8),B11,"")&amp;" "&amp;IF(AND(F12=$T$11,G12=$Y$8),B12,"")&amp;" "&amp;IF(AND(F13=$T$11,G13=$Y$8),B13,"")&amp;" "&amp;IF(AND(F14=$T$11,G14=$Y$8),B14,"")&amp;" "&amp;IF(AND(F15=$T$11,G15=$Y$8),B15,"")&amp;" "&amp;IF(AND(F16=$T$11,G16=$Y$8),B16,"")&amp;" "&amp;IF(AND(F17=$T$11,G17=$Y$8),B17,"")&amp;" "&amp;IF(AND(F18=$T$11,G18=$Y$8),B18,"")&amp;" "&amp;IF(AND(F19=$T$11,G19=$Y$8),B19,"")&amp;" "&amp;IF(AND(F20=$T$11,G20=$Y$8),B20,"")&amp;" "&amp;IF(AND(F21=$T$11,G21=$Y$8),B21,"")&amp;" "&amp;IF(AND(F22=$T$11,G22=$Y$8),B22,"")&amp;" "&amp;IF(AND(F23=$T$11,G23=$Y$8),B23,"")&amp;" "&amp;IF(AND(F24=$T$11,G24=$Y$8),B24,"")&amp;" "&amp;IF(AND(F25=$T$11,G25=$Y$8),B25,"")&amp;" "&amp;IF(AND(F26=$T$11,G26=$Y$8),B26,"")&amp;" "&amp;IF(AND(F27=$T$11,G27=$Y$8),B27,"")&amp;" "&amp;IF(AND(F28=$T$11,G28=$Y$8),B28,"")&amp;" "&amp;IF(AND(F29=$T$11,G29=$Y$8),B29,"")&amp;" "&amp;IF(AND(F30=$T$11,G30=$Y$8),B30,"")&amp;" "&amp;IF(AND(F31=$T$11,G31=$Y$8),B31,"")&amp;" "&amp;IF(AND(F32=$T$11,G32=$Y$8),B32,"")&amp;" "&amp;IF(AND(F33=$T$11,G33=$Y$8),B33,"")&amp;" "&amp;IF(AND(F34=$T$11,G34=$Y$8),B34,"")&amp;" "&amp;IF(AND(F36=$T$11,G36=$Y$8),B36,"")&amp;" "&amp;IF(AND(F37=$T$11,G37=$Y$8),B37,"")&amp;" "&amp;IF(AND(F38=$T$11,G38=$Y$8),B38,"")&amp;" "&amp;IF(AND(F39=$T$11,G39=$Y$8),B39,"")&amp;" "&amp;IF(AND(F40=$T$11,G40=$Y$8),B40,"")&amp;" "&amp;IF(AND(F41=$T$11,G41=$Y$8),B41,"")&amp;" "&amp;IF(AND(F42=$T$11,G42=$Y$8),B42,"")&amp;" "&amp;IF(AND(F43=$T$11,G43=$Y$8),B43,"")&amp;" "&amp;IF(AND(F44=$T$11,G44=$Y$8),B44,"")&amp;" "&amp;IF(AND(F45=$T$11,G45=$Y$8),B45,"")&amp;" "&amp;IF(AND(F46=$T$11,G46=$Y$8),B46,"")&amp;" "&amp;IF(AND(F47=$T$11,G47=$Y$8),B47,"")&amp;" "&amp;IF(AND(F48=$T$11,G48=$Y$8),B48,"")&amp;" "&amp;IF(AND(F49=$T$11,G49=$Y$8),B49,"")&amp;" "&amp;IF(AND(F50=$T$11,G50=$Y$8),B50,"")&amp;" "&amp;IF(AND(F51=$T$11,G51=$Y$8),B51,"")&amp;" "&amp;IF(AND(F52=$T$11,G52=$Y$8),B52,"")&amp;" "&amp;IF(AND(F53=$T$11,G53=$Y$8),B53,"")&amp;" "&amp;IF(AND(F54=$T$11,G54=$Y$8),B54,"")&amp;" "&amp;IF(AND(F55=$T$11,G55=$Y$8),B55,"")&amp;" "&amp;IF(AND(F56=$T$11,G56=$Y$8),B56,"")&amp;" "&amp;IF(AND(F57=$T$11,G57=$Y$8),B57,"")&amp;" "&amp;IF(AND(F58=$T$11,G58=$Y$8),B58,"")&amp;" "&amp;IF(AND(F59=$T$11,G59=$Y$8),B59,"")&amp;" "&amp;IF(AND(F60=$T$11,G60=$Y$8),B60,"")&amp;" "&amp;IF(AND(F61=$T$11,G61=$Y$8),B61,"")&amp;" "&amp;IF(AND(F63=$T$11,G63=$Y$8),B63,"")&amp;" "&amp;IF(AND(F64=$T$11,G64=$Y$8),B64,"")&amp;" "&amp;IF(AND(F65=$T$11,G65=$Y$8),B65,"")&amp;" "&amp;IF(AND(F66=$T$11,G66=$Y$8),B66,"")&amp;" "&amp;IF(AND(F67=$T$11,G67=$Y$8),B67,"")&amp;" "&amp;IF(AND(F68=$T$11,G68=$Y$8),B68,"")&amp;" "&amp;IF(AND(F69=$T$11,G69=$Y$8),B69,"")&amp;" "&amp;IF(AND(F70=$T$11,G70=$Y$8),B70,"")&amp;" "&amp;IF(AND(F71=$T$11,G71=$Y$8),B71,"")&amp;" "&amp;IF(AND(F72=$T$11,G72=$Y$8),B72,"")&amp;" "&amp;IF(AND(F73=$T$11,G73=$Y$8),B73,"")&amp;" "&amp;IF(AND(F74=$T$11,G74=$Y$8),B74,"")&amp;" "&amp;IF(AND(F75=$T$11,G75=$Y$8),B75,"")&amp;" "&amp;IF(AND(F76=$T$11,G76=$Y$8),B76,"")&amp;" "&amp;IF(AND(F77=$T$11,G77=$Y$8),B77,"")&amp;" "&amp;IF(AND(F78=$T$11,G78=$Y$8),B78,"")&amp;" "&amp;IF(AND(F79=$T$11,G79=$Y$8),B79,"")&amp;" "&amp;IF(AND(F80=$T$11,G80=$Y$8),B80,"")&amp;" "&amp;IF(AND(F81=$T$11,G81=$Y$8),B81,"")&amp;" "&amp;IF(AND(F82=$T$11,G82=$Y$8),B82,"")&amp;" "&amp;IF(AND(F83=$T$11,G83=$Y$8),B83,"")&amp;" "&amp;IF(AND(F84=$T$11,G84=$Y$8),B84,"")&amp;" "&amp;IF(AND(F85=$T$11,G85=$Y$8),B85,"")&amp;" "&amp;IF(AND(F86=$T$11,G86=$Y$8),B86,"")&amp;" "&amp;IF(AND(F87=$T$11,G87=$Y$8),B87,"")&amp;" "&amp;IF(AND(F88=$T$11,G88=$Y$8),B88,"")&amp;" "&amp;IF(AND(F89=$T$11,G89=$Y$8),B89,"")&amp;" "&amp;IF(AND(F90=$T$11,G90=$Y$8),B90,"")</f>
        <v xml:space="preserve">                                                  R52                             </v>
      </c>
      <c r="R11" s="886"/>
      <c r="S11" s="205">
        <v>0.6</v>
      </c>
      <c r="T11" s="145" t="s">
        <v>99</v>
      </c>
      <c r="U11" s="155" t="s">
        <v>76</v>
      </c>
      <c r="V11" s="155" t="s">
        <v>76</v>
      </c>
      <c r="W11" s="155" t="s">
        <v>76</v>
      </c>
      <c r="X11" s="150" t="s">
        <v>75</v>
      </c>
      <c r="Y11" s="151" t="s">
        <v>74</v>
      </c>
    </row>
    <row r="12" spans="1:25" ht="129.6" x14ac:dyDescent="0.3">
      <c r="A12" s="173" t="str">
        <f>'[3]CONTEXTO E IDENTIFICACIÓN'!G58</f>
        <v>Estratégico</v>
      </c>
      <c r="B12" s="174" t="str">
        <f>'[3]CONTEXTO E IDENTIFICACIÓN'!A58</f>
        <v>R4</v>
      </c>
      <c r="C12" s="175" t="str">
        <f>'[3]CONTEXTO E IDENTIFICACIÓN'!N58</f>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D12" s="152">
        <f>'[3]VALORACIÓN DEL CONTROL'!Y70</f>
        <v>7.7759999999999996E-2</v>
      </c>
      <c r="E12" s="152">
        <f>'[3]VALORACIÓN DEL CONTROL'!Z70</f>
        <v>0.6</v>
      </c>
      <c r="F12" s="153" t="str">
        <f t="shared" si="0"/>
        <v>Muy Baja</v>
      </c>
      <c r="G12" s="153" t="str">
        <f t="shared" si="1"/>
        <v>Moderado</v>
      </c>
      <c r="H12" s="154" t="str">
        <f t="shared" si="2"/>
        <v>Moderado</v>
      </c>
      <c r="J12" s="718"/>
      <c r="K12" s="143" t="s">
        <v>49</v>
      </c>
      <c r="L12" s="156" t="str">
        <f>+IF(AND(F9=$T$12,G9=$U$8),B9,"")&amp;" "&amp;IF(AND(F10=$T$12,G10=$U$8),B10,"")&amp;" "&amp;IF(AND(F11=$T$12,G11=$U$8),B11,"")&amp;" "&amp;IF(AND(F12=$T$12,G12=$U$8),B12,"")&amp;" "&amp;IF(AND(F13=$T$12,G13=$U$8),B13,"")&amp;" "&amp;IF(AND(F14=$T$12,G14=$U$8),B14,"")&amp;" "&amp;IF(AND(F15=$T$12,G15=$U$8),B15,"")&amp;" "&amp;IF(AND(F16=$T$12,G16=$U$8),B16,"")&amp;" "&amp;IF(AND(F17=$T$12,G17=$U$8),B17,"")&amp;" "&amp;IF(AND(F18=$T$12,G18=$U$8),B18,"")&amp;" "&amp;IF(AND(F19=$T$12,G19=$U$8),B19,"")&amp;" "&amp;IF(AND(F20=$T$12,G20=$U$8),B20,"")&amp;" "&amp;IF(AND(F21=$T$12,G21=$U$8),B21,"")&amp;" "&amp;IF(AND(F22=$T$12,G22=$U$8),B22,"")&amp;" "&amp;IF(AND(F23=$T$12,G23=$U$8),B23,"")&amp;" "&amp;IF(AND(F24=$T$12,G24=$U$8),B24,"")&amp;" "&amp;IF(AND(F25=$T$12,G25=$U$8),B25,"")&amp;" "&amp;IF(AND(F26=$T$12,G26=$U$8),B26,"")&amp;" "&amp;IF(AND(F27=$T$12,G27=$U$8),B27,"")&amp;" "&amp;IF(AND(F28=$T$12,G28=$U$8),B28,"")&amp;" "&amp;IF(AND(F29=$T$12,G29=$U$8),B29,"")&amp;" "&amp;IF(AND(F30=$T$12,G30=$U$8),B30,"")&amp;" "&amp;IF(AND(F31=$T$12,G31=$U$8),B31,"")&amp;" "&amp;IF(AND(F32=$T$12,G32=$U$8),B32,"")&amp;" "&amp;IF(AND(F33=$T$12,G33=$U$8),B33,"")&amp;" "&amp;IF(AND(F34=$T$12,G34=$U$8),B34,"")&amp;" "&amp;IF(AND(F36=$T$12,G36=$U$8),B36,"")&amp;" "&amp;IF(AND(F37=$T$12,G37=$U$8),B37,"")&amp;" "&amp;IF(AND(F38=$T$12,G38=$U$8),B38,"")&amp;" "&amp;IF(AND(F39=$T$12,G39=$U$8),B39,"")&amp;" "&amp;IF(AND(F40=$T$12,G40=$U$8),B40,"")&amp;" "&amp;IF(AND(F41=$T$12,G41=$U$8),B41,"")&amp;" "&amp;IF(AND(F42=$T$12,G42=$U$8),B42,"")&amp;" "&amp;IF(AND(F43=$T$12,G43=$U$8),B43,"")&amp;" "&amp;IF(AND(F44=$T$12,G44=$U$8),B44,"")&amp;" "&amp;IF(AND(F45=$T$12,G45=$U$8),B45,"")&amp;" "&amp;IF(AND(F46=$T$12,G46=$U$8),B46,"")&amp;" "&amp;IF(AND(F47=$T$12,G47=$U$8),B47,"")&amp;" "&amp;IF(AND(F48=$T$12,G48=$U$8),B48,"")&amp;" "&amp;IF(AND(F49=$T$12,G49=$U$8),B49,"")&amp;" "&amp;IF(AND(F50=$T$12,G50=$U$8),B50,"")&amp;" "&amp;IF(AND(F51=$T$12,G51=$U$8),B51,"")&amp;" "&amp;IF(AND(F52=$T$12,G52=$U$8),B52,"")&amp;" "&amp;IF(AND(F53=$T$12,G53=$U$8),B53,"")&amp;" "&amp;IF(AND(F54=$T$12,G54=$U$8),B54,"")&amp;" "&amp;IF(AND(F55=$T$12,G55=$U$8),B55,"")&amp;" "&amp;IF(AND(F56=$T$12,G56=$U$8),B56,"")&amp;" "&amp;IF(AND(F57=$T$12,G57=$U$8),B57,"")&amp;" "&amp;IF(AND(F58=$T$12,G58=$U$8),B58,"")&amp;" "&amp;IF(AND(F59=$T$12,G59=$U$8),B59,"")&amp;" "&amp;IF(AND(F60=$T$12,G60=$U$8),B60,"")&amp;" "&amp;IF(AND(F61=$T$12,G61=$U$8),B61,"")&amp;" "&amp;IF(AND(F63=$T$12,G63=$U$8),B63,"")&amp;" "&amp;IF(AND(F64=$T$12,G64=$U$8),B64,"")&amp;" "&amp;IF(AND(F65=$T$12,G65=$U$8),B65,"")&amp;" "&amp;IF(AND(F66=$T$12,G66=$U$8),B66,"")&amp;" "&amp;IF(AND(F67=$T$12,G67=$U$8),B67,"")&amp;" "&amp;IF(AND(F68=$T$12,G68=$U$8),B68,"")&amp;" "&amp;IF(AND(F69=$T$12,G69=$U$8),B69,"")&amp;" "&amp;IF(AND(F70=$T$12,G70=$U$8),B70,"")&amp;" "&amp;IF(AND(F71=$T$12,G71=$U$8),B71,"")&amp;" "&amp;IF(AND(F72=$T$12,G72=$U$8),B72,"")&amp;" "&amp;IF(AND(F73=$T$12,G73=$U$8),B73,"")&amp;" "&amp;IF(AND(F74=$T$12,G74=$U$8),B74,"")&amp;" "&amp;IF(AND(F75=$T$12,G75=$U$8),B75,"")&amp;" "&amp;IF(AND(F76=$T$12,G76=$U$8),B76,"")&amp;" "&amp;IF(AND(F77=$T$12,G77=$U$8),B77,"")&amp;" "&amp;IF(AND(F78=$T$12,G78=$U$8),B78,"")&amp;" "&amp;IF(AND(F79=$T$12,G79=$U$8),B79,"")&amp;" "&amp;IF(AND(F80=$T$12,G80=$U$8),B80,"")&amp;" "&amp;IF(AND(F81=$T$12,G81=$U$8),B81,"")&amp;" "&amp;IF(AND(F82=$T$12,G82=$U$8),B82,"")&amp;" "&amp;IF(AND(F83=$T$12,G83=$U$8),B83,"")&amp;" "&amp;IF(AND(F84=$T$12,G84=$U$8),B84,"")&amp;" "&amp;IF(AND(F85=$T$12,G85=$U$8),B85,"")&amp;" "&amp;IF(AND(F86=$T$12,G86=$U$8),B86,"")&amp;" "&amp;IF(AND(F87=$T$12,G87=$U$8),B87,"")&amp;" "&amp;IF(AND(F88=$T$12,G88=$U$8),B88,"")&amp;" "&amp;IF(AND(F89=$T$12,G89=$U$8),B89,"")&amp;" "&amp;IF(AND(F90=$T$12,G90=$U$8),B90,"")</f>
        <v xml:space="preserve">                                  R36                                             </v>
      </c>
      <c r="M12" s="155" t="str">
        <f>+IF(AND(F9=$T$12,G9=$V$8),B9,"")&amp;" "&amp;IF(AND(F10=$T$12,G10=$V$8),B10,"")&amp;" "&amp;IF(AND(F11=$T$12,G11=$V$8),B11,"")&amp;" "&amp;IF(AND(F12=$T$12,G12=$V$8),B12,"")&amp;" "&amp;IF(AND(F13=$T$12,G13=$V$8),B13,"")&amp;" "&amp;IF(AND(F14=$T$12,G14=$V$8),B14,"")&amp;" "&amp;IF(AND(F15=$T$12,G15=$V$8),B15,"")&amp;" "&amp;IF(AND(F16=$T$12,G16=$V$8),B16,"")&amp;" "&amp;IF(AND(F17=$T$12,G17=$V$8),B17,"")&amp;" "&amp;IF(AND(F18=$T$12,G18=$V$8),B18,"")&amp;" "&amp;IF(AND(F19=$T$12,G19=$V$8),B19,"")&amp;" "&amp;IF(AND(F20=$T$12,G20=$V$8),B20,"")&amp;" "&amp;IF(AND(F21=$T$12,G21=$V$8),B21,"")&amp;" "&amp;IF(AND(F22=$T$12,G22=$V$8),B22,"")&amp;" "&amp;IF(AND(F23=$T$12,G23=$V$8),B23,"")&amp;" "&amp;IF(AND(F24=$T$12,G24=$V$8),B24,"")&amp;" "&amp;IF(AND(F25=$T$12,G25=$V$8),B25,"")&amp;" "&amp;IF(AND(F26=$T$12,G26=$V$8),B26,"")&amp;" "&amp;IF(AND(F27=$T$12,G27=$V$8),B27,"")&amp;" "&amp;IF(AND(F28=$T$12,G28=$V$8),B28,"")&amp;" "&amp;IF(AND(F29=$T$12,G29=$V$8),B29,"")&amp;" "&amp;IF(AND(F30=$T$12,G30=$V$8),B30,"")&amp;" "&amp;IF(AND(F31=$T$12,G31=$V$8),B31,"")&amp;" "&amp;IF(AND(F32=$T$12,G32=$V$8),B32,"")&amp;" "&amp;IF(AND(F33=$T$12,G33=$V$8),B33,"")&amp;" "&amp;IF(AND(F34=$T$12,G34=$V$8),B34,"")&amp;" "&amp;IF(AND(F36=$T$12,G36=$V$8),B36,"")&amp;" "&amp;IF(AND(F37=$T$12,G37=$V$8),B37,"")&amp;" "&amp;IF(AND(F38=$T$12,G38=$V$8),B38,"")&amp;" "&amp;IF(AND(F39=$T$12,G39=$V$8),B39,"")&amp;" "&amp;IF(AND(F40=$T$12,G40=$V$8),B40,"")&amp;" "&amp;IF(AND(F41=$T$12,G41=$V$8),B41,"")&amp;" "&amp;IF(AND(F42=$T$12,G42=$V$8),B42,"")&amp;" "&amp;IF(AND(F43=$T$12,G43=$V$8),B43,"")&amp;" "&amp;IF(AND(F44=$T$12,G44=$V$8),B44,"")&amp;" "&amp;IF(AND(F45=$T$12,G45=$V$8),B45,"")&amp;" "&amp;IF(AND(F46=$T$12,G46=$V$8),B46,"")&amp;" "&amp;IF(AND(F47=$T$12,G47=$V$8),B47,"")&amp;" "&amp;IF(AND(F48=$T$12,G48=$V$8),B48,"")&amp;" "&amp;IF(AND(F49=$T$12,G49=$V$8),B49,"")&amp;" "&amp;IF(AND(F50=$T$12,G50=$V$8),B50,"")&amp;" "&amp;IF(AND(F51=$T$12,G51=$V$8),B51,"")&amp;" "&amp;IF(AND(F52=$T$12,G52=$V$8),B52,"")&amp;" "&amp;IF(AND(F53=$T$12,G53=$V$8),B53,"")&amp;" "&amp;IF(AND(F54=$T$12,G54=$V$8),B54,"")&amp;" "&amp;IF(AND(F55=$T$12,G55=$V$8),B55,"")&amp;" "&amp;IF(AND(F56=$T$12,G56=$V$8),B56,"")&amp;" "&amp;IF(AND(F57=$T$12,G57=$V$8),B57,"")&amp;" "&amp;IF(AND(F58=$T$12,G58=$V$8),B58,"")&amp;" "&amp;IF(AND(F59=$T$12,G59=$V$8),B59,"")&amp;" "&amp;IF(AND(F60=$T$12,G60=$V$8),B60,"")&amp;" "&amp;IF(AND(F61=$T$12,G61=$V$8),B61,"")&amp;" "&amp;IF(AND(F63=$T$12,G63=$V$8),B63,"")&amp;" "&amp;IF(AND(F64=$T$12,G64=$V$8),B64,"")&amp;" "&amp;IF(AND(F65=$T$12,G65=$V$8),B65,"")&amp;" "&amp;IF(AND(F66=$T$12,G66=$V$8),B66,"")&amp;" "&amp;IF(AND(F67=$T$12,G67=$V$8),B67,"")&amp;" "&amp;IF(AND(F68=$T$12,G68=$V$8),B68,"")&amp;" "&amp;IF(AND(F69=$T$12,G69=$V$8),B69,"")&amp;" "&amp;IF(AND(F70=$T$12,G70=$V$8),B70,"")&amp;" "&amp;IF(AND(F71=$T$12,G71=$V$8),B71,"")&amp;" "&amp;IF(AND(F72=$T$12,G72=$V$8),B72,"")&amp;" "&amp;IF(AND(F73=$T$12,G73=$V$8),B73,"")&amp;" "&amp;IF(AND(F74=$T$12,G74=$V$8),B74,"")&amp;" "&amp;IF(AND(F75=$T$12,G75=$V$8),B75,"")&amp;" "&amp;IF(AND(F76=$T$12,G76=$V$8),B76,"")&amp;" "&amp;IF(AND(F77=$T$12,G77=$V$8),B77,"")&amp;" "&amp;IF(AND(F78=$T$12,G78=$V$8),B78,"")&amp;" "&amp;IF(AND(F79=$T$12,G79=$V$8),B79,"")&amp;" "&amp;IF(AND(F80=$T$12,G80=$V$8),B80,"")&amp;" "&amp;IF(AND(F81=$T$12,G81=$V$8),B81,"")&amp;" "&amp;IF(AND(F82=$T$12,G82=$V$8),B82,"")&amp;" "&amp;IF(AND(F83=$T$12,G83=$V$8),B83,"")&amp;" "&amp;IF(AND(F84=$T$12,G84=$V$8),B84,"")&amp;" "&amp;IF(AND(F85=$T$12,G85=$V$8),B85,"")&amp;" "&amp;IF(AND(F86=$T$12,G86=$V$8),B86,"")&amp;" "&amp;IF(AND(F87=$T$12,G87=$V$8),B87,"")&amp;" "&amp;IF(AND(F88=$T$12,G88=$V$8),B88,"")&amp;" "&amp;IF(AND(F89=$T$12,G89=$V$8),B89,"")&amp;" "&amp;IF(AND(F90=$T$12,G90=$V$8),B90,"")</f>
        <v xml:space="preserve">                                                                               </v>
      </c>
      <c r="N12" s="155" t="str">
        <f>+IF(AND(F9=$T$12,G9=$W$8),B9,"")&amp;" "&amp;IF(AND(F10=$T$12,G10=$W$8),B10,"")&amp;" "&amp;IF(AND(F11=$T$12,G11=$W$8),B11,"")&amp;" "&amp;IF(AND(F12=$T$12,G12=$W$8),B12,"")&amp;" "&amp;IF(AND(F13=$T$12,G13=$W$8),B13,"")&amp;" "&amp;IF(AND(F14=$T$12,G14=$W$8),B14,"")&amp;" "&amp;IF(AND(F15=$T$12,G15=$W$8),B15,"")&amp;" "&amp;IF(AND(F16=$T$12,G16=$W$8),B16,"")&amp;" "&amp;IF(AND(F17=$T$12,G17=$W$8),B17,"")&amp;" "&amp;IF(AND(F18=$T$12,G18=$W$8),B18,"")&amp;" "&amp;IF(AND(F19=$T$12,G19=$W$8),B19,"")&amp;" "&amp;IF(AND(F20=$T$12,G20=$W$8),B20,"")&amp;" "&amp;IF(AND(F21=$T$12,G21=$W$8),B21,"")&amp;" "&amp;IF(AND(F22=$T$12,G22=$W$8),B22,"")&amp;" "&amp;IF(AND(F23=$T$12,G23=$W$8),B23,"")&amp;" "&amp;IF(AND(F24=$T$12,G24=$W$8),B24,"")&amp;" "&amp;IF(AND(F25=$T$12,G25=$W$8),B25,"")&amp;" "&amp;IF(AND(F26=$T$12,G26=$W$8),B26,"")&amp;" "&amp;IF(AND(F27=$T$12,G27=$W$8),B27,"")&amp;" "&amp;IF(AND(F28=$T$12,G28=$W$8),B28,"")&amp;" "&amp;IF(AND(F29=$T$12,G29=$W$8),B29,"")&amp;" "&amp;IF(AND(F30=$T$12,G30=$W$8),B30,"")&amp;" "&amp;IF(AND(F31=$T$12,G31=$W$8),B31,"")&amp;" "&amp;IF(AND(F32=$T$12,G32=$W$8),B32,"")&amp;" "&amp;IF(AND(F33=$T$12,G33=$W$8),B33,"")&amp;" "&amp;IF(AND(F34=$T$12,G34=$W$8),B34,"")&amp;" "&amp;IF(AND(F36=$T$12,G36=$W$8),B36,"")&amp;" "&amp;IF(AND(F37=$T$12,G37=$W$8),B37,"")&amp;" "&amp;IF(AND(F38=$T$12,G38=$W$8),B38,"")&amp;" "&amp;IF(AND(F39=$T$12,G39=$W$8),B39,"")&amp;" "&amp;IF(AND(F40=$T$12,G40=$W$8),B40,"")&amp;" "&amp;IF(AND(F41=$T$12,G41=$W$8),B41,"")&amp;" "&amp;IF(AND(F42=$T$12,G42=$W$8),B42,"")&amp;" "&amp;IF(AND(F43=$T$12,G43=$W$8),B43,"")&amp;" "&amp;IF(AND(F44=$T$12,G44=$W$8),B44,"")&amp;" "&amp;IF(AND(F45=$T$12,G45=$W$8),B45,"")&amp;" "&amp;IF(AND(F46=$T$12,G46=$W$8),B46,"")&amp;" "&amp;IF(AND(F47=$T$12,G47=$W$8),B47,"")&amp;" "&amp;IF(AND(F48=$T$12,G48=$W$8),B48,"")&amp;" "&amp;IF(AND(F49=$T$12,G49=$W$8),B49,"")&amp;" "&amp;IF(AND(F50=$T$12,G50=$W$8),B50,"")&amp;" "&amp;IF(AND(F51=$T$12,G51=$W$8),B51,"")&amp;" "&amp;IF(AND(F52=$T$12,G52=$W$8),B52,"")&amp;" "&amp;IF(AND(F53=$T$12,G53=$W$8),B53,"")&amp;" "&amp;IF(AND(F54=$T$12,G54=$W$8),B54,"")&amp;" "&amp;IF(AND(F55=$T$12,G55=$W$8),B55,"")&amp;" "&amp;IF(AND(F56=$T$12,G56=$W$8),B56,"")&amp;" "&amp;IF(AND(F57=$T$12,G57=$W$8),B57,"")&amp;" "&amp;IF(AND(F58=$T$12,G58=$W$8),B58,"")&amp;" "&amp;IF(AND(F59=$T$12,G59=$W$8),B59,"")&amp;" "&amp;IF(AND(F60=$T$12,G60=$W$8),B60,"")&amp;" "&amp;IF(AND(F61=$T$12,G61=$W$8),B61,"")&amp;" "&amp;IF(AND(F63=$T$12,G63=$W$8),B63,"")&amp;" "&amp;IF(AND(F64=$T$12,G64=$W$8),B64,"")&amp;" "&amp;IF(AND(F65=$T$12,G65=$W$8),B65,"")&amp;" "&amp;IF(AND(F66=$T$12,G66=$W$8),B66,"")&amp;" "&amp;IF(AND(F67=$T$12,G67=$W$8),B67,"")&amp;" "&amp;IF(AND(F68=$T$12,G68=$W$8),B68,"")&amp;" "&amp;IF(AND(F69=$T$12,G69=$W$8),B69,"")&amp;" "&amp;IF(AND(F70=$T$12,G70=$W$8),B70,"")&amp;" "&amp;IF(AND(F71=$T$12,G71=$W$8),B71,"")&amp;" "&amp;IF(AND(F72=$T$12,G72=$W$8),B72,"")&amp;" "&amp;IF(AND(F73=$T$12,G73=$W$8),B73,"")&amp;" "&amp;IF(AND(F74=$T$12,G74=$W$8),B74,"")&amp;" "&amp;IF(AND(F75=$T$12,G75=$W$8),B75,"")&amp;" "&amp;IF(AND(F76=$T$12,G76=$W$8),B76,"")&amp;" "&amp;IF(AND(F77=$T$12,G77=$W$8),B77,"")&amp;" "&amp;IF(AND(F78=$T$12,G78=$W$8),B78,"")&amp;" "&amp;IF(AND(F79=$T$12,G79=$W$8),B79,"")&amp;" "&amp;IF(AND(F80=$T$12,G80=$W$8),B80,"")&amp;" "&amp;IF(AND(F81=$T$12,G81=$W$8),B81,"")&amp;" "&amp;IF(AND(F82=$T$12,G82=$W$8),B82,"")&amp;" "&amp;IF(AND(F83=$T$12,G83=$W$8),B83,"")&amp;" "&amp;IF(AND(F84=$T$12,G84=$W$8),B84,"")&amp;" "&amp;IF(AND(F85=$T$12,G85=$W$8),B85,"")&amp;" "&amp;IF(AND(F86=$T$12,G86=$W$8),B86,"")&amp;" "&amp;IF(AND(F87=$T$12,G87=$W$8),B87,"")&amp;" "&amp;IF(AND(F88=$T$12,G88=$W$8),B88,"")&amp;" "&amp;IF(AND(F89=$T$12,G89=$W$8),B89,"")&amp;" "&amp;IF(AND(F90=$T$12,G90=$W$8),B90,"")</f>
        <v xml:space="preserve">                                R34 R35      R41                                        </v>
      </c>
      <c r="O12" s="150" t="str">
        <f>+IF(AND(F9=$T$12,G9=$X$8),B9,"")&amp;" "&amp;IF(AND(F10=$T$12,G10=$X$8),B10,"")&amp;" "&amp;IF(AND(F11=$T$12,G11=$X$8),B11,"")&amp;" "&amp;IF(AND(F12=$T$12,G12=$X$8),B12,"")&amp;" "&amp;IF(AND(F13=$T$12,G13=$X$8),B13,"")&amp;" "&amp;IF(AND(F14=$T$12,G14=$X$8),B14,"")&amp;" "&amp;IF(AND(F15=$T$12,G15=$X$8),B15,"")&amp;" "&amp;IF(AND(F16=$T$12,G16=$X$8),B16,"")&amp;" "&amp;IF(AND(F17=$T$12,G17=$X$8),B17,"")&amp;" "&amp;IF(AND(F18=$T$12,G18=$X$8),B18,"")&amp;" "&amp;IF(AND(F19=$T$12,G19=$X$8),B19,"")&amp;" "&amp;IF(AND(F20=$T$12,G20=$X$8),B20,"")&amp;" "&amp;IF(AND(F21=$T$12,G21=$X$8),B21,"")&amp;" "&amp;IF(AND(F22=$T$12,G22=$X$8),B22,"")&amp;" "&amp;IF(AND(F23=$T$12,G23=$X$8),B23,"")&amp;" "&amp;IF(AND(F24=$T$12,G24=$X$8),B24,"")&amp;" "&amp;IF(AND(F25=$T$12,G25=$X$8),B25,"")&amp;" "&amp;IF(AND(F26=$T$12,G26=$X$8),B26,"")&amp;" "&amp;IF(AND(F27=$T$12,G27=$X$8),B27,"")&amp;" "&amp;IF(AND(F28=$T$12,G28=$X$8),B28,"")&amp;" "&amp;IF(AND(F29=$T$12,G29=$X$8),B29,"")&amp;" "&amp;IF(AND(F30=$T$12,G30=$X$8),B30,"")&amp;" "&amp;IF(AND(F31=$T$12,G31=$X$8),B31,"")&amp;" "&amp;IF(AND(F32=$T$12,G32=$X$8),B32,"")&amp;" "&amp;IF(AND(F33=$T$12,G33=$X$8),B33,"")&amp;" "&amp;IF(AND(F34=$T$12,G34=$X$8),B34,"")&amp;" "&amp;IF(AND(F36=$T$12,G36=$X$8),B36,"")&amp;" "&amp;IF(AND(F37=$T$12,G37=$X$8),B37,"")&amp;" "&amp;IF(AND(F38=$T$12,G38=$X$8),B38,"")&amp;" "&amp;IF(AND(F39=$T$12,G39=$X$8),B39,"")&amp;" "&amp;IF(AND(F40=$T$12,G40=$X$8),B40,"")&amp;" "&amp;IF(AND(F41=$T$12,G41=$X$8),B41,"")&amp;" "&amp;IF(AND(F42=$T$12,G42=$X$8),B42,"")&amp;" "&amp;IF(AND(F43=$T$12,G43=$X$8),B43,"")&amp;" "&amp;IF(AND(F44=$T$12,G44=$X$8),B44,"")&amp;" "&amp;IF(AND(F45=$T$12,G45=$X$8),B45,"")&amp;" "&amp;IF(AND(F46=$T$12,G46=$X$8),B46,"")&amp;" "&amp;IF(AND(F47=$T$12,G47=$X$8),B47,"")&amp;" "&amp;IF(AND(F48=$T$12,G48=$X$8),B48,"")&amp;" "&amp;IF(AND(F49=$T$12,G49=$X$8),B49,"")&amp;" "&amp;IF(AND(F50=$T$12,G50=$X$8),B50,"")&amp;" "&amp;IF(AND(F51=$T$12,G51=$X$8),B51,"")&amp;" "&amp;IF(AND(F52=$T$12,G52=$X$8),B52,"")&amp;" "&amp;IF(AND(F53=$T$12,G53=$X$8),B53,"")&amp;" "&amp;IF(AND(F54=$T$12,G54=$X$8),B54,"")&amp;" "&amp;IF(AND(F55=$T$12,G55=$X$8),B55,"")&amp;" "&amp;IF(AND(F56=$T$12,G56=$X$8),B56,"")&amp;" "&amp;IF(AND(F57=$T$12,G57=$X$8),B57,"")&amp;" "&amp;IF(AND(F58=$T$12,G58=$X$8),B58,"")&amp;" "&amp;IF(AND(F59=$T$12,G59=$X$8),B59,"")&amp;" "&amp;IF(AND(F60=$T$12,G60=$X$8),B60,"")&amp;" "&amp;IF(AND(F61=$T$12,G61=$X$8),B61,"")&amp;" "&amp;IF(AND(F63=$T$12,G63=$X$8),B63,"")&amp;" "&amp;IF(AND(F64=$T$12,G64=$X$8),B64,"")&amp;" "&amp;IF(AND(F65=$T$12,G65=$X$8),B65,"")&amp;" "&amp;IF(AND(F66=$T$12,G66=$X$8),B66,"")&amp;" "&amp;IF(AND(F67=$T$12,G67=$X$8),B67,"")&amp;" "&amp;IF(AND(F68=$T$12,G68=$X$8),B68,"")&amp;" "&amp;IF(AND(F69=$T$12,G69=$X$8),B69,"")&amp;" "&amp;IF(AND(F70=$T$12,G70=$X$8),B70,"")&amp;" "&amp;IF(AND(F71=$T$12,G71=$X$8),B71,"")&amp;" "&amp;IF(AND(F72=$T$12,G72=$X$8),B72,"")&amp;" "&amp;IF(AND(F73=$T$12,G73=$X$8),B73,"")&amp;" "&amp;IF(AND(F74=$T$12,G74=$X$8),B74,"")&amp;" "&amp;IF(AND(F75=$T$12,G75=$X$8),B75,"")&amp;" "&amp;IF(AND(F76=$T$12,G76=$X$8),B76,"")&amp;" "&amp;IF(AND(F77=$T$12,G77=$X$8),B77,"")&amp;" "&amp;IF(AND(F78=$T$12,G78=$X$8),B78,"")&amp;" "&amp;IF(AND(F79=$T$12,G79=$X$8),B79,"")&amp;" "&amp;IF(AND(F80=$T$12,G80=$X$8),B80,"")&amp;" "&amp;IF(AND(F81=$T$12,G81=$X$8),B81,"")&amp;" "&amp;IF(AND(F82=$T$12,G82=$X$8),B82,"")&amp;" "&amp;IF(AND(F83=$T$12,G83=$X$8),B83,"")&amp;" "&amp;IF(AND(F84=$T$12,G84=$X$8),B84,"")&amp;" "&amp;IF(AND(F85=$T$12,G85=$X$8),B85,"")&amp;" "&amp;IF(AND(F86=$T$12,G86=$X$8),B86,"")&amp;" "&amp;IF(AND(F87=$T$12,G87=$X$8),B87,"")&amp;" "&amp;IF(AND(F88=$T$12,G88=$X$8),B88,"")&amp;" "&amp;IF(AND(F89=$T$12,G89=$X$8),B89,"")&amp;" "&amp;IF(AND(F90=$T$12,G90=$X$8),B90,"")</f>
        <v xml:space="preserve">                   R20  R22                    R43           R55  R57                         </v>
      </c>
      <c r="P12" s="151" t="str">
        <f>+IF(AND(F9=$T$12,G9=$Y$8),B9,"")&amp;" "&amp;IF(AND(F10=$T$12,G10=$Y$8),B10,"")&amp;" "&amp;IF(AND(F11=$T$12,G11=$Y$8),B11,"")&amp;" "&amp;IF(AND(F12=$T$12,G12=$Y$8),B12,"")&amp;" "&amp;IF(AND(F13=$T$12,G13=$Y$8),B13,"")&amp;" "&amp;IF(AND(F14=$T$12,G14=$Y$8),B14,"")&amp;" "&amp;IF(AND(F15=$T$12,G15=$Y$8),B15,"")&amp;" "&amp;IF(AND(F16=$T$12,G16=$Y$8),B16,"")&amp;" "&amp;IF(AND(F17=$T$12,G17=$Y$8),B17,"")&amp;" "&amp;IF(AND(F18=$T$12,G18=$Y$8),B18,"")&amp;" "&amp;IF(AND(F19=$T$12,G19=$Y$8),B19,"")&amp;" "&amp;IF(AND(F20=$T$12,G20=$Y$8),B20,"")&amp;" "&amp;IF(AND(F21=$T$12,G21=$Y$8),B21,"")&amp;" "&amp;IF(AND(F22=$T$12,G22=$Y$8),B22,"")&amp;" "&amp;IF(AND(F23=$T$12,G23=$Y$8),B23,"")&amp;" "&amp;IF(AND(F24=$T$12,G24=$Y$8),B24,"")&amp;" "&amp;IF(AND(F25=$T$12,G25=$Y$8),B25,"")&amp;" "&amp;IF(AND(F26=$T$12,G26=$Y$8),B26,"")&amp;" "&amp;IF(AND(F27=$T$12,G27=$Y$8),B27,"")&amp;" "&amp;IF(AND(F28=$T$12,G28=$Y$8),B28,"")&amp;" "&amp;IF(AND(F29=$T$12,G29=$Y$8),B29,"")&amp;" "&amp;IF(AND(F30=$T$12,G30=$Y$8),B30,"")&amp;" "&amp;IF(AND(F31=$T$12,G31=$Y$8),B31,"")&amp;" "&amp;IF(AND(F32=$T$12,G32=$Y$8),B32,"")&amp;" "&amp;IF(AND(F33=$T$12,G33=$Y$8),B33,"")&amp;" "&amp;IF(AND(F34=$T$12,G34=$Y$8),B34,"")&amp;" "&amp;IF(AND(F36=$T$12,G36=$Y$8),B36,"")&amp;" "&amp;IF(AND(F37=$T$12,G37=$Y$8),B37,"")&amp;" "&amp;IF(AND(F38=$T$12,G38=$Y$8),B38,"")&amp;" "&amp;IF(AND(F39=$T$12,G39=$Y$8),B39,"")&amp;" "&amp;IF(AND(F40=$T$12,G40=$Y$8),B40,"")&amp;" "&amp;IF(AND(F41=$T$12,G41=$Y$8),B41,"")&amp;" "&amp;IF(AND(F42=$T$12,G42=$Y$8),B42,"")&amp;" "&amp;IF(AND(F43=$T$12,G43=$Y$8),B43,"")&amp;" "&amp;IF(AND(F44=$T$12,G44=$Y$8),B44,"")&amp;" "&amp;IF(AND(F45=$T$12,G45=$Y$8),B45,"")&amp;" "&amp;IF(AND(F46=$T$12,G46=$Y$8),B46,"")&amp;" "&amp;IF(AND(F47=$T$12,G47=$Y$8),B47,"")&amp;" "&amp;IF(AND(F48=$T$12,G48=$Y$8),B48,"")&amp;" "&amp;IF(AND(F49=$T$12,G49=$Y$8),B49,"")&amp;" "&amp;IF(AND(F50=$T$12,G50=$Y$8),B50,"")&amp;" "&amp;IF(AND(F51=$T$12,G51=$Y$8),B51,"")&amp;" "&amp;IF(AND(F52=$T$12,G52=$Y$8),B52,"")&amp;" "&amp;IF(AND(F53=$T$12,G53=$Y$8),B53,"")&amp;" "&amp;IF(AND(F54=$T$12,G54=$Y$8),B54,"")&amp;" "&amp;IF(AND(F55=$T$12,G55=$Y$8),B55,"")&amp;" "&amp;IF(AND(F56=$T$12,G56=$Y$8),B56,"")&amp;" "&amp;IF(AND(F57=$T$12,G57=$Y$8),B57,"")&amp;" "&amp;IF(AND(F58=$T$12,G58=$Y$8),B58,"")&amp;" "&amp;IF(AND(F59=$T$12,G59=$Y$8),B59,"")&amp;" "&amp;IF(AND(F60=$T$12,G60=$Y$8),B60,"")&amp;" "&amp;IF(AND(F61=$T$12,G61=$Y$8),B61,"")&amp;" "&amp;IF(AND(F63=$T$12,G63=$Y$8),B63,"")&amp;" "&amp;IF(AND(F64=$T$12,G64=$Y$8),B64,"")&amp;" "&amp;IF(AND(F65=$T$12,G65=$Y$8),B65,"")&amp;" "&amp;IF(AND(F66=$T$12,G66=$Y$8),B66,"")&amp;" "&amp;IF(AND(F67=$T$12,G67=$Y$8),B67,"")&amp;" "&amp;IF(AND(F68=$T$12,G68=$Y$8),B68,"")&amp;" "&amp;IF(AND(F69=$T$12,G69=$Y$8),B69,"")&amp;" "&amp;IF(AND(F70=$T$12,G70=$Y$8),B70,"")&amp;" "&amp;IF(AND(F71=$T$12,G71=$Y$8),B71,"")&amp;" "&amp;IF(AND(F72=$T$12,G72=$Y$8),B72,"")&amp;" "&amp;IF(AND(F73=$T$12,G73=$Y$8),B73,"")&amp;" "&amp;IF(AND(F74=$T$12,G74=$Y$8),B74,"")&amp;" "&amp;IF(AND(F75=$T$12,G75=$Y$8),B75,"")&amp;" "&amp;IF(AND(F76=$T$12,G76=$Y$8),B76,"")&amp;" "&amp;IF(AND(F77=$T$12,G77=$Y$8),B77,"")&amp;" "&amp;IF(AND(F78=$T$12,G78=$Y$8),B78,"")&amp;" "&amp;IF(AND(F79=$T$12,G79=$Y$8),B79,"")&amp;" "&amp;IF(AND(F80=$T$12,G80=$Y$8),B80,"")&amp;" "&amp;IF(AND(F81=$T$12,G81=$Y$8),B81,"")&amp;" "&amp;IF(AND(F82=$T$12,G82=$Y$8),B82,"")&amp;" "&amp;IF(AND(F83=$T$12,G83=$Y$8),B83,"")&amp;" "&amp;IF(AND(F84=$T$12,G84=$Y$8),B84,"")&amp;" "&amp;IF(AND(F85=$T$12,G85=$Y$8),B85,"")&amp;" "&amp;IF(AND(F86=$T$12,G86=$Y$8),B86,"")&amp;" "&amp;IF(AND(F87=$T$12,G87=$Y$8),B87,"")&amp;" "&amp;IF(AND(F88=$T$12,G88=$Y$8),B88,"")&amp;" "&amp;IF(AND(F89=$T$12,G89=$Y$8),B89,"")&amp;" "&amp;IF(AND(F90=$T$12,G90=$Y$8),B90,"")</f>
        <v xml:space="preserve">      R7  R9   R12 R13 R14                                             R61                     </v>
      </c>
      <c r="R12" s="886"/>
      <c r="S12" s="205">
        <v>0.4</v>
      </c>
      <c r="T12" s="145" t="s">
        <v>49</v>
      </c>
      <c r="U12" s="156" t="s">
        <v>77</v>
      </c>
      <c r="V12" s="155" t="s">
        <v>76</v>
      </c>
      <c r="W12" s="155" t="s">
        <v>76</v>
      </c>
      <c r="X12" s="150" t="s">
        <v>75</v>
      </c>
      <c r="Y12" s="151" t="s">
        <v>74</v>
      </c>
    </row>
    <row r="13" spans="1:25" ht="187.8" thickBot="1" x14ac:dyDescent="0.35">
      <c r="A13" s="173" t="str">
        <f>'[3]CONTEXTO E IDENTIFICACIÓN'!G59</f>
        <v>Ambiental</v>
      </c>
      <c r="B13" s="174" t="str">
        <f>'[3]CONTEXTO E IDENTIFICACIÓN'!A59</f>
        <v>R5</v>
      </c>
      <c r="C13" s="175" t="str">
        <f>'[3]CONTEXTO E IDENTIFICACIÓN'!N59</f>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D13" s="152">
        <f>'[3]VALORACIÓN DEL CONTROL'!Y74</f>
        <v>8.6399999999999991E-2</v>
      </c>
      <c r="E13" s="152">
        <f>'[3]VALORACIÓN DEL CONTROL'!Z74</f>
        <v>0.6</v>
      </c>
      <c r="F13" s="153" t="str">
        <f t="shared" si="0"/>
        <v>Muy Baja</v>
      </c>
      <c r="G13" s="153" t="str">
        <f t="shared" si="1"/>
        <v>Moderado</v>
      </c>
      <c r="H13" s="154" t="str">
        <f t="shared" si="2"/>
        <v>Moderado</v>
      </c>
      <c r="J13" s="719"/>
      <c r="K13" s="157" t="s">
        <v>47</v>
      </c>
      <c r="L13" s="158" t="str">
        <f>+IF(AND(F9=$T$13,G9=$U$8),B9,"")&amp;" "&amp;IF(AND(F10=$T$13,G10=$U$8),B10,"")&amp;" "&amp;IF(AND(F11=$T$13,G11=$U$8),B11,"")&amp;" "&amp;IF(AND(F12=$T$13,G12=$U$8),B12,"")&amp;" "&amp;IF(AND(F13=$T$13,G13=$U$8),B13,"")&amp;" "&amp;IF(AND(F14=$T$13,G14=$U$8),B14,"")&amp;" "&amp;IF(AND(F15=$T$13,G15=$U$8),B15,"")&amp;" "&amp;IF(AND(F16=$T$13,G16=$U$8),B16,"")&amp;" "&amp;IF(AND(F17=$T$13,G17=$U$8),B17,"")&amp;" "&amp;IF(AND(F18=$T$13,G18=$U$8),B18,"")&amp;" "&amp;IF(AND(F19=$T$13,G19=$U$8),B19,"")&amp;" "&amp;IF(AND(F20=$T$13,G20=$U$8),B20,"")&amp;" "&amp;IF(AND(F21=$T$13,G21=$U$8),B21,"")&amp;" "&amp;IF(AND(F22=$T$13,G22=$U$8),B22,"")&amp;" "&amp;IF(AND(F23=$T$13,G23=$U$8),B23,"")&amp;" "&amp;IF(AND(F24=$T$13,G24=$U$8),B24,"")&amp;" "&amp;IF(AND(F25=$T$13,G25=$U$8),B25,"")&amp;" "&amp;IF(AND(F26=$T$13,G26=$U$8),B26,"")&amp;" "&amp;IF(AND(F27=$T$13,G27=$U$8),B27,"")&amp;" "&amp;IF(AND(F28=$T$13,G28=$U$8),B28,"")&amp;" "&amp;IF(AND(F29=$T$13,G29=$U$8),B29,"")&amp;" "&amp;IF(AND(F30=$T$13,G30=$U$8),B30,"")&amp;" "&amp;IF(AND(F31=$T$13,G31=$U$8),B31,"")&amp;" "&amp;IF(AND(F32=$T$13,G32=$U$8),B32,"")&amp;" "&amp;IF(AND(F33=$T$13,G33=$U$8),B33,"")&amp;" "&amp;IF(AND(F34=$T$13,G34=$U$8),B34,"")&amp;" "&amp;IF(AND(F36=$T$13,G36=$U$8),B36,"")&amp;" "&amp;IF(AND(F37=$T$13,G37=$U$8),B37,"")&amp;" "&amp;IF(AND(F38=$T$13,G38=$U$8),B38,"")&amp;" "&amp;IF(AND(F39=$T$13,G39=$U$8),B39,"")&amp;" "&amp;IF(AND(F40=$T$13,G40=$U$8),B40,"")&amp;" "&amp;IF(AND(F41=$T$13,G41=$U$8),B41,"")&amp;" "&amp;IF(AND(F42=$T$13,G42=$U$8),B42,"")&amp;" "&amp;IF(AND(F43=$T$13,G43=$U$8),B43,"")&amp;" "&amp;IF(AND(F44=$T$13,G44=$U$8),B44,"")&amp;" "&amp;IF(AND(F45=$T$13,G45=$U$8),B45,"")&amp;" "&amp;IF(AND(F46=$T$13,G46=$U$8),B46,"")&amp;" "&amp;IF(AND(F47=$T$13,G47=$U$8),B47,"")&amp;" "&amp;IF(AND(F48=$T$13,G48=$U$8),B48,"")&amp;" "&amp;IF(AND(F49=$T$13,G49=$U$8),B49,"")&amp;" "&amp;IF(AND(F50=$T$13,G50=$U$8),B50,"")&amp;" "&amp;IF(AND(F51=$T$13,G51=$U$8),B51,"")&amp;" "&amp;IF(AND(F52=$T$13,G52=$U$8),B52,"")&amp;" "&amp;IF(AND(F53=$T$13,G53=$U$8),B53,"")&amp;" "&amp;IF(AND(F54=$T$13,G54=$U$8),B54,"")&amp;" "&amp;IF(AND(F55=$T$13,G55=$U$8),B55,"")&amp;" "&amp;IF(AND(F56=$T$13,G56=$U$8),B56,"")&amp;" "&amp;IF(AND(F57=$T$13,G57=$U$8),B57,"")&amp;" "&amp;IF(AND(F58=$T$13,G58=$U$8),B58,"")&amp;" "&amp;IF(AND(F59=$T$13,G59=$U$8),B59,"")&amp;" "&amp;IF(AND(F60=$T$13,G60=$U$8),B60,"")&amp;" "&amp;IF(AND(F61=$T$13,G61=$U$8),B61,"")&amp;" "&amp;IF(AND(F63=$T$13,G63=$U$8),B63,"")&amp;" "&amp;IF(AND(F64=$T$13,G64=$U$8),B64,"")&amp;" "&amp;IF(AND(F65=$T$13,G65=$U$8),B65,"")&amp;" "&amp;IF(AND(F66=$T$13,G66=$U$8),B66,"")&amp;" "&amp;IF(AND(F67=$T$13,G67=$U$8),B67,"")&amp;" "&amp;IF(AND(F68=$T$13,G68=$U$8),B68,"")&amp;" "&amp;IF(AND(F69=$T$13,G69=$U$8),B69,"")&amp;" "&amp;IF(AND(F70=$T$13,G70=$U$8),B70,"")&amp;" "&amp;IF(AND(F71=$T$13,G71=$U$8),B71,"")&amp;" "&amp;IF(AND(F72=$T$13,G72=$U$8),B72,"")&amp;" "&amp;IF(AND(F73=$T$13,G73=$U$8),B73,"")&amp;" "&amp;IF(AND(F74=$T$13,G74=$U$8),B74,"")&amp;" "&amp;IF(AND(F75=$T$13,G75=$U$8),B75,"")&amp;" "&amp;IF(AND(F76=$T$13,G76=$U$8),B76,"")&amp;" "&amp;IF(AND(F77=$T$13,G77=$U$8),B77,"")&amp;" "&amp;IF(AND(F78=$T$13,G78=$U$8),B78,"")&amp;" "&amp;IF(AND(F79=$T$13,G79=$U$8),B79,"")&amp;" "&amp;IF(AND(F80=$T$13,G80=$U$8),B80,"")&amp;" "&amp;IF(AND(F81=$T$13,G81=$U$8),B81,"")&amp;" "&amp;IF(AND(F82=$T$13,G82=$U$8),B82,"")&amp;" "&amp;IF(AND(F83=$T$13,G83=$U$8),B83,"")&amp;" "&amp;IF(AND(F84=$T$13,G84=$U$8),B84,"")&amp;" "&amp;IF(AND(F85=$T$13,G85=$U$8),B85,"")&amp;" "&amp;IF(AND(F86=$T$13,G86=$U$8),B86,"")&amp;" "&amp;IF(AND(F87=$T$13,G87=$U$8),B87,"")&amp;" "&amp;IF(AND(F88=$T$13,G88=$U$8),B88,"")&amp;" "&amp;IF(AND(F89=$T$13,G89=$U$8),B89,"")&amp;" "&amp;IF(AND(F90=$T$13,G90=$U$8),B90,"")</f>
        <v xml:space="preserve">                                                                               </v>
      </c>
      <c r="M13" s="158" t="str">
        <f>+IF(AND(F9=$T$13,G9=$V$8),B9,"")&amp;" "&amp;IF(AND(F10=$T$13,G10=$V$8),B10,"")&amp;" "&amp;IF(AND(F11=$T$13,G11=$V$8),B11,"")&amp;" "&amp;IF(AND(F12=$T$13,G12=$V$8),B12,"")&amp;" "&amp;IF(AND(F13=$T$13,G13=$V$8),B13,"")&amp;" "&amp;IF(AND(F14=$T$13,G14=$V$8),B14,"")&amp;" "&amp;IF(AND(F15=$T$13,G15=$V$8),B15,"")&amp;" "&amp;IF(AND(F16=$T$13,G16=$V$8),B16,"")&amp;" "&amp;IF(AND(F17=$T$13,G17=$V$8),B17,"")&amp;" "&amp;IF(AND(F18=$T$13,G18=$V$8),B18,"")&amp;" "&amp;IF(AND(F19=$T$13,G19=$V$8),B19,"")&amp;" "&amp;IF(AND(F20=$T$13,G20=$V$8),B20,"")&amp;" "&amp;IF(AND(F21=$T$13,G21=$V$8),B21,"")&amp;" "&amp;IF(AND(F22=$T$13,G22=$V$8),B22,"")&amp;" "&amp;IF(AND(F23=$T$13,G23=$V$8),B23,"")&amp;" "&amp;IF(AND(F24=$T$13,G24=$V$8),B24,"")&amp;" "&amp;IF(AND(F25=$T$13,G25=$V$8),B25,"")&amp;" "&amp;IF(AND(F26=$T$13,G26=$V$8),B26,"")&amp;" "&amp;IF(AND(F27=$T$13,G27=$V$8),B27,"")&amp;" "&amp;IF(AND(F28=$T$13,G28=$V$8),B28,"")&amp;" "&amp;IF(AND(F29=$T$13,G29=$V$8),B29,"")&amp;" "&amp;IF(AND(F30=$T$13,G30=$V$8),B30,"")&amp;" "&amp;IF(AND(F31=$T$13,G31=$V$8),B31,"")&amp;" "&amp;IF(AND(F32=$T$13,G32=$V$8),B32,"")&amp;" "&amp;IF(AND(F33=$T$13,G33=$V$8),B33,"")&amp;" "&amp;IF(AND(F34=$T$13,G34=$V$8),B34,"")&amp;" "&amp;IF(AND(F36=$T$13,G36=$V$8),B36,"")&amp;" "&amp;IF(AND(F37=$T$13,G37=$V$8),B37,"")&amp;" "&amp;IF(AND(F38=$T$13,G38=$V$8),B38,"")&amp;" "&amp;IF(AND(F39=$T$13,G39=$V$8),B39,"")&amp;" "&amp;IF(AND(F40=$T$13,G40=$V$8),B40,"")&amp;" "&amp;IF(AND(F41=$T$13,G41=$V$8),B41,"")&amp;" "&amp;IF(AND(F42=$T$13,G42=$V$8),B42,"")&amp;" "&amp;IF(AND(F43=$T$13,G43=$V$8),B43,"")&amp;" "&amp;IF(AND(F44=$T$13,G44=$V$8),B44,"")&amp;" "&amp;IF(AND(F45=$T$13,G45=$V$8),B45,"")&amp;" "&amp;IF(AND(F46=$T$13,G46=$V$8),B46,"")&amp;" "&amp;IF(AND(F47=$T$13,G47=$V$8),B47,"")&amp;" "&amp;IF(AND(F48=$T$13,G48=$V$8),B48,"")&amp;" "&amp;IF(AND(F49=$T$13,G49=$V$8),B49,"")&amp;" "&amp;IF(AND(F50=$T$13,G50=$V$8),B50,"")&amp;" "&amp;IF(AND(F51=$T$13,G51=$V$8),B51,"")&amp;" "&amp;IF(AND(F52=$T$13,G52=$V$8),B52,"")&amp;" "&amp;IF(AND(F53=$T$13,G53=$V$8),B53,"")&amp;" "&amp;IF(AND(F54=$T$13,G54=$V$8),B54,"")&amp;" "&amp;IF(AND(F55=$T$13,G55=$V$8),B55,"")&amp;" "&amp;IF(AND(F56=$T$13,G56=$V$8),B56,"")&amp;" "&amp;IF(AND(F57=$T$13,G57=$V$8),B57,"")&amp;" "&amp;IF(AND(F58=$T$13,G58=$V$8),B58,"")&amp;" "&amp;IF(AND(F59=$T$13,G59=$V$8),B59,"")&amp;" "&amp;IF(AND(F60=$T$13,G60=$V$8),B60,"")&amp;" "&amp;IF(AND(F61=$T$13,G61=$V$8),B61,"")&amp;" "&amp;IF(AND(F63=$T$13,G63=$V$8),B63,"")&amp;" "&amp;IF(AND(F64=$T$13,G64=$V$8),B64,"")&amp;" "&amp;IF(AND(F65=$T$13,G65=$V$8),B65,"")&amp;" "&amp;IF(AND(F66=$T$13,G66=$V$8),B66,"")&amp;" "&amp;IF(AND(F67=$T$13,G67=$V$8),B67,"")&amp;" "&amp;IF(AND(F68=$T$13,G68=$V$8),B68,"")&amp;" "&amp;IF(AND(F69=$T$13,G69=$V$8),B69,"")&amp;" "&amp;IF(AND(F70=$T$13,G70=$V$8),B70,"")&amp;" "&amp;IF(AND(F71=$T$13,G71=$V$8),B71,"")&amp;" "&amp;IF(AND(F72=$T$13,G72=$V$8),B72,"")&amp;" "&amp;IF(AND(F73=$T$13,G73=$V$8),B73,"")&amp;" "&amp;IF(AND(F74=$T$13,G74=$V$8),B74,"")&amp;" "&amp;IF(AND(F75=$T$13,G75=$V$8),B75,"")&amp;" "&amp;IF(AND(F76=$T$13,G76=$V$8),B76,"")&amp;" "&amp;IF(AND(F77=$T$13,G77=$V$8),B77,"")&amp;" "&amp;IF(AND(F78=$T$13,G78=$V$8),B78,"")&amp;" "&amp;IF(AND(F79=$T$13,G79=$V$8),B79,"")&amp;" "&amp;IF(AND(F80=$T$13,G80=$V$8),B80,"")&amp;" "&amp;IF(AND(F81=$T$13,G81=$V$8),B81,"")&amp;" "&amp;IF(AND(F82=$T$13,G82=$V$8),B82,"")&amp;" "&amp;IF(AND(F83=$T$13,G83=$V$8),B83,"")&amp;" "&amp;IF(AND(F84=$T$13,G84=$V$8),B84,"")&amp;" "&amp;IF(AND(F85=$T$13,G85=$V$8),B85,"")&amp;" "&amp;IF(AND(F86=$T$13,G86=$V$8),B86,"")&amp;" "&amp;IF(AND(F87=$T$13,G87=$V$8),B87,"")&amp;" "&amp;IF(AND(F88=$T$13,G88=$V$8),B88,"")&amp;" "&amp;IF(AND(F89=$T$13,G89=$V$8),B89,"")&amp;" "&amp;IF(AND(F90=$T$13,G90=$V$8),B90,"")</f>
        <v xml:space="preserve">                                                                               </v>
      </c>
      <c r="N13" s="159" t="str">
        <f>+IF(AND(F9=$T$13,G9=$W$8),B9,"")&amp;" "&amp;IF(AND(F10=$T$13,G10=$W$8),B10,"")&amp;" "&amp;IF(AND(F11=$T$13,G11=$W$8),B11,"")&amp;" "&amp;IF(AND(F12=$T$13,G12=$W$8),B12,"")&amp;" "&amp;IF(AND(F13=$T$13,G13=$W$8),B13,"")&amp;" "&amp;IF(AND(F14=$T$13,G14=$W$8),B14,"")&amp;" "&amp;IF(AND(F15=$T$13,G15=$W$8),B15,"")&amp;" "&amp;IF(AND(F16=$T$13,G16=$W$8),B16,"")&amp;" "&amp;IF(AND(F17=$T$13,G17=$W$8),B17,"")&amp;" "&amp;IF(AND(F18=$T$13,G18=$W$8),B18,"")&amp;" "&amp;IF(AND(F19=$T$13,G19=$W$8),B19,"")&amp;" "&amp;IF(AND(F20=$T$13,G20=$W$8),B20,"")&amp;" "&amp;IF(AND(F21=$T$13,G21=$W$8),B21,"")&amp;" "&amp;IF(AND(F22=$T$13,G22=$W$8),B22,"")&amp;" "&amp;IF(AND(F23=$T$13,G23=$W$8),B23,"")&amp;" "&amp;IF(AND(F24=$T$13,G24=$W$8),B24,"")&amp;" "&amp;IF(AND(F25=$T$13,G25=$W$8),B25,"")&amp;" "&amp;IF(AND(F26=$T$13,G26=$W$8),B26,"")&amp;" "&amp;IF(AND(F27=$T$13,G27=$W$8),B27,"")&amp;" "&amp;IF(AND(F28=$T$13,G28=$W$8),B28,"")&amp;" "&amp;IF(AND(F29=$T$13,G29=$W$8),B29,"")&amp;" "&amp;IF(AND(F30=$T$13,G30=$W$8),B30,"")&amp;" "&amp;IF(AND(F31=$T$13,G31=$W$8),B31,"")&amp;" "&amp;IF(AND(F32=$T$13,G32=$W$8),B32,"")&amp;" "&amp;IF(AND(F33=$T$13,G33=$W$8),B33,"")&amp;" "&amp;IF(AND(F34=$T$13,G34=$W$8),B34,"")&amp;" "&amp;IF(AND(F36=$T$13,G36=$W$8),B36,"")&amp;" "&amp;IF(AND(F37=$T$13,G37=$W$8),B37,"")&amp;" "&amp;IF(AND(F38=$T$13,G38=$W$8),B38,"")&amp;" "&amp;IF(AND(F39=$T$13,G39=$W$8),B39,"")&amp;" "&amp;IF(AND(F40=$T$13,G40=$W$8),B40,"")&amp;" "&amp;IF(AND(F41=$T$13,G41=$W$8),B41,"")&amp;" "&amp;IF(AND(F42=$T$13,G42=$W$8),B42,"")&amp;" "&amp;IF(AND(F43=$T$13,G43=$W$8),B43,"")&amp;" "&amp;IF(AND(F44=$T$13,G44=$W$8),B44,"")&amp;" "&amp;IF(AND(F45=$T$13,G45=$W$8),B45,"")&amp;" "&amp;IF(AND(F46=$T$13,G46=$W$8),B46,"")&amp;" "&amp;IF(AND(F47=$T$13,G47=$W$8),B47,"")&amp;" "&amp;IF(AND(F48=$T$13,G48=$W$8),B48,"")&amp;" "&amp;IF(AND(F49=$T$13,G49=$W$8),B49,"")&amp;" "&amp;IF(AND(F50=$T$13,G50=$W$8),B50,"")&amp;" "&amp;IF(AND(F51=$T$13,G51=$W$8),B51,"")&amp;" "&amp;IF(AND(F52=$T$13,G52=$W$8),B52,"")&amp;" "&amp;IF(AND(F53=$T$13,G53=$W$8),B53,"")&amp;" "&amp;IF(AND(F54=$T$13,G54=$W$8),B54,"")&amp;" "&amp;IF(AND(F55=$T$13,G55=$W$8),B55,"")&amp;" "&amp;IF(AND(F56=$T$13,G56=$W$8),B56,"")&amp;" "&amp;IF(AND(F57=$T$13,G57=$W$8),B57,"")&amp;" "&amp;IF(AND(F58=$T$13,G58=$W$8),B58,"")&amp;" "&amp;IF(AND(F59=$T$13,G59=$W$8),B59,"")&amp;" "&amp;IF(AND(F60=$T$13,G60=$W$8),B60,"")&amp;" "&amp;IF(AND(F61=$T$13,G61=$W$8),B61,"")&amp;" "&amp;IF(AND(F63=$T$13,G63=$W$8),B63,"")&amp;" "&amp;IF(AND(F64=$T$13,G64=$W$8),B64,"")&amp;" "&amp;IF(AND(F65=$T$13,G65=$W$8),B65,"")&amp;" "&amp;IF(AND(F66=$T$13,G66=$W$8),B66,"")&amp;" "&amp;IF(AND(F67=$T$13,G67=$W$8),B67,"")&amp;" "&amp;IF(AND(F68=$T$13,G68=$W$8),B68,"")&amp;" "&amp;IF(AND(F69=$T$13,G69=$W$8),B69,"")&amp;" "&amp;IF(AND(F70=$T$13,G70=$W$8),B70,"")&amp;" "&amp;IF(AND(F71=$T$13,G71=$W$8),B71,"")&amp;" "&amp;IF(AND(F72=$T$13,G72=$W$8),B72,"")&amp;" "&amp;IF(AND(F73=$T$13,G73=$W$8),B73,"")&amp;" "&amp;IF(AND(F74=$T$13,G74=$W$8),B74,"")&amp;" "&amp;IF(AND(F75=$T$13,G75=$W$8),B75,"")&amp;" "&amp;IF(AND(F76=$T$13,G76=$W$8),B76,"")&amp;" "&amp;IF(AND(F77=$T$13,G77=$W$8),B77,"")&amp;" "&amp;IF(AND(F78=$T$13,G78=$W$8),B78,"")&amp;" "&amp;IF(AND(F79=$T$13,G79=$W$8),B79,"")&amp;" "&amp;IF(AND(F80=$T$13,G80=$W$8),B80,"")&amp;" "&amp;IF(AND(F81=$T$13,G81=$W$8),B81,"")&amp;" "&amp;IF(AND(F82=$T$13,G82=$W$8),B82,"")&amp;" "&amp;IF(AND(F83=$T$13,G83=$W$8),B83,"")&amp;" "&amp;IF(AND(F84=$T$13,G84=$W$8),B84,"")&amp;" "&amp;IF(AND(F85=$T$13,G85=$W$8),B85,"")&amp;" "&amp;IF(AND(F86=$T$13,G86=$W$8),B86,"")&amp;" "&amp;IF(AND(F87=$T$13,G87=$W$8),B87,"")&amp;" "&amp;IF(AND(F88=$T$13,G88=$W$8),B88,"")&amp;" "&amp;IF(AND(F89=$T$13,G89=$W$8),B89,"")&amp;" "&amp;IF(AND(F90=$T$13,G90=$W$8),B90,"")</f>
        <v xml:space="preserve"> R2  R4 R5              R19      R25                   R45 R46  R48         R58                        </v>
      </c>
      <c r="O13" s="160" t="str">
        <f>+IF(AND(F9=$T$13,G9=$X$8),B9,"")&amp;" "&amp;IF(AND(F10=$T$13,G10=$X$8),B10,"")&amp;" "&amp;IF(AND(F11=$T$13,G11=$X$8),B11,"")&amp;" "&amp;IF(AND(F12=$T$13,G12=$X$8),B12,"")&amp;" "&amp;IF(AND(F13=$T$13,G13=$X$8),B13,"")&amp;" "&amp;IF(AND(F14=$T$13,G14=$X$8),B14,"")&amp;" "&amp;IF(AND(F15=$T$13,G15=$X$8),B15,"")&amp;" "&amp;IF(AND(F16=$T$13,G16=$X$8),B16,"")&amp;" "&amp;IF(AND(F17=$T$13,G17=$X$8),B17,"")&amp;" "&amp;IF(AND(F18=$T$13,G18=$X$8),B18,"")&amp;" "&amp;IF(AND(F19=$T$13,G19=$X$8),B19,"")&amp;" "&amp;IF(AND(F20=$T$13,G20=$X$8),B20,"")&amp;" "&amp;IF(AND(F21=$T$13,G21=$X$8),B21,"")&amp;" "&amp;IF(AND(F22=$T$13,G22=$X$8),B22,"")&amp;" "&amp;IF(AND(F23=$T$13,G23=$X$8),B23,"")&amp;" "&amp;IF(AND(F24=$T$13,G24=$X$8),B24,"")&amp;" "&amp;IF(AND(F25=$T$13,G25=$X$8),B25,"")&amp;" "&amp;IF(AND(F26=$T$13,G26=$X$8),B26,"")&amp;" "&amp;IF(AND(F27=$T$13,G27=$X$8),B27,"")&amp;" "&amp;IF(AND(F28=$T$13,G28=$X$8),B28,"")&amp;" "&amp;IF(AND(F29=$T$13,G29=$X$8),B29,"")&amp;" "&amp;IF(AND(F30=$T$13,G30=$X$8),B30,"")&amp;" "&amp;IF(AND(F31=$T$13,G31=$X$8),B31,"")&amp;" "&amp;IF(AND(F32=$T$13,G32=$X$8),B32,"")&amp;" "&amp;IF(AND(F33=$T$13,G33=$X$8),B33,"")&amp;" "&amp;IF(AND(F34=$T$13,G34=$X$8),B34,"")&amp;" "&amp;IF(AND(F36=$T$13,G36=$X$8),B36,"")&amp;" "&amp;IF(AND(F37=$T$13,G37=$X$8),B37,"")&amp;" "&amp;IF(AND(F38=$T$13,G38=$X$8),B38,"")&amp;" "&amp;IF(AND(F39=$T$13,G39=$X$8),B39,"")&amp;" "&amp;IF(AND(F40=$T$13,G40=$X$8),B40,"")&amp;" "&amp;IF(AND(F41=$T$13,G41=$X$8),B41,"")&amp;" "&amp;IF(AND(F42=$T$13,G42=$X$8),B42,"")&amp;" "&amp;IF(AND(F43=$T$13,G43=$X$8),B43,"")&amp;" "&amp;IF(AND(F44=$T$13,G44=$X$8),B44,"")&amp;" "&amp;IF(AND(F45=$T$13,G45=$X$8),B45,"")&amp;" "&amp;IF(AND(F46=$T$13,G46=$X$8),B46,"")&amp;" "&amp;IF(AND(F47=$T$13,G47=$X$8),B47,"")&amp;" "&amp;IF(AND(F48=$T$13,G48=$X$8),B48,"")&amp;" "&amp;IF(AND(F49=$T$13,G49=$X$8),B49,"")&amp;" "&amp;IF(AND(F50=$T$13,G50=$X$8),B50,"")&amp;" "&amp;IF(AND(F51=$T$13,G51=$X$8),B51,"")&amp;" "&amp;IF(AND(F52=$T$13,G52=$X$8),B52,"")&amp;" "&amp;IF(AND(F53=$T$13,G53=$X$8),B53,"")&amp;" "&amp;IF(AND(F54=$T$13,G54=$X$8),B54,"")&amp;" "&amp;IF(AND(F55=$T$13,G55=$X$8),B55,"")&amp;" "&amp;IF(AND(F56=$T$13,G56=$X$8),B56,"")&amp;" "&amp;IF(AND(F57=$T$13,G57=$X$8),B57,"")&amp;" "&amp;IF(AND(F58=$T$13,G58=$X$8),B58,"")&amp;" "&amp;IF(AND(F59=$T$13,G59=$X$8),B59,"")&amp;" "&amp;IF(AND(F60=$T$13,G60=$X$8),B60,"")&amp;" "&amp;IF(AND(F61=$T$13,G61=$X$8),B61,"")&amp;" "&amp;IF(AND(F63=$T$13,G63=$X$8),B63,"")&amp;" "&amp;IF(AND(F64=$T$13,G64=$X$8),B64,"")&amp;" "&amp;IF(AND(F65=$T$13,G65=$X$8),B65,"")&amp;" "&amp;IF(AND(F66=$T$13,G66=$X$8),B66,"")&amp;" "&amp;IF(AND(F67=$T$13,G67=$X$8),B67,"")&amp;" "&amp;IF(AND(F68=$T$13,G68=$X$8),B68,"")&amp;" "&amp;IF(AND(F69=$T$13,G69=$X$8),B69,"")&amp;" "&amp;IF(AND(F70=$T$13,G70=$X$8),B70,"")&amp;" "&amp;IF(AND(F71=$T$13,G71=$X$8),B71,"")&amp;" "&amp;IF(AND(F72=$T$13,G72=$X$8),B72,"")&amp;" "&amp;IF(AND(F73=$T$13,G73=$X$8),B73,"")&amp;" "&amp;IF(AND(F74=$T$13,G74=$X$8),B74,"")&amp;" "&amp;IF(AND(F75=$T$13,G75=$X$8),B75,"")&amp;" "&amp;IF(AND(F76=$T$13,G76=$X$8),B76,"")&amp;" "&amp;IF(AND(F77=$T$13,G77=$X$8),B77,"")&amp;" "&amp;IF(AND(F78=$T$13,G78=$X$8),B78,"")&amp;" "&amp;IF(AND(F79=$T$13,G79=$X$8),B79,"")&amp;" "&amp;IF(AND(F80=$T$13,G80=$X$8),B80,"")&amp;" "&amp;IF(AND(F81=$T$13,G81=$X$8),B81,"")&amp;" "&amp;IF(AND(F82=$T$13,G82=$X$8),B82,"")&amp;" "&amp;IF(AND(F83=$T$13,G83=$X$8),B83,"")&amp;" "&amp;IF(AND(F84=$T$13,G84=$X$8),B84,"")&amp;" "&amp;IF(AND(F85=$T$13,G85=$X$8),B85,"")&amp;" "&amp;IF(AND(F86=$T$13,G86=$X$8),B86,"")&amp;" "&amp;IF(AND(F87=$T$13,G87=$X$8),B87,"")&amp;" "&amp;IF(AND(F88=$T$13,G88=$X$8),B88,"")&amp;" "&amp;IF(AND(F89=$T$13,G89=$X$8),B89,"")&amp;" "&amp;IF(AND(F90=$T$13,G90=$X$8),B90,"")</f>
        <v xml:space="preserve">  R3       R10 R11    R15 R16 R17      R23 R24     R30  R32      R38      R44   R47   R50 R51  R53                            </v>
      </c>
      <c r="P13" s="161" t="str">
        <f>+IF(AND(F9=$T$13,G9=$Y$8),B9,"")&amp;" "&amp;IF(AND(F10=$T$13,G10=$Y$8),B10,"")&amp;" "&amp;IF(AND(F11=$T$13,G11=$Y$8),B11,"")&amp;" "&amp;IF(AND(F12=$T$13,G12=$Y$8),B12,"")&amp;" "&amp;IF(AND(F13=$T$13,G13=$Y$8),B13,"")&amp;" "&amp;IF(AND(F14=$T$13,G14=$Y$8),B14,"")&amp;" "&amp;IF(AND(F15=$T$13,G15=$Y$8),B15,"")&amp;" "&amp;IF(AND(F16=$T$13,G16=$Y$8),B16,"")&amp;" "&amp;IF(AND(F17=$T$13,G17=$Y$8),B17,"")&amp;" "&amp;IF(AND(F18=$T$13,G18=$Y$8),B18,"")&amp;" "&amp;IF(AND(F19=$T$13,G19=$Y$8),B19,"")&amp;" "&amp;IF(AND(F20=$T$13,G20=$Y$8),B20,"")&amp;" "&amp;IF(AND(F21=$T$13,G21=$Y$8),B21,"")&amp;" "&amp;IF(AND(F22=$T$13,G22=$Y$8),B22,"")&amp;" "&amp;IF(AND(F23=$T$13,G23=$Y$8),B23,"")&amp;" "&amp;IF(AND(F24=$T$13,G24=$Y$8),B24,"")&amp;" "&amp;IF(AND(F25=$T$13,G25=$Y$8),B25,"")&amp;" "&amp;IF(AND(F26=$T$13,G26=$Y$8),B26,"")&amp;" "&amp;IF(AND(F27=$T$13,G27=$Y$8),B27,"")&amp;" "&amp;IF(AND(F28=$T$13,G28=$Y$8),B28,"")&amp;" "&amp;IF(AND(F29=$T$13,G29=$Y$8),B29,"")&amp;" "&amp;IF(AND(F30=$T$13,G30=$Y$8),B30,"")&amp;" "&amp;IF(AND(F31=$T$13,G31=$Y$8),B31,"")&amp;" "&amp;IF(AND(F32=$T$13,G32=$Y$8),B32,"")&amp;" "&amp;IF(AND(F33=$T$13,G33=$Y$8),B33,"")&amp;" "&amp;IF(AND(F34=$T$13,G34=$Y$8),B34,"")&amp;" "&amp;IF(AND(F36=$T$13,G36=$Y$8),B36,"")&amp;" "&amp;IF(AND(F37=$T$13,G37=$Y$8),B37,"")&amp;" "&amp;IF(AND(F38=$T$13,G38=$Y$8),B38,"")&amp;" "&amp;IF(AND(F39=$T$13,G39=$Y$8),B39,"")&amp;" "&amp;IF(AND(F40=$T$13,G40=$Y$8),B40,"")&amp;" "&amp;IF(AND(F41=$T$13,G41=$Y$8),B41,"")&amp;" "&amp;IF(AND(F42=$T$13,G42=$Y$8),B42,"")&amp;" "&amp;IF(AND(F43=$T$13,G43=$Y$8),B43,"")&amp;" "&amp;IF(AND(F44=$T$13,G44=$Y$8),B44,"")&amp;" "&amp;IF(AND(F45=$T$13,G45=$Y$8),B45,"")&amp;" "&amp;IF(AND(F46=$T$13,G46=$Y$8),B46,"")&amp;" "&amp;IF(AND(F47=$T$13,G47=$Y$8),B47,"")&amp;" "&amp;IF(AND(F48=$T$13,G48=$Y$8),B48,"")&amp;" "&amp;IF(AND(F49=$T$13,G49=$Y$8),B49,"")&amp;" "&amp;IF(AND(F50=$T$13,G50=$Y$8),B50,"")&amp;" "&amp;IF(AND(F51=$T$13,G51=$Y$8),B51,"")&amp;" "&amp;IF(AND(F52=$T$13,G52=$Y$8),B52,"")&amp;" "&amp;IF(AND(F53=$T$13,G53=$Y$8),B53,"")&amp;" "&amp;IF(AND(F54=$T$13,G54=$Y$8),B54,"")&amp;" "&amp;IF(AND(F55=$T$13,G55=$Y$8),B55,"")&amp;" "&amp;IF(AND(F56=$T$13,G56=$Y$8),B56,"")&amp;" "&amp;IF(AND(F57=$T$13,G57=$Y$8),B57,"")&amp;" "&amp;IF(AND(F58=$T$13,G58=$Y$8),B58,"")&amp;" "&amp;IF(AND(F59=$T$13,G59=$Y$8),B59,"")&amp;" "&amp;IF(AND(F60=$T$13,G60=$Y$8),B60,"")&amp;" "&amp;IF(AND(F61=$T$13,G61=$Y$8),B61,"")&amp;" "&amp;IF(AND(F63=$T$13,G63=$Y$8),B63,"")&amp;" "&amp;IF(AND(F64=$T$13,G64=$Y$8),B64,"")&amp;" "&amp;IF(AND(F65=$T$13,G65=$Y$8),B65,"")&amp;" "&amp;IF(AND(F66=$T$13,G66=$Y$8),B66,"")&amp;" "&amp;IF(AND(F67=$T$13,G67=$Y$8),B67,"")&amp;" "&amp;IF(AND(F68=$T$13,G68=$Y$8),B68,"")</f>
        <v>R1                 R18   R21         R31         R40  R42                 R60</v>
      </c>
      <c r="R13" s="886"/>
      <c r="S13" s="206">
        <v>0.2</v>
      </c>
      <c r="T13" s="162" t="s">
        <v>47</v>
      </c>
      <c r="U13" s="158" t="s">
        <v>77</v>
      </c>
      <c r="V13" s="158" t="s">
        <v>77</v>
      </c>
      <c r="W13" s="159" t="s">
        <v>76</v>
      </c>
      <c r="X13" s="160" t="s">
        <v>75</v>
      </c>
      <c r="Y13" s="161" t="s">
        <v>74</v>
      </c>
    </row>
    <row r="14" spans="1:25" ht="115.2" x14ac:dyDescent="0.3">
      <c r="A14" s="173" t="str">
        <f>'[3]CONTEXTO E IDENTIFICACIÓN'!G60</f>
        <v>Operativo</v>
      </c>
      <c r="B14" s="174" t="str">
        <f>'[3]CONTEXTO E IDENTIFICACIÓN'!A60</f>
        <v>R6</v>
      </c>
      <c r="C14" s="175" t="str">
        <f>'[3]CONTEXTO E IDENTIFICACIÓN'!N60</f>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D14" s="152">
        <f>'[3]VALORACIÓN DEL CONTROL'!Y78</f>
        <v>0.48</v>
      </c>
      <c r="E14" s="152">
        <f>'[3]VALORACIÓN DEL CONTROL'!Z78</f>
        <v>0.8</v>
      </c>
      <c r="F14" s="153" t="str">
        <f t="shared" si="0"/>
        <v>Media</v>
      </c>
      <c r="G14" s="153" t="str">
        <f t="shared" si="1"/>
        <v>Mayor</v>
      </c>
      <c r="H14" s="154" t="str">
        <f t="shared" si="2"/>
        <v>Alto</v>
      </c>
    </row>
    <row r="15" spans="1:25" ht="81" customHeight="1" x14ac:dyDescent="0.3">
      <c r="A15" s="173" t="str">
        <f>'[3]CONTEXTO E IDENTIFICACIÓN'!G61</f>
        <v>De Corrupción</v>
      </c>
      <c r="B15" s="174" t="str">
        <f>'[3]CONTEXTO E IDENTIFICACIÓN'!A61</f>
        <v>R7</v>
      </c>
      <c r="C15" s="175" t="str">
        <f>'[3]CONTEXTO E IDENTIFICACIÓN'!N61</f>
        <v>Posibilidad de pérdida Reputacional por manipulación y/o sustracción de la información misional que maneja el proceso, para beneficio propio y/o de un particular debido a istemas de información susceptibles de manipulación o adulteración por falta de seguridad</v>
      </c>
      <c r="D15" s="152">
        <f>'[3]VALORACIÓN DEL CONTROL'!Y82</f>
        <v>0.36</v>
      </c>
      <c r="E15" s="152">
        <f>'[3]VALORACIÓN DEL CONTROL'!Z82</f>
        <v>1</v>
      </c>
      <c r="F15" s="153" t="str">
        <f t="shared" si="0"/>
        <v>Baja</v>
      </c>
      <c r="G15" s="153" t="str">
        <f t="shared" si="1"/>
        <v>Catastrófico</v>
      </c>
      <c r="H15" s="154" t="str">
        <f t="shared" si="2"/>
        <v>Extremo</v>
      </c>
    </row>
    <row r="16" spans="1:25" ht="129.6" x14ac:dyDescent="0.3">
      <c r="A16" s="173" t="str">
        <f>'[3]CONTEXTO E IDENTIFICACIÓN'!G62</f>
        <v>De Cumplimiento</v>
      </c>
      <c r="B16" s="174" t="str">
        <f>'[3]CONTEXTO E IDENTIFICACIÓN'!A62</f>
        <v>R8</v>
      </c>
      <c r="C16" s="175" t="str">
        <f>'[3]CONTEXTO E IDENTIFICACIÓN'!N62</f>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D16" s="152">
        <f>'[3]VALORACIÓN DEL CONTROL'!Y86</f>
        <v>0.6</v>
      </c>
      <c r="E16" s="152">
        <f>'[3]VALORACIÓN DEL CONTROL'!Z86</f>
        <v>0.8</v>
      </c>
      <c r="F16" s="153" t="str">
        <f t="shared" si="0"/>
        <v>Media</v>
      </c>
      <c r="G16" s="153" t="str">
        <f t="shared" si="1"/>
        <v>Mayor</v>
      </c>
      <c r="H16" s="154" t="str">
        <f t="shared" si="2"/>
        <v>Alto</v>
      </c>
    </row>
    <row r="17" spans="1:8" ht="172.8" x14ac:dyDescent="0.3">
      <c r="A17" s="173" t="str">
        <f>'[3]CONTEXTO E IDENTIFICACIÓN'!G63</f>
        <v>De Corrupción</v>
      </c>
      <c r="B17" s="174" t="str">
        <f>'[3]CONTEXTO E IDENTIFICACIÓN'!A63</f>
        <v>R9</v>
      </c>
      <c r="C17" s="175" t="str">
        <f>'[3]CONTEXTO E IDENTIFICACIÓN'!N63</f>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
      <c r="D17" s="152">
        <f>'[3]VALORACIÓN DEL CONTROL'!Y90</f>
        <v>0.36</v>
      </c>
      <c r="E17" s="152">
        <f>'[3]VALORACIÓN DEL CONTROL'!Z90</f>
        <v>1</v>
      </c>
      <c r="F17" s="153" t="str">
        <f t="shared" si="0"/>
        <v>Baja</v>
      </c>
      <c r="G17" s="153" t="str">
        <f t="shared" si="1"/>
        <v>Catastrófico</v>
      </c>
      <c r="H17" s="154" t="str">
        <f t="shared" si="2"/>
        <v>Extremo</v>
      </c>
    </row>
    <row r="18" spans="1:8" ht="115.2" x14ac:dyDescent="0.3">
      <c r="A18" s="173" t="str">
        <f>'[3]CONTEXTO E IDENTIFICACIÓN'!G64</f>
        <v>De Cumplimiento</v>
      </c>
      <c r="B18" s="174" t="str">
        <f>'[3]CONTEXTO E IDENTIFICACIÓN'!A64</f>
        <v>R10</v>
      </c>
      <c r="C18" s="175" t="str">
        <f>'[3]CONTEXTO E IDENTIFICACIÓN'!N64</f>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D18" s="152">
        <f>'[3]VALORACIÓN DEL CONTROL'!Y94</f>
        <v>0.12959999999999999</v>
      </c>
      <c r="E18" s="152">
        <f>'[3]VALORACIÓN DEL CONTROL'!Z94</f>
        <v>0.8</v>
      </c>
      <c r="F18" s="153" t="str">
        <f t="shared" si="0"/>
        <v>Muy Baja</v>
      </c>
      <c r="G18" s="153" t="str">
        <f t="shared" si="1"/>
        <v>Mayor</v>
      </c>
      <c r="H18" s="154" t="str">
        <f t="shared" si="2"/>
        <v>Alto</v>
      </c>
    </row>
    <row r="19" spans="1:8" ht="43.2" x14ac:dyDescent="0.3">
      <c r="A19" s="173" t="str">
        <f>'[3]CONTEXTO E IDENTIFICACIÓN'!G65</f>
        <v>De Cumplimiento</v>
      </c>
      <c r="B19" s="174" t="str">
        <f>'[3]CONTEXTO E IDENTIFICACIÓN'!A65</f>
        <v>R11</v>
      </c>
      <c r="C19" s="175" t="str">
        <f>'[3]CONTEXTO E IDENTIFICACIÓN'!N65</f>
        <v>Posibilidad de pérdida Reputacional por declaratoria de inaplicación de la regulación expedida por la entidad debido a que se identifica la ilegalidad del acto por parte de un ente judicial.</v>
      </c>
      <c r="D19" s="152">
        <f>'[3]VALORACIÓN DEL CONTROL'!Y98</f>
        <v>0.14399999999999999</v>
      </c>
      <c r="E19" s="152">
        <f>'[3]VALORACIÓN DEL CONTROL'!Z98</f>
        <v>0.8</v>
      </c>
      <c r="F19" s="153" t="str">
        <f t="shared" si="0"/>
        <v>Muy Baja</v>
      </c>
      <c r="G19" s="153" t="str">
        <f t="shared" si="1"/>
        <v>Mayor</v>
      </c>
      <c r="H19" s="154" t="str">
        <f t="shared" si="2"/>
        <v>Alto</v>
      </c>
    </row>
    <row r="20" spans="1:8" ht="144" x14ac:dyDescent="0.3">
      <c r="A20" s="173">
        <f>'[3]CONTEXTO E IDENTIFICACIÓN'!G66</f>
        <v>0</v>
      </c>
      <c r="B20" s="174" t="str">
        <f>'[3]CONTEXTO E IDENTIFICACIÓN'!A66</f>
        <v>R12</v>
      </c>
      <c r="C20" s="175" t="str">
        <f>'[3]CONTEXTO E IDENTIFICACIÓN'!N66</f>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D20" s="152">
        <f>'[3]VALORACIÓN DEL CONTROL'!Y102</f>
        <v>0.32</v>
      </c>
      <c r="E20" s="152">
        <f>'[3]VALORACIÓN DEL CONTROL'!Z102</f>
        <v>1</v>
      </c>
      <c r="F20" s="153" t="str">
        <f t="shared" si="0"/>
        <v>Baja</v>
      </c>
      <c r="G20" s="153" t="str">
        <f t="shared" si="1"/>
        <v>Catastrófico</v>
      </c>
      <c r="H20" s="154" t="str">
        <f t="shared" si="2"/>
        <v>Extremo</v>
      </c>
    </row>
    <row r="21" spans="1:8" ht="244.8" x14ac:dyDescent="0.3">
      <c r="A21" s="173" t="str">
        <f>'[3]CONTEXTO E IDENTIFICACIÓN'!G67</f>
        <v>De Corrupción</v>
      </c>
      <c r="B21" s="174" t="str">
        <f>'[3]CONTEXTO E IDENTIFICACIÓN'!A67</f>
        <v>R13</v>
      </c>
      <c r="C21" s="175" t="str">
        <f>'[3]CONTEXTO E IDENTIFICACIÓN'!N67</f>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D21" s="152">
        <f>'[3]VALORACIÓN DEL CONTROL'!Y106</f>
        <v>0.216</v>
      </c>
      <c r="E21" s="152">
        <f>'[3]VALORACIÓN DEL CONTROL'!Z106</f>
        <v>1</v>
      </c>
      <c r="F21" s="153" t="str">
        <f t="shared" si="0"/>
        <v>Baja</v>
      </c>
      <c r="G21" s="153" t="str">
        <f t="shared" si="1"/>
        <v>Catastrófico</v>
      </c>
      <c r="H21" s="154" t="str">
        <f t="shared" si="2"/>
        <v>Extremo</v>
      </c>
    </row>
    <row r="22" spans="1:8" ht="201.6" x14ac:dyDescent="0.3">
      <c r="A22" s="173" t="str">
        <f>'[3]CONTEXTO E IDENTIFICACIÓN'!G68</f>
        <v>De Cumplimiento</v>
      </c>
      <c r="B22" s="174" t="str">
        <f>'[3]CONTEXTO E IDENTIFICACIÓN'!A68</f>
        <v>R14</v>
      </c>
      <c r="C22" s="175" t="str">
        <f>'[3]CONTEXTO E IDENTIFICACIÓN'!N68</f>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D22" s="152">
        <f>'[3]VALORACIÓN DEL CONTROL'!Y110</f>
        <v>0.216</v>
      </c>
      <c r="E22" s="152">
        <f>'[3]VALORACIÓN DEL CONTROL'!Z110</f>
        <v>1</v>
      </c>
      <c r="F22" s="153" t="str">
        <f t="shared" si="0"/>
        <v>Baja</v>
      </c>
      <c r="G22" s="153" t="str">
        <f t="shared" si="1"/>
        <v>Catastrófico</v>
      </c>
      <c r="H22" s="154" t="str">
        <f t="shared" si="2"/>
        <v>Extremo</v>
      </c>
    </row>
    <row r="23" spans="1:8" ht="320.25" customHeight="1" x14ac:dyDescent="0.3">
      <c r="A23" s="173" t="str">
        <f>'[3]CONTEXTO E IDENTIFICACIÓN'!G69</f>
        <v>De Cumplimiento</v>
      </c>
      <c r="B23" s="174" t="str">
        <f>'[3]CONTEXTO E IDENTIFICACIÓN'!A69</f>
        <v>R15</v>
      </c>
      <c r="C23" s="175" t="str">
        <f>'[3]CONTEXTO E IDENTIFICACIÓN'!N69</f>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D23" s="152">
        <f>'[3]VALORACIÓN DEL CONTROL'!Y114</f>
        <v>0.14399999999999999</v>
      </c>
      <c r="E23" s="152">
        <f>'[3]VALORACIÓN DEL CONTROL'!Z114</f>
        <v>0.8</v>
      </c>
      <c r="F23" s="153" t="str">
        <f t="shared" si="0"/>
        <v>Muy Baja</v>
      </c>
      <c r="G23" s="153" t="str">
        <f t="shared" si="1"/>
        <v>Mayor</v>
      </c>
      <c r="H23" s="154" t="str">
        <f t="shared" si="2"/>
        <v>Alto</v>
      </c>
    </row>
    <row r="24" spans="1:8" ht="246.75" customHeight="1" x14ac:dyDescent="0.3">
      <c r="A24" s="173" t="str">
        <f>'[3]CONTEXTO E IDENTIFICACIÓN'!G70</f>
        <v>De Cumplimiento</v>
      </c>
      <c r="B24" s="174" t="str">
        <f>'[3]CONTEXTO E IDENTIFICACIÓN'!A70</f>
        <v>R16</v>
      </c>
      <c r="C24" s="175" t="str">
        <f>'[3]CONTEXTO E IDENTIFICACIÓN'!N70</f>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
      <c r="D24" s="152">
        <f>'[3]VALORACIÓN DEL CONTROL'!Y118</f>
        <v>8.6399999999999991E-2</v>
      </c>
      <c r="E24" s="152">
        <f>'[3]VALORACIÓN DEL CONTROL'!Z118</f>
        <v>0.8</v>
      </c>
      <c r="F24" s="153" t="str">
        <f t="shared" si="0"/>
        <v>Muy Baja</v>
      </c>
      <c r="G24" s="153" t="str">
        <f t="shared" si="1"/>
        <v>Mayor</v>
      </c>
      <c r="H24" s="154" t="str">
        <f t="shared" si="2"/>
        <v>Alto</v>
      </c>
    </row>
    <row r="25" spans="1:8" ht="102.75" customHeight="1" x14ac:dyDescent="0.3">
      <c r="A25" s="173" t="str">
        <f>'[3]CONTEXTO E IDENTIFICACIÓN'!G71</f>
        <v>Operativo</v>
      </c>
      <c r="B25" s="174" t="str">
        <f>'[3]CONTEXTO E IDENTIFICACIÓN'!A71</f>
        <v>R17</v>
      </c>
      <c r="C25" s="175" t="str">
        <f>'[3]CONTEXTO E IDENTIFICACIÓN'!N71</f>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
      <c r="D25" s="152">
        <f>'[3]VALORACIÓN DEL CONTROL'!Y122</f>
        <v>8.6399999999999991E-2</v>
      </c>
      <c r="E25" s="152">
        <f>'[3]VALORACIÓN DEL CONTROL'!Z122</f>
        <v>0.8</v>
      </c>
      <c r="F25" s="153" t="str">
        <f t="shared" si="0"/>
        <v>Muy Baja</v>
      </c>
      <c r="G25" s="153" t="str">
        <f t="shared" si="1"/>
        <v>Mayor</v>
      </c>
      <c r="H25" s="154" t="str">
        <f t="shared" si="2"/>
        <v>Alto</v>
      </c>
    </row>
    <row r="26" spans="1:8" ht="110.25" customHeight="1" x14ac:dyDescent="0.3">
      <c r="A26" s="173" t="str">
        <f>'[3]CONTEXTO E IDENTIFICACIÓN'!G72</f>
        <v>De Cumplimiento</v>
      </c>
      <c r="B26" s="174" t="str">
        <f>'[3]CONTEXTO E IDENTIFICACIÓN'!A72</f>
        <v>R18</v>
      </c>
      <c r="C26" s="175" t="str">
        <f>'[3]CONTEXTO E IDENTIFICACIÓN'!N72</f>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
      <c r="D26" s="152">
        <f>'[3]VALORACIÓN DEL CONTROL'!Y126</f>
        <v>0.12</v>
      </c>
      <c r="E26" s="152">
        <f>'[3]VALORACIÓN DEL CONTROL'!Z126</f>
        <v>1</v>
      </c>
      <c r="F26" s="153" t="str">
        <f t="shared" si="0"/>
        <v>Muy Baja</v>
      </c>
      <c r="G26" s="153" t="str">
        <f t="shared" si="1"/>
        <v>Catastrófico</v>
      </c>
      <c r="H26" s="154" t="str">
        <f t="shared" si="2"/>
        <v>Extremo</v>
      </c>
    </row>
    <row r="27" spans="1:8" ht="88.5" customHeight="1" x14ac:dyDescent="0.3">
      <c r="A27" s="173" t="str">
        <f>'[3]CONTEXTO E IDENTIFICACIÓN'!G73</f>
        <v>De Corrupción</v>
      </c>
      <c r="B27" s="174" t="str">
        <f>'[3]CONTEXTO E IDENTIFICACIÓN'!A73</f>
        <v>R19</v>
      </c>
      <c r="C27" s="175" t="str">
        <f>'[3]CONTEXTO E IDENTIFICACIÓN'!N73</f>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
      <c r="D27" s="152">
        <f>'[3]VALORACIÓN DEL CONTROL'!Y130</f>
        <v>0.12959999999999999</v>
      </c>
      <c r="E27" s="152">
        <f>'[3]VALORACIÓN DEL CONTROL'!Z130</f>
        <v>0.6</v>
      </c>
      <c r="F27" s="153" t="str">
        <f t="shared" si="0"/>
        <v>Muy Baja</v>
      </c>
      <c r="G27" s="153" t="str">
        <f t="shared" si="1"/>
        <v>Moderado</v>
      </c>
      <c r="H27" s="154" t="str">
        <f t="shared" si="2"/>
        <v>Moderado</v>
      </c>
    </row>
    <row r="28" spans="1:8" ht="146.25" customHeight="1" x14ac:dyDescent="0.3">
      <c r="A28" s="173" t="str">
        <f>'[3]CONTEXTO E IDENTIFICACIÓN'!G74</f>
        <v>De Cumplimiento</v>
      </c>
      <c r="B28" s="174" t="str">
        <f>'[3]CONTEXTO E IDENTIFICACIÓN'!A74</f>
        <v>R20</v>
      </c>
      <c r="C28" s="175" t="str">
        <f>'[3]CONTEXTO E IDENTIFICACIÓN'!N74</f>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
      <c r="D28" s="152">
        <f>'[3]VALORACIÓN DEL CONTROL'!Y134</f>
        <v>0.28799999999999998</v>
      </c>
      <c r="E28" s="152">
        <f>'[3]VALORACIÓN DEL CONTROL'!Z134</f>
        <v>0.8</v>
      </c>
      <c r="F28" s="153" t="str">
        <f t="shared" si="0"/>
        <v>Baja</v>
      </c>
      <c r="G28" s="153" t="str">
        <f t="shared" si="1"/>
        <v>Mayor</v>
      </c>
      <c r="H28" s="154" t="str">
        <f t="shared" si="2"/>
        <v>Alto</v>
      </c>
    </row>
    <row r="29" spans="1:8" ht="158.4" x14ac:dyDescent="0.3">
      <c r="A29" s="173" t="str">
        <f>'[3]CONTEXTO E IDENTIFICACIÓN'!G75</f>
        <v>De Cumplimiento</v>
      </c>
      <c r="B29" s="174" t="str">
        <f>'[3]CONTEXTO E IDENTIFICACIÓN'!A75</f>
        <v>R21</v>
      </c>
      <c r="C29" s="175" t="str">
        <f>'[3]CONTEXTO E IDENTIFICACIÓN'!N75</f>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
      <c r="D29" s="152">
        <f>'[3]VALORACIÓN DEL CONTROL'!Y138</f>
        <v>0.14399999999999999</v>
      </c>
      <c r="E29" s="152">
        <f>'[3]VALORACIÓN DEL CONTROL'!Z138</f>
        <v>1</v>
      </c>
      <c r="F29" s="153" t="str">
        <f t="shared" si="0"/>
        <v>Muy Baja</v>
      </c>
      <c r="G29" s="153" t="str">
        <f t="shared" si="1"/>
        <v>Catastrófico</v>
      </c>
      <c r="H29" s="154" t="str">
        <f t="shared" si="2"/>
        <v>Extremo</v>
      </c>
    </row>
    <row r="30" spans="1:8" ht="129.6" x14ac:dyDescent="0.3">
      <c r="A30" s="173" t="str">
        <f>'[3]CONTEXTO E IDENTIFICACIÓN'!G76</f>
        <v>De Corrupción</v>
      </c>
      <c r="B30" s="174" t="str">
        <f>'[3]CONTEXTO E IDENTIFICACIÓN'!A76</f>
        <v>R22</v>
      </c>
      <c r="C30" s="175" t="str">
        <f>'[3]CONTEXTO E IDENTIFICACIÓN'!N76</f>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D30" s="152">
        <f>'[3]VALORACIÓN DEL CONTROL'!Y142</f>
        <v>0.24</v>
      </c>
      <c r="E30" s="152">
        <f>'[3]VALORACIÓN DEL CONTROL'!Z142</f>
        <v>0.8</v>
      </c>
      <c r="F30" s="153" t="str">
        <f t="shared" si="0"/>
        <v>Baja</v>
      </c>
      <c r="G30" s="153" t="str">
        <f t="shared" si="1"/>
        <v>Mayor</v>
      </c>
      <c r="H30" s="154" t="str">
        <f t="shared" si="2"/>
        <v>Alto</v>
      </c>
    </row>
    <row r="31" spans="1:8" ht="172.8" x14ac:dyDescent="0.3">
      <c r="A31" s="173" t="str">
        <f>'[3]CONTEXTO E IDENTIFICACIÓN'!G77</f>
        <v>Operativo</v>
      </c>
      <c r="B31" s="174" t="str">
        <f>'[3]CONTEXTO E IDENTIFICACIÓN'!A77</f>
        <v>R23</v>
      </c>
      <c r="C31" s="175" t="str">
        <f>'[3]CONTEXTO E IDENTIFICACIÓN'!N77</f>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D31" s="152">
        <f>'[3]VALORACIÓN DEL CONTROL'!Y146</f>
        <v>0.14399999999999999</v>
      </c>
      <c r="E31" s="152">
        <f>'[3]VALORACIÓN DEL CONTROL'!Z146</f>
        <v>0.8</v>
      </c>
      <c r="F31" s="153" t="str">
        <f t="shared" si="0"/>
        <v>Muy Baja</v>
      </c>
      <c r="G31" s="153" t="str">
        <f t="shared" si="1"/>
        <v>Mayor</v>
      </c>
      <c r="H31" s="154" t="str">
        <f t="shared" si="2"/>
        <v>Alto</v>
      </c>
    </row>
    <row r="32" spans="1:8" ht="115.2" x14ac:dyDescent="0.3">
      <c r="A32" s="173" t="str">
        <f>'[3]CONTEXTO E IDENTIFICACIÓN'!G78</f>
        <v>Operativo</v>
      </c>
      <c r="B32" s="174" t="str">
        <f>'[3]CONTEXTO E IDENTIFICACIÓN'!A78</f>
        <v>R24</v>
      </c>
      <c r="C32" s="175" t="str">
        <f>'[3]CONTEXTO E IDENTIFICACIÓN'!N78</f>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D32" s="152">
        <f>'[3]VALORACIÓN DEL CONTROL'!Y150</f>
        <v>0.14399999999999999</v>
      </c>
      <c r="E32" s="152">
        <f>'[3]VALORACIÓN DEL CONTROL'!Z150</f>
        <v>0.8</v>
      </c>
      <c r="F32" s="153" t="str">
        <f t="shared" si="0"/>
        <v>Muy Baja</v>
      </c>
      <c r="G32" s="153" t="str">
        <f t="shared" si="1"/>
        <v>Mayor</v>
      </c>
      <c r="H32" s="154" t="str">
        <f t="shared" si="2"/>
        <v>Alto</v>
      </c>
    </row>
    <row r="33" spans="1:8" ht="172.8" x14ac:dyDescent="0.3">
      <c r="A33" s="173" t="str">
        <f>'[3]CONTEXTO E IDENTIFICACIÓN'!G79</f>
        <v>Operativo</v>
      </c>
      <c r="B33" s="174" t="str">
        <f>'[3]CONTEXTO E IDENTIFICACIÓN'!A79</f>
        <v>R25</v>
      </c>
      <c r="C33" s="175" t="str">
        <f>'[3]CONTEXTO E IDENTIFICACIÓN'!N79</f>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D33" s="152">
        <f>'[3]VALORACIÓN DEL CONTROL'!Y154</f>
        <v>2.5919999999999995E-2</v>
      </c>
      <c r="E33" s="152">
        <f>'[3]VALORACIÓN DEL CONTROL'!Z154</f>
        <v>0.6</v>
      </c>
      <c r="F33" s="153" t="str">
        <f t="shared" si="0"/>
        <v>Muy Baja</v>
      </c>
      <c r="G33" s="153" t="str">
        <f t="shared" si="1"/>
        <v>Moderado</v>
      </c>
      <c r="H33" s="154" t="str">
        <f t="shared" si="2"/>
        <v>Moderado</v>
      </c>
    </row>
    <row r="34" spans="1:8" ht="86.4" x14ac:dyDescent="0.3">
      <c r="A34" s="173" t="str">
        <f>'[3]CONTEXTO E IDENTIFICACIÓN'!G80</f>
        <v>De Corrupción</v>
      </c>
      <c r="B34" s="174" t="str">
        <f>'[3]CONTEXTO E IDENTIFICACIÓN'!A80</f>
        <v>R26</v>
      </c>
      <c r="C34" s="175" t="str">
        <f>'[3]CONTEXTO E IDENTIFICACIÓN'!N80</f>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D34" s="152">
        <f>'[3]VALORACIÓN DEL CONTROL'!Y158</f>
        <v>0.6</v>
      </c>
      <c r="E34" s="152">
        <f>'[3]VALORACIÓN DEL CONTROL'!Z158</f>
        <v>0.6</v>
      </c>
      <c r="F34" s="153" t="str">
        <f t="shared" si="0"/>
        <v>Media</v>
      </c>
      <c r="G34" s="153" t="str">
        <f t="shared" si="1"/>
        <v>Moderado</v>
      </c>
      <c r="H34" s="154" t="str">
        <f t="shared" si="2"/>
        <v>Moderado</v>
      </c>
    </row>
    <row r="35" spans="1:8" ht="129.6" x14ac:dyDescent="0.3">
      <c r="A35" s="173" t="str">
        <f>'[3]CONTEXTO E IDENTIFICACIÓN'!G81</f>
        <v>De Cumplimiento</v>
      </c>
      <c r="B35" s="174" t="str">
        <f>'[3]CONTEXTO E IDENTIFICACIÓN'!A81</f>
        <v>R27</v>
      </c>
      <c r="C35" s="175" t="str">
        <f>'[3]CONTEXTO E IDENTIFICACIÓN'!N81</f>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D35" s="152">
        <f>'[3]VALORACIÓN DEL CONTROL'!Y162</f>
        <v>0.24</v>
      </c>
      <c r="E35" s="152">
        <f>'[3]VALORACIÓN DEL CONTROL'!Z162</f>
        <v>0.6</v>
      </c>
      <c r="F35" s="153" t="str">
        <f t="shared" si="0"/>
        <v>Baja</v>
      </c>
      <c r="G35" s="153" t="str">
        <f t="shared" si="1"/>
        <v>Moderado</v>
      </c>
      <c r="H35" s="154" t="str">
        <f t="shared" si="2"/>
        <v>Moderado</v>
      </c>
    </row>
    <row r="36" spans="1:8" ht="86.4" x14ac:dyDescent="0.3">
      <c r="A36" s="173" t="str">
        <f>'[3]CONTEXTO E IDENTIFICACIÓN'!G82</f>
        <v>De Corrupción</v>
      </c>
      <c r="B36" s="174" t="str">
        <f>'[3]CONTEXTO E IDENTIFICACIÓN'!A82</f>
        <v>R28</v>
      </c>
      <c r="C36" s="175" t="str">
        <f>'[3]CONTEXTO E IDENTIFICACIÓN'!N82</f>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D36" s="152">
        <f>'[3]VALORACIÓN DEL CONTROL'!Y166</f>
        <v>0.48</v>
      </c>
      <c r="E36" s="152">
        <f>'[3]VALORACIÓN DEL CONTROL'!Z166</f>
        <v>0.6</v>
      </c>
      <c r="F36" s="153" t="str">
        <f t="shared" si="0"/>
        <v>Media</v>
      </c>
      <c r="G36" s="153" t="str">
        <f t="shared" si="1"/>
        <v>Moderado</v>
      </c>
      <c r="H36" s="154" t="str">
        <f t="shared" si="2"/>
        <v>Moderado</v>
      </c>
    </row>
    <row r="37" spans="1:8" ht="100.8" x14ac:dyDescent="0.3">
      <c r="A37" s="173" t="str">
        <f>'[3]CONTEXTO E IDENTIFICACIÓN'!G83</f>
        <v>Operativo</v>
      </c>
      <c r="B37" s="174" t="str">
        <f>'[3]CONTEXTO E IDENTIFICACIÓN'!A83</f>
        <v>R29</v>
      </c>
      <c r="C37" s="175" t="str">
        <f>'[3]CONTEXTO E IDENTIFICACIÓN'!N83</f>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
      <c r="D37" s="152">
        <f>'[3]VALORACIÓN DEL CONTROL'!Y170</f>
        <v>0.6</v>
      </c>
      <c r="E37" s="152">
        <f>'[3]VALORACIÓN DEL CONTROL'!Z170</f>
        <v>0.8</v>
      </c>
      <c r="F37" s="153" t="str">
        <f t="shared" si="0"/>
        <v>Media</v>
      </c>
      <c r="G37" s="153" t="str">
        <f t="shared" si="1"/>
        <v>Mayor</v>
      </c>
      <c r="H37" s="154" t="str">
        <f t="shared" si="2"/>
        <v>Alto</v>
      </c>
    </row>
    <row r="38" spans="1:8" ht="230.4" x14ac:dyDescent="0.3">
      <c r="A38" s="173" t="str">
        <f>'[3]CONTEXTO E IDENTIFICACIÓN'!G84</f>
        <v>Operativo</v>
      </c>
      <c r="B38" s="174" t="str">
        <f>'[3]CONTEXTO E IDENTIFICACIÓN'!A84</f>
        <v>R30</v>
      </c>
      <c r="C38" s="175" t="str">
        <f>'[3]CONTEXTO E IDENTIFICACIÓN'!N84</f>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
      <c r="D38" s="152">
        <f>'[3]VALORACIÓN DEL CONTROL'!Y174</f>
        <v>0.14399999999999999</v>
      </c>
      <c r="E38" s="152">
        <f>'[3]VALORACIÓN DEL CONTROL'!Z174</f>
        <v>0.8</v>
      </c>
      <c r="F38" s="153" t="str">
        <f t="shared" si="0"/>
        <v>Muy Baja</v>
      </c>
      <c r="G38" s="153" t="str">
        <f t="shared" si="1"/>
        <v>Mayor</v>
      </c>
      <c r="H38" s="154" t="str">
        <f t="shared" si="2"/>
        <v>Alto</v>
      </c>
    </row>
    <row r="39" spans="1:8" ht="264.75" customHeight="1" x14ac:dyDescent="0.3">
      <c r="A39" s="173" t="str">
        <f>'[3]CONTEXTO E IDENTIFICACIÓN'!G85</f>
        <v>Operativos</v>
      </c>
      <c r="B39" s="174" t="str">
        <f>'[3]CONTEXTO E IDENTIFICACIÓN'!A85</f>
        <v>R31</v>
      </c>
      <c r="C39" s="175" t="str">
        <f>'[3]CONTEXTO E IDENTIFICACIÓN'!N85</f>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D39" s="152">
        <f>'[3]VALORACIÓN DEL CONTROL'!Y178</f>
        <v>7.1999999999999995E-2</v>
      </c>
      <c r="E39" s="152">
        <f>'[3]VALORACIÓN DEL CONTROL'!Z178</f>
        <v>1</v>
      </c>
      <c r="F39" s="153" t="str">
        <f t="shared" si="0"/>
        <v>Muy Baja</v>
      </c>
      <c r="G39" s="153" t="str">
        <f t="shared" si="1"/>
        <v>Catastrófico</v>
      </c>
      <c r="H39" s="154" t="str">
        <f t="shared" si="2"/>
        <v>Extremo</v>
      </c>
    </row>
    <row r="40" spans="1:8" ht="351.75" customHeight="1" x14ac:dyDescent="0.3">
      <c r="A40" s="173" t="str">
        <f>'[3]CONTEXTO E IDENTIFICACIÓN'!G86</f>
        <v>De Corrupción</v>
      </c>
      <c r="B40" s="174" t="str">
        <f>'[3]CONTEXTO E IDENTIFICACIÓN'!A86</f>
        <v>R32</v>
      </c>
      <c r="C40" s="175" t="str">
        <f>'[3]CONTEXTO E IDENTIFICACIÓN'!N86</f>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D40" s="152">
        <f>'[3]VALORACIÓN DEL CONTROL'!Y182</f>
        <v>5.183999999999999E-2</v>
      </c>
      <c r="E40" s="152">
        <f>'[3]VALORACIÓN DEL CONTROL'!Z182</f>
        <v>0.8</v>
      </c>
      <c r="F40" s="153" t="str">
        <f t="shared" si="0"/>
        <v>Muy Baja</v>
      </c>
      <c r="G40" s="153" t="str">
        <f t="shared" si="1"/>
        <v>Mayor</v>
      </c>
      <c r="H40" s="154" t="str">
        <f t="shared" si="2"/>
        <v>Alto</v>
      </c>
    </row>
    <row r="41" spans="1:8" ht="124.5" customHeight="1" x14ac:dyDescent="0.3">
      <c r="A41" s="173" t="str">
        <f>'[3]CONTEXTO E IDENTIFICACIÓN'!G87</f>
        <v>De Cumplimiento</v>
      </c>
      <c r="B41" s="174" t="str">
        <f>'[3]CONTEXTO E IDENTIFICACIÓN'!A87</f>
        <v>R33</v>
      </c>
      <c r="C41" s="175" t="str">
        <f>'[3]CONTEXTO E IDENTIFICACIÓN'!N87</f>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
      <c r="D41" s="152">
        <f>'[3]VALORACIÓN DEL CONTROL'!Y186</f>
        <v>0.48</v>
      </c>
      <c r="E41" s="152">
        <f>'[3]VALORACIÓN DEL CONTROL'!Z186</f>
        <v>0.6</v>
      </c>
      <c r="F41" s="153" t="str">
        <f t="shared" si="0"/>
        <v>Media</v>
      </c>
      <c r="G41" s="153" t="str">
        <f t="shared" si="1"/>
        <v>Moderado</v>
      </c>
      <c r="H41" s="154" t="str">
        <f t="shared" si="2"/>
        <v>Moderado</v>
      </c>
    </row>
    <row r="42" spans="1:8" ht="129.6" x14ac:dyDescent="0.3">
      <c r="A42" s="173" t="str">
        <f>'[3]CONTEXTO E IDENTIFICACIÓN'!G88</f>
        <v>Operativo</v>
      </c>
      <c r="B42" s="174" t="str">
        <f>'[3]CONTEXTO E IDENTIFICACIÓN'!A88</f>
        <v>R34</v>
      </c>
      <c r="C42" s="175" t="str">
        <f>'[3]CONTEXTO E IDENTIFICACIÓN'!N88</f>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
      <c r="D42" s="152">
        <f>'[3]VALORACIÓN DEL CONTROL'!Y190</f>
        <v>0.36</v>
      </c>
      <c r="E42" s="152">
        <f>'[3]VALORACIÓN DEL CONTROL'!Z190</f>
        <v>0.6</v>
      </c>
      <c r="F42" s="153" t="str">
        <f t="shared" si="0"/>
        <v>Baja</v>
      </c>
      <c r="G42" s="153" t="str">
        <f t="shared" si="1"/>
        <v>Moderado</v>
      </c>
      <c r="H42" s="154" t="str">
        <f t="shared" si="2"/>
        <v>Moderado</v>
      </c>
    </row>
    <row r="43" spans="1:8" ht="101.25" customHeight="1" x14ac:dyDescent="0.3">
      <c r="A43" s="173" t="str">
        <f>'[3]CONTEXTO E IDENTIFICACIÓN'!G89</f>
        <v>Operativo</v>
      </c>
      <c r="B43" s="174" t="str">
        <f>'[3]CONTEXTO E IDENTIFICACIÓN'!A89</f>
        <v>R35</v>
      </c>
      <c r="C43" s="175" t="str">
        <f>'[3]CONTEXTO E IDENTIFICACIÓN'!N89</f>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
      <c r="D43" s="152">
        <f>'[3]VALORACIÓN DEL CONTROL'!Y194</f>
        <v>0.24</v>
      </c>
      <c r="E43" s="152">
        <f>'[3]VALORACIÓN DEL CONTROL'!Z194</f>
        <v>0.6</v>
      </c>
      <c r="F43" s="153" t="str">
        <f t="shared" si="0"/>
        <v>Baja</v>
      </c>
      <c r="G43" s="153" t="str">
        <f t="shared" si="1"/>
        <v>Moderado</v>
      </c>
      <c r="H43" s="154" t="str">
        <f t="shared" si="2"/>
        <v>Moderado</v>
      </c>
    </row>
    <row r="44" spans="1:8" ht="82.5" customHeight="1" x14ac:dyDescent="0.3">
      <c r="A44" s="173" t="str">
        <f>'[3]CONTEXTO E IDENTIFICACIÓN'!G90</f>
        <v>Operativo</v>
      </c>
      <c r="B44" s="174" t="str">
        <f>'[3]CONTEXTO E IDENTIFICACIÓN'!A90</f>
        <v>R36</v>
      </c>
      <c r="C44" s="175" t="str">
        <f>'[3]CONTEXTO E IDENTIFICACIÓN'!N90</f>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
      <c r="D44" s="152">
        <f>'[3]VALORACIÓN DEL CONTROL'!Y198</f>
        <v>0.28799999999999998</v>
      </c>
      <c r="E44" s="152">
        <f>'[3]VALORACIÓN DEL CONTROL'!Z198</f>
        <v>0.2</v>
      </c>
      <c r="F44" s="153" t="str">
        <f t="shared" si="0"/>
        <v>Baja</v>
      </c>
      <c r="G44" s="153" t="str">
        <f t="shared" si="1"/>
        <v>Leve</v>
      </c>
      <c r="H44" s="154" t="str">
        <f t="shared" si="2"/>
        <v>Bajo</v>
      </c>
    </row>
    <row r="45" spans="1:8" ht="57.6" x14ac:dyDescent="0.3">
      <c r="A45" s="173" t="str">
        <f>'[3]CONTEXTO E IDENTIFICACIÓN'!G91</f>
        <v>De Cumplimiento</v>
      </c>
      <c r="B45" s="174" t="str">
        <f>'[3]CONTEXTO E IDENTIFICACIÓN'!A91</f>
        <v>R37</v>
      </c>
      <c r="C45" s="175" t="str">
        <f>'[3]CONTEXTO E IDENTIFICACIÓN'!N91</f>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D45" s="152">
        <f>'[3]VALORACIÓN DEL CONTROL'!Y202</f>
        <v>0.48</v>
      </c>
      <c r="E45" s="152">
        <f>'[3]VALORACIÓN DEL CONTROL'!Z202</f>
        <v>0.6</v>
      </c>
      <c r="F45" s="153" t="str">
        <f t="shared" si="0"/>
        <v>Media</v>
      </c>
      <c r="G45" s="153" t="str">
        <f t="shared" si="1"/>
        <v>Moderado</v>
      </c>
      <c r="H45" s="154" t="str">
        <f t="shared" si="2"/>
        <v>Moderado</v>
      </c>
    </row>
    <row r="46" spans="1:8" ht="57.6" x14ac:dyDescent="0.3">
      <c r="A46" s="173" t="str">
        <f>'[3]CONTEXTO E IDENTIFICACIÓN'!G92</f>
        <v>De Cumplimiento</v>
      </c>
      <c r="B46" s="174" t="str">
        <f>'[3]CONTEXTO E IDENTIFICACIÓN'!A92</f>
        <v>R38</v>
      </c>
      <c r="C46" s="175" t="str">
        <f>'[3]CONTEXTO E IDENTIFICACIÓN'!N92</f>
        <v>Posibilidad de pérdida Económica por manejo indebido de recursos financieros por parte de quienes los administran en la entidad, para beneficio propio o de terceros debido a manipulación de la información financiera.</v>
      </c>
      <c r="D46" s="152">
        <f>'[3]VALORACIÓN DEL CONTROL'!Y206</f>
        <v>0.17279999999999998</v>
      </c>
      <c r="E46" s="152">
        <f>'[3]VALORACIÓN DEL CONTROL'!Z206</f>
        <v>0.8</v>
      </c>
      <c r="F46" s="153" t="str">
        <f t="shared" si="0"/>
        <v>Muy Baja</v>
      </c>
      <c r="G46" s="153" t="str">
        <f t="shared" si="1"/>
        <v>Mayor</v>
      </c>
      <c r="H46" s="154" t="str">
        <f t="shared" si="2"/>
        <v>Alto</v>
      </c>
    </row>
    <row r="47" spans="1:8" ht="127.5" customHeight="1" x14ac:dyDescent="0.3">
      <c r="A47" s="173" t="str">
        <f>'[3]CONTEXTO E IDENTIFICACIÓN'!G93</f>
        <v>De Corrupción</v>
      </c>
      <c r="B47" s="174" t="str">
        <f>'[3]CONTEXTO E IDENTIFICACIÓN'!A93</f>
        <v>R39</v>
      </c>
      <c r="C47" s="175" t="str">
        <f>'[3]CONTEXTO E IDENTIFICACIÓN'!N93</f>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
      <c r="D47" s="152">
        <f>'[3]VALORACIÓN DEL CONTROL'!Y210</f>
        <v>0.6</v>
      </c>
      <c r="E47" s="152">
        <f>'[3]VALORACIÓN DEL CONTROL'!Z210</f>
        <v>0.8</v>
      </c>
      <c r="F47" s="153" t="str">
        <f t="shared" si="0"/>
        <v>Media</v>
      </c>
      <c r="G47" s="153" t="str">
        <f t="shared" si="1"/>
        <v>Mayor</v>
      </c>
      <c r="H47" s="154" t="str">
        <f t="shared" si="2"/>
        <v>Alto</v>
      </c>
    </row>
    <row r="48" spans="1:8" ht="114.75" customHeight="1" x14ac:dyDescent="0.3">
      <c r="A48" s="173" t="str">
        <f>'[3]CONTEXTO E IDENTIFICACIÓN'!G94</f>
        <v>De Cumplimiento</v>
      </c>
      <c r="B48" s="174" t="str">
        <f>'[3]CONTEXTO E IDENTIFICACIÓN'!A94</f>
        <v>R40</v>
      </c>
      <c r="C48" s="175" t="str">
        <f>'[3]CONTEXTO E IDENTIFICACIÓN'!N94</f>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
      <c r="D48" s="152">
        <f>'[3]VALORACIÓN DEL CONTROL'!Y214</f>
        <v>9.0719999999999995E-2</v>
      </c>
      <c r="E48" s="152">
        <f>'[3]VALORACIÓN DEL CONTROL'!Z214</f>
        <v>1</v>
      </c>
      <c r="F48" s="153" t="str">
        <f t="shared" si="0"/>
        <v>Muy Baja</v>
      </c>
      <c r="G48" s="153" t="str">
        <f t="shared" si="1"/>
        <v>Catastrófico</v>
      </c>
      <c r="H48" s="154" t="str">
        <f t="shared" si="2"/>
        <v>Extremo</v>
      </c>
    </row>
    <row r="49" spans="1:8" ht="122.25" customHeight="1" x14ac:dyDescent="0.3">
      <c r="A49" s="173" t="str">
        <f>'[3]CONTEXTO E IDENTIFICACIÓN'!G95</f>
        <v>De Corrupción</v>
      </c>
      <c r="B49" s="174" t="str">
        <f>'[3]CONTEXTO E IDENTIFICACIÓN'!A95</f>
        <v>R41</v>
      </c>
      <c r="C49" s="175" t="str">
        <f>'[3]CONTEXTO E IDENTIFICACIÓN'!N95</f>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D49" s="152">
        <f>'[3]VALORACIÓN DEL CONTROL'!Y218</f>
        <v>0.36</v>
      </c>
      <c r="E49" s="152">
        <f>'[3]VALORACIÓN DEL CONTROL'!Z218</f>
        <v>0.6</v>
      </c>
      <c r="F49" s="153" t="str">
        <f t="shared" si="0"/>
        <v>Baja</v>
      </c>
      <c r="G49" s="153" t="str">
        <f t="shared" si="1"/>
        <v>Moderado</v>
      </c>
      <c r="H49" s="154" t="str">
        <f t="shared" si="2"/>
        <v>Moderado</v>
      </c>
    </row>
    <row r="50" spans="1:8" ht="172.8" x14ac:dyDescent="0.3">
      <c r="A50" s="173" t="str">
        <f>'[3]CONTEXTO E IDENTIFICACIÓN'!G96</f>
        <v>Operativos</v>
      </c>
      <c r="B50" s="174" t="str">
        <f>'[3]CONTEXTO E IDENTIFICACIÓN'!A96</f>
        <v>R42</v>
      </c>
      <c r="C50" s="175" t="str">
        <f>'[3]CONTEXTO E IDENTIFICACIÓN'!N96</f>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D50" s="152">
        <f>'[3]VALORACIÓN DEL CONTROL'!Y222</f>
        <v>0.14399999999999999</v>
      </c>
      <c r="E50" s="152">
        <f>'[3]VALORACIÓN DEL CONTROL'!Z222</f>
        <v>1</v>
      </c>
      <c r="F50" s="153" t="str">
        <f t="shared" si="0"/>
        <v>Muy Baja</v>
      </c>
      <c r="G50" s="153" t="str">
        <f t="shared" si="1"/>
        <v>Catastrófico</v>
      </c>
      <c r="H50" s="154" t="str">
        <f t="shared" si="2"/>
        <v>Extremo</v>
      </c>
    </row>
    <row r="51" spans="1:8" ht="129.6" x14ac:dyDescent="0.3">
      <c r="A51" s="173" t="str">
        <f>'[3]CONTEXTO E IDENTIFICACIÓN'!G97</f>
        <v>De Corrupción</v>
      </c>
      <c r="B51" s="174" t="str">
        <f>'[3]CONTEXTO E IDENTIFICACIÓN'!A97</f>
        <v>R43</v>
      </c>
      <c r="C51" s="175" t="str">
        <f>'[3]CONTEXTO E IDENTIFICACIÓN'!N97</f>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D51" s="152">
        <f>'[3]VALORACIÓN DEL CONTROL'!Y226</f>
        <v>0.216</v>
      </c>
      <c r="E51" s="152">
        <f>'[3]VALORACIÓN DEL CONTROL'!Z226</f>
        <v>0.8</v>
      </c>
      <c r="F51" s="153" t="str">
        <f t="shared" si="0"/>
        <v>Baja</v>
      </c>
      <c r="G51" s="153" t="str">
        <f t="shared" si="1"/>
        <v>Mayor</v>
      </c>
      <c r="H51" s="154" t="str">
        <f t="shared" si="2"/>
        <v>Alto</v>
      </c>
    </row>
    <row r="52" spans="1:8" ht="259.2" x14ac:dyDescent="0.3">
      <c r="A52" s="173" t="str">
        <f>'[3]CONTEXTO E IDENTIFICACIÓN'!G98</f>
        <v>De Cumplimiento</v>
      </c>
      <c r="B52" s="174" t="str">
        <f>'[3]CONTEXTO E IDENTIFICACIÓN'!A98</f>
        <v>R44</v>
      </c>
      <c r="C52" s="175" t="str">
        <f>'[3]CONTEXTO E IDENTIFICACIÓN'!N98</f>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
      <c r="D52" s="152">
        <f>'[3]VALORACIÓN DEL CONTROL'!Y230</f>
        <v>0.12959999999999999</v>
      </c>
      <c r="E52" s="152">
        <f>'[3]VALORACIÓN DEL CONTROL'!Z230</f>
        <v>0.8</v>
      </c>
      <c r="F52" s="153" t="str">
        <f t="shared" si="0"/>
        <v>Muy Baja</v>
      </c>
      <c r="G52" s="153" t="str">
        <f t="shared" si="1"/>
        <v>Mayor</v>
      </c>
      <c r="H52" s="154" t="str">
        <f t="shared" si="2"/>
        <v>Alto</v>
      </c>
    </row>
    <row r="53" spans="1:8" ht="129.6" x14ac:dyDescent="0.3">
      <c r="A53" s="173" t="str">
        <f>'[3]CONTEXTO E IDENTIFICACIÓN'!G99</f>
        <v>Operativo</v>
      </c>
      <c r="B53" s="174" t="str">
        <f>'[3]CONTEXTO E IDENTIFICACIÓN'!A99</f>
        <v>R45</v>
      </c>
      <c r="C53" s="175" t="str">
        <f>'[3]CONTEXTO E IDENTIFICACIÓN'!N99</f>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D53" s="152">
        <f>'[3]VALORACIÓN DEL CONTROL'!Y234</f>
        <v>0.12959999999999999</v>
      </c>
      <c r="E53" s="152">
        <f>'[3]VALORACIÓN DEL CONTROL'!Z234</f>
        <v>0.6</v>
      </c>
      <c r="F53" s="153" t="str">
        <f t="shared" si="0"/>
        <v>Muy Baja</v>
      </c>
      <c r="G53" s="153" t="str">
        <f t="shared" si="1"/>
        <v>Moderado</v>
      </c>
      <c r="H53" s="154" t="str">
        <f t="shared" si="2"/>
        <v>Moderado</v>
      </c>
    </row>
    <row r="54" spans="1:8" ht="100.8" x14ac:dyDescent="0.3">
      <c r="A54" s="173" t="str">
        <f>'[3]CONTEXTO E IDENTIFICACIÓN'!G100</f>
        <v>De Corrupción</v>
      </c>
      <c r="B54" s="174" t="str">
        <f>'[3]CONTEXTO E IDENTIFICACIÓN'!A100</f>
        <v>R46</v>
      </c>
      <c r="C54" s="175" t="str">
        <f>'[3]CONTEXTO E IDENTIFICACIÓN'!N100</f>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D54" s="152">
        <f>'[3]VALORACIÓN DEL CONTROL'!Y238</f>
        <v>8.6399999999999991E-2</v>
      </c>
      <c r="E54" s="152">
        <f>'[3]VALORACIÓN DEL CONTROL'!Z238</f>
        <v>0.6</v>
      </c>
      <c r="F54" s="153" t="str">
        <f t="shared" si="0"/>
        <v>Muy Baja</v>
      </c>
      <c r="G54" s="153" t="str">
        <f t="shared" si="1"/>
        <v>Moderado</v>
      </c>
      <c r="H54" s="154" t="str">
        <f t="shared" si="2"/>
        <v>Moderado</v>
      </c>
    </row>
    <row r="55" spans="1:8" ht="100.5" customHeight="1" x14ac:dyDescent="0.3">
      <c r="A55" s="173" t="str">
        <f>'[3]CONTEXTO E IDENTIFICACIÓN'!G101</f>
        <v>Operativos</v>
      </c>
      <c r="B55" s="174" t="str">
        <f>'[3]CONTEXTO E IDENTIFICACIÓN'!A101</f>
        <v>R47</v>
      </c>
      <c r="C55" s="175" t="str">
        <f>'[3]CONTEXTO E IDENTIFICACIÓN'!N101</f>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D55" s="152">
        <f>'[3]VALORACIÓN DEL CONTROL'!Y242</f>
        <v>0.12959999999999999</v>
      </c>
      <c r="E55" s="152">
        <f>'[3]VALORACIÓN DEL CONTROL'!Z242</f>
        <v>0.8</v>
      </c>
      <c r="F55" s="153" t="str">
        <f t="shared" si="0"/>
        <v>Muy Baja</v>
      </c>
      <c r="G55" s="153" t="str">
        <f t="shared" si="1"/>
        <v>Mayor</v>
      </c>
      <c r="H55" s="154" t="str">
        <f t="shared" si="2"/>
        <v>Alto</v>
      </c>
    </row>
    <row r="56" spans="1:8" ht="126.75" customHeight="1" x14ac:dyDescent="0.3">
      <c r="A56" s="173" t="str">
        <f>'[3]CONTEXTO E IDENTIFICACIÓN'!G102</f>
        <v>Operativo</v>
      </c>
      <c r="B56" s="174" t="str">
        <f>'[3]CONTEXTO E IDENTIFICACIÓN'!A102</f>
        <v>R48</v>
      </c>
      <c r="C56" s="175" t="str">
        <f>'[3]CONTEXTO E IDENTIFICACIÓN'!N102</f>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D56" s="152">
        <f>'[3]VALORACIÓN DEL CONTROL'!Y246</f>
        <v>7.1999999999999995E-2</v>
      </c>
      <c r="E56" s="152">
        <f>'[3]VALORACIÓN DEL CONTROL'!Z246</f>
        <v>0.6</v>
      </c>
      <c r="F56" s="153" t="str">
        <f t="shared" si="0"/>
        <v>Muy Baja</v>
      </c>
      <c r="G56" s="153" t="str">
        <f t="shared" si="1"/>
        <v>Moderado</v>
      </c>
      <c r="H56" s="154" t="str">
        <f t="shared" si="2"/>
        <v>Moderado</v>
      </c>
    </row>
    <row r="57" spans="1:8" ht="115.5" customHeight="1" x14ac:dyDescent="0.3">
      <c r="A57" s="173" t="str">
        <f>'[3]CONTEXTO E IDENTIFICACIÓN'!G103</f>
        <v>De Corrupción</v>
      </c>
      <c r="B57" s="174" t="str">
        <f>'[3]CONTEXTO E IDENTIFICACIÓN'!A103</f>
        <v>R49</v>
      </c>
      <c r="C57" s="175" t="str">
        <f>'[3]CONTEXTO E IDENTIFICACIÓN'!N103</f>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D57" s="152">
        <f>'[3]VALORACIÓN DEL CONTROL'!Y250</f>
        <v>0.6</v>
      </c>
      <c r="E57" s="152">
        <f>'[3]VALORACIÓN DEL CONTROL'!Z250</f>
        <v>0.6</v>
      </c>
      <c r="F57" s="153" t="str">
        <f t="shared" si="0"/>
        <v>Media</v>
      </c>
      <c r="G57" s="153" t="str">
        <f t="shared" si="1"/>
        <v>Moderado</v>
      </c>
      <c r="H57" s="154" t="str">
        <f t="shared" si="2"/>
        <v>Moderado</v>
      </c>
    </row>
    <row r="58" spans="1:8" ht="129.6" x14ac:dyDescent="0.3">
      <c r="A58" s="173" t="str">
        <f>'[3]CONTEXTO E IDENTIFICACIÓN'!G104</f>
        <v>Operativo</v>
      </c>
      <c r="B58" s="174" t="str">
        <f>'[3]CONTEXTO E IDENTIFICACIÓN'!A104</f>
        <v>R50</v>
      </c>
      <c r="C58" s="175" t="str">
        <f>'[3]CONTEXTO E IDENTIFICACIÓN'!N104</f>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D58" s="152">
        <f>'[3]VALORACIÓN DEL CONTROL'!Y254</f>
        <v>7.1999999999999995E-2</v>
      </c>
      <c r="E58" s="152">
        <f>'[3]VALORACIÓN DEL CONTROL'!Z254</f>
        <v>0.8</v>
      </c>
      <c r="F58" s="153" t="str">
        <f t="shared" si="0"/>
        <v>Muy Baja</v>
      </c>
      <c r="G58" s="153" t="str">
        <f t="shared" si="1"/>
        <v>Mayor</v>
      </c>
      <c r="H58" s="154" t="str">
        <f t="shared" si="2"/>
        <v>Alto</v>
      </c>
    </row>
    <row r="59" spans="1:8" ht="112.5" customHeight="1" x14ac:dyDescent="0.3">
      <c r="A59" s="173" t="str">
        <f>'[3]CONTEXTO E IDENTIFICACIÓN'!G105</f>
        <v>De Corrupción</v>
      </c>
      <c r="B59" s="174" t="str">
        <f>'[3]CONTEXTO E IDENTIFICACIÓN'!A105</f>
        <v>R51</v>
      </c>
      <c r="C59" s="175" t="str">
        <f>'[3]CONTEXTO E IDENTIFICACIÓN'!N105</f>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D59" s="152">
        <f>'[3]VALORACIÓN DEL CONTROL'!Y258</f>
        <v>0.2</v>
      </c>
      <c r="E59" s="152">
        <f>'[3]VALORACIÓN DEL CONTROL'!Z258</f>
        <v>0.8</v>
      </c>
      <c r="F59" s="153" t="str">
        <f t="shared" si="0"/>
        <v>Muy Baja</v>
      </c>
      <c r="G59" s="153" t="str">
        <f t="shared" si="1"/>
        <v>Mayor</v>
      </c>
      <c r="H59" s="154" t="str">
        <f t="shared" si="2"/>
        <v>Alto</v>
      </c>
    </row>
    <row r="60" spans="1:8" ht="146.25" customHeight="1" x14ac:dyDescent="0.3">
      <c r="A60" s="173" t="str">
        <f>'[3]CONTEXTO E IDENTIFICACIÓN'!G106</f>
        <v>Operativo</v>
      </c>
      <c r="B60" s="174" t="str">
        <f>'[3]CONTEXTO E IDENTIFICACIÓN'!A106</f>
        <v>R52</v>
      </c>
      <c r="C60" s="175" t="str">
        <f>'[3]CONTEXTO E IDENTIFICACIÓN'!N106</f>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D60" s="152">
        <f>'[3]VALORACIÓN DEL CONTROL'!Y262</f>
        <v>0.48</v>
      </c>
      <c r="E60" s="152">
        <f>'[3]VALORACIÓN DEL CONTROL'!Z262</f>
        <v>1</v>
      </c>
      <c r="F60" s="153" t="str">
        <f t="shared" si="0"/>
        <v>Media</v>
      </c>
      <c r="G60" s="153" t="str">
        <f t="shared" si="1"/>
        <v>Catastrófico</v>
      </c>
      <c r="H60" s="154" t="str">
        <f t="shared" si="2"/>
        <v>Extremo</v>
      </c>
    </row>
    <row r="61" spans="1:8" ht="174.75" customHeight="1" x14ac:dyDescent="0.3">
      <c r="A61" s="173" t="str">
        <f>'[3]CONTEXTO E IDENTIFICACIÓN'!G107</f>
        <v>Tecnológico</v>
      </c>
      <c r="B61" s="174" t="str">
        <f>'[3]CONTEXTO E IDENTIFICACIÓN'!A107</f>
        <v>R53</v>
      </c>
      <c r="C61" s="175" t="str">
        <f>'[3]CONTEXTO E IDENTIFICACIÓN'!N107</f>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D61" s="152">
        <f>'[3]VALORACIÓN DEL CONTROL'!Y266</f>
        <v>7.1999999999999995E-2</v>
      </c>
      <c r="E61" s="152">
        <f>'[3]VALORACIÓN DEL CONTROL'!Z266</f>
        <v>0.8</v>
      </c>
      <c r="F61" s="153" t="str">
        <f t="shared" si="0"/>
        <v>Muy Baja</v>
      </c>
      <c r="G61" s="153" t="str">
        <f t="shared" si="1"/>
        <v>Mayor</v>
      </c>
      <c r="H61" s="154" t="str">
        <f t="shared" si="2"/>
        <v>Alto</v>
      </c>
    </row>
    <row r="62" spans="1:8" ht="132" customHeight="1" x14ac:dyDescent="0.3">
      <c r="A62" s="173" t="str">
        <f>'[3]CONTEXTO E IDENTIFICACIÓN'!G108</f>
        <v>De Corrupción</v>
      </c>
      <c r="B62" s="174" t="str">
        <f>'[3]CONTEXTO E IDENTIFICACIÓN'!A108</f>
        <v>R54</v>
      </c>
      <c r="C62" s="175" t="str">
        <f>'[3]CONTEXTO E IDENTIFICACIÓN'!N108</f>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D62" s="152">
        <f>'[3]VALORACIÓN DEL CONTROL'!Y270</f>
        <v>0.36</v>
      </c>
      <c r="E62" s="152">
        <f>'[3]VALORACIÓN DEL CONTROL'!Z270</f>
        <v>0.6</v>
      </c>
      <c r="F62" s="153" t="str">
        <f t="shared" si="0"/>
        <v>Baja</v>
      </c>
      <c r="G62" s="153" t="str">
        <f t="shared" si="1"/>
        <v>Moderado</v>
      </c>
      <c r="H62" s="154" t="str">
        <f t="shared" si="2"/>
        <v>Moderado</v>
      </c>
    </row>
    <row r="63" spans="1:8" ht="158.4" x14ac:dyDescent="0.3">
      <c r="A63" s="173" t="str">
        <f>'[3]CONTEXTO E IDENTIFICACIÓN'!G109</f>
        <v>Estratégico</v>
      </c>
      <c r="B63" s="174" t="str">
        <f>'[3]CONTEXTO E IDENTIFICACIÓN'!A109</f>
        <v>R55</v>
      </c>
      <c r="C63" s="175" t="str">
        <f>'[3]CONTEXTO E IDENTIFICACIÓN'!N109</f>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D63" s="152">
        <f>'[3]VALORACIÓN DEL CONTROL'!Y274</f>
        <v>0.36</v>
      </c>
      <c r="E63" s="152">
        <f>'[3]VALORACIÓN DEL CONTROL'!Z274</f>
        <v>0.8</v>
      </c>
      <c r="F63" s="153" t="str">
        <f t="shared" si="0"/>
        <v>Baja</v>
      </c>
      <c r="G63" s="153" t="str">
        <f t="shared" si="1"/>
        <v>Mayor</v>
      </c>
      <c r="H63" s="154" t="str">
        <f t="shared" si="2"/>
        <v>Alto</v>
      </c>
    </row>
    <row r="64" spans="1:8" ht="100.8" x14ac:dyDescent="0.3">
      <c r="A64" s="173" t="str">
        <f>'[3]CONTEXTO E IDENTIFICACIÓN'!G110</f>
        <v>Operativo</v>
      </c>
      <c r="B64" s="174" t="str">
        <f>'[3]CONTEXTO E IDENTIFICACIÓN'!A110</f>
        <v>R56</v>
      </c>
      <c r="C64" s="175" t="str">
        <f>'[3]CONTEXTO E IDENTIFICACIÓN'!N110</f>
        <v xml:space="preserve">Posibilidad de pérdida Reputacional por actos indebidos por acción u omisión para favorecer a Funcionarios o exfuncionarios en el desarrollo del proceso disciplinario debido a:
1.  deficiente o inadecuado control y seguimiento de las actuaciones llevadas a cabo en curso de los procesos disciplinarios.
2. Incumplimiento de la obligaciones de los funcionarios  comisionados por la Oficina de control Interno Disciplinario. </v>
      </c>
      <c r="D64" s="152">
        <f>'[3]VALORACIÓN DEL CONTROL'!Y278</f>
        <v>0.48</v>
      </c>
      <c r="E64" s="152">
        <f>'[3]VALORACIÓN DEL CONTROL'!Z278</f>
        <v>0.8</v>
      </c>
      <c r="F64" s="153" t="str">
        <f t="shared" si="0"/>
        <v>Media</v>
      </c>
      <c r="G64" s="153" t="str">
        <f t="shared" si="1"/>
        <v>Mayor</v>
      </c>
      <c r="H64" s="154" t="str">
        <f t="shared" si="2"/>
        <v>Alto</v>
      </c>
    </row>
    <row r="65" spans="1:8" ht="158.4" x14ac:dyDescent="0.3">
      <c r="A65" s="173" t="str">
        <f>'[3]CONTEXTO E IDENTIFICACIÓN'!G111</f>
        <v>De Corrupción</v>
      </c>
      <c r="B65" s="174" t="str">
        <f>'[3]CONTEXTO E IDENTIFICACIÓN'!A111</f>
        <v>R57</v>
      </c>
      <c r="C65" s="175" t="str">
        <f>'[3]CONTEXTO E IDENTIFICACIÓN'!N111</f>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D65" s="152">
        <f>'[3]VALORACIÓN DEL CONTROL'!Y282</f>
        <v>0.216</v>
      </c>
      <c r="E65" s="152">
        <f>'[3]VALORACIÓN DEL CONTROL'!Z282</f>
        <v>0.8</v>
      </c>
      <c r="F65" s="153" t="str">
        <f t="shared" si="0"/>
        <v>Baja</v>
      </c>
      <c r="G65" s="153" t="str">
        <f t="shared" si="1"/>
        <v>Mayor</v>
      </c>
      <c r="H65" s="154" t="str">
        <f t="shared" si="2"/>
        <v>Alto</v>
      </c>
    </row>
    <row r="66" spans="1:8" ht="146.25" customHeight="1" x14ac:dyDescent="0.3">
      <c r="A66" s="173" t="str">
        <f>'[3]CONTEXTO E IDENTIFICACIÓN'!G112</f>
        <v>Operativo</v>
      </c>
      <c r="B66" s="174" t="str">
        <f>'[3]CONTEXTO E IDENTIFICACIÓN'!A112</f>
        <v>R58</v>
      </c>
      <c r="C66" s="175" t="str">
        <f>'[3]CONTEXTO E IDENTIFICACIÓN'!N112</f>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D66" s="152">
        <f>'[3]VALORACIÓN DEL CONTROL'!Y286</f>
        <v>4.3199999999999995E-2</v>
      </c>
      <c r="E66" s="152">
        <f>'[3]VALORACIÓN DEL CONTROL'!Z286</f>
        <v>0.6</v>
      </c>
      <c r="F66" s="153" t="str">
        <f t="shared" si="0"/>
        <v>Muy Baja</v>
      </c>
      <c r="G66" s="153" t="str">
        <f t="shared" si="1"/>
        <v>Moderado</v>
      </c>
      <c r="H66" s="154" t="str">
        <f t="shared" si="2"/>
        <v>Moderado</v>
      </c>
    </row>
    <row r="67" spans="1:8" ht="86.4" x14ac:dyDescent="0.3">
      <c r="A67" s="173" t="str">
        <f>'[3]CONTEXTO E IDENTIFICACIÓN'!G113</f>
        <v>De Cumplimiento</v>
      </c>
      <c r="B67" s="174" t="str">
        <f>'[3]CONTEXTO E IDENTIFICACIÓN'!A113</f>
        <v>R59</v>
      </c>
      <c r="C67" s="175" t="str">
        <f>'[3]CONTEXTO E IDENTIFICACIÓN'!N113</f>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D67" s="152">
        <f>'[3]VALORACIÓN DEL CONTROL'!Y290</f>
        <v>0.6</v>
      </c>
      <c r="E67" s="152">
        <f>'[3]VALORACIÓN DEL CONTROL'!Z290</f>
        <v>0.8</v>
      </c>
      <c r="F67" s="153" t="str">
        <f t="shared" si="0"/>
        <v>Media</v>
      </c>
      <c r="G67" s="153" t="str">
        <f t="shared" si="1"/>
        <v>Mayor</v>
      </c>
      <c r="H67" s="154" t="str">
        <f t="shared" si="2"/>
        <v>Alto</v>
      </c>
    </row>
    <row r="68" spans="1:8" ht="158.4" x14ac:dyDescent="0.3">
      <c r="A68" s="176" t="str">
        <f>'[3]CONTEXTO E IDENTIFICACIÓN'!G114</f>
        <v>Operativo</v>
      </c>
      <c r="B68" s="177" t="str">
        <f>'[3]CONTEXTO E IDENTIFICACIÓN'!A114</f>
        <v>R60</v>
      </c>
      <c r="C68" s="178" t="str">
        <f>'[3]CONTEXTO E IDENTIFICACIÓN'!N114</f>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D68" s="163">
        <f>'[3]VALORACIÓN DEL CONTROL'!Y294</f>
        <v>0.12</v>
      </c>
      <c r="E68" s="163">
        <f>'[3]VALORACIÓN DEL CONTROL'!Z294</f>
        <v>1</v>
      </c>
      <c r="F68" s="164" t="str">
        <f>+IF(D68=0,"",IF(D68&lt;=$S$13,$T$13,IF(D68&lt;=$S$12,$T$12,IF(D68&lt;=$S$11,$T$11,IF(D68&lt;=$S$10,$T$10,IF(D68&lt;=$S$9,$T$9,""))))))</f>
        <v>Muy Baja</v>
      </c>
      <c r="G68" s="164" t="str">
        <f t="shared" si="1"/>
        <v>Catastrófico</v>
      </c>
      <c r="H68" s="165" t="str">
        <f t="shared" si="2"/>
        <v>Extremo</v>
      </c>
    </row>
    <row r="69" spans="1:8" ht="158.4" x14ac:dyDescent="0.3">
      <c r="A69" s="173">
        <f>'[3]CONTEXTO E IDENTIFICACIÓN'!G115</f>
        <v>0</v>
      </c>
      <c r="B69" s="174" t="str">
        <f>'[3]CONTEXTO E IDENTIFICACIÓN'!A115</f>
        <v>R61</v>
      </c>
      <c r="C69" s="175" t="str">
        <f>'[3]CONTEXTO E IDENTIFICACIÓN'!N115</f>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D69" s="152">
        <f>'[3]VALORACIÓN DEL CONTROL'!Y298</f>
        <v>0.252</v>
      </c>
      <c r="E69" s="152">
        <f>'[3]VALORACIÓN DEL CONTROL'!Z298</f>
        <v>1</v>
      </c>
      <c r="F69" s="153" t="str">
        <f t="shared" ref="F69:F73" si="3">+IF(D69=0,"",IF(D69&lt;=$S$13,$T$13,IF(D69&lt;=$S$12,$T$12,IF(D69&lt;=$S$11,$T$11,IF(D69&lt;=$S$10,$T$10,IF(D69&lt;=$S$9,$T$9,""))))))</f>
        <v>Baja</v>
      </c>
      <c r="G69" s="153" t="str">
        <f t="shared" si="1"/>
        <v>Catastrófico</v>
      </c>
      <c r="H69" s="154" t="str">
        <f t="shared" si="2"/>
        <v>Extremo</v>
      </c>
    </row>
    <row r="70" spans="1:8" x14ac:dyDescent="0.3">
      <c r="A70" s="173">
        <f>'[3]CONTEXTO E IDENTIFICACIÓN'!G116</f>
        <v>0</v>
      </c>
      <c r="B70" s="174" t="str">
        <f>'[3]CONTEXTO E IDENTIFICACIÓN'!A116</f>
        <v>R62</v>
      </c>
      <c r="C70" s="175" t="str">
        <f>'[3]CONTEXTO E IDENTIFICACIÓN'!N116</f>
        <v xml:space="preserve">  </v>
      </c>
      <c r="D70" s="152">
        <f>'[3]VALORACIÓN DEL CONTROL'!Y302</f>
        <v>0</v>
      </c>
      <c r="E70" s="152">
        <f>'[3]VALORACIÓN DEL CONTROL'!Z302</f>
        <v>0</v>
      </c>
      <c r="F70" s="153" t="str">
        <f t="shared" si="3"/>
        <v/>
      </c>
      <c r="G70" s="153" t="str">
        <f t="shared" si="1"/>
        <v/>
      </c>
      <c r="H70" s="154" t="str">
        <f t="shared" si="2"/>
        <v/>
      </c>
    </row>
    <row r="71" spans="1:8" ht="100.8" x14ac:dyDescent="0.3">
      <c r="A71" s="173" t="str">
        <f>'[3]CONTEXTO E IDENTIFICACIÓN'!G117</f>
        <v>Operativo</v>
      </c>
      <c r="B71" s="174" t="str">
        <f>'[3]CONTEXTO E IDENTIFICACIÓN'!A117</f>
        <v>R63</v>
      </c>
      <c r="C71" s="175" t="str">
        <f>'[3]CONTEXTO E IDENTIFICACIÓN'!N117</f>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D71" s="152">
        <f>'[3]VALORACIÓN DEL CONTROL'!Y306</f>
        <v>0</v>
      </c>
      <c r="E71" s="152">
        <f>'[3]VALORACIÓN DEL CONTROL'!Z306</f>
        <v>0</v>
      </c>
      <c r="F71" s="153" t="str">
        <f t="shared" si="3"/>
        <v/>
      </c>
      <c r="G71" s="153" t="str">
        <f t="shared" si="1"/>
        <v/>
      </c>
      <c r="H71" s="154" t="str">
        <f t="shared" si="2"/>
        <v/>
      </c>
    </row>
    <row r="72" spans="1:8" ht="18.75" customHeight="1" x14ac:dyDescent="0.3">
      <c r="A72" s="173">
        <f>'[3]CONTEXTO E IDENTIFICACIÓN'!G118</f>
        <v>0</v>
      </c>
      <c r="B72" s="174" t="str">
        <f>'[3]CONTEXTO E IDENTIFICACIÓN'!A118</f>
        <v>R64</v>
      </c>
      <c r="C72" s="175" t="str">
        <f>'[3]CONTEXTO E IDENTIFICACIÓN'!N118</f>
        <v xml:space="preserve">  </v>
      </c>
      <c r="D72" s="152">
        <f>'[3]VALORACIÓN DEL CONTROL'!Y310</f>
        <v>0</v>
      </c>
      <c r="E72" s="152">
        <f>'[3]VALORACIÓN DEL CONTROL'!Z310</f>
        <v>0</v>
      </c>
      <c r="F72" s="153" t="str">
        <f t="shared" si="3"/>
        <v/>
      </c>
      <c r="G72" s="153" t="str">
        <f t="shared" si="1"/>
        <v/>
      </c>
      <c r="H72" s="154" t="str">
        <f t="shared" si="2"/>
        <v/>
      </c>
    </row>
    <row r="73" spans="1:8" ht="16.5" customHeight="1" thickBot="1" x14ac:dyDescent="0.35">
      <c r="A73" s="179">
        <f>'[3]CONTEXTO E IDENTIFICACIÓN'!G119</f>
        <v>0</v>
      </c>
      <c r="B73" s="180" t="str">
        <f>'[3]CONTEXTO E IDENTIFICACIÓN'!A119</f>
        <v>R65</v>
      </c>
      <c r="C73" s="181" t="str">
        <f>'[3]CONTEXTO E IDENTIFICACIÓN'!N119</f>
        <v xml:space="preserve">  </v>
      </c>
      <c r="D73" s="166">
        <f>'[3]VALORACIÓN DEL CONTROL'!Y314</f>
        <v>0</v>
      </c>
      <c r="E73" s="166">
        <f>'[3]VALORACIÓN DEL CONTROL'!Z314</f>
        <v>0</v>
      </c>
      <c r="F73" s="167" t="str">
        <f t="shared" si="3"/>
        <v/>
      </c>
      <c r="G73" s="167" t="str">
        <f t="shared" si="1"/>
        <v/>
      </c>
      <c r="H73" s="168" t="str">
        <f t="shared" si="2"/>
        <v/>
      </c>
    </row>
  </sheetData>
  <autoFilter ref="A8:H8" xr:uid="{00000000-0009-0000-0000-000008000000}"/>
  <mergeCells count="8">
    <mergeCell ref="J9:J13"/>
    <mergeCell ref="R9:R13"/>
    <mergeCell ref="E2:P5"/>
    <mergeCell ref="B5:D5"/>
    <mergeCell ref="J6:P6"/>
    <mergeCell ref="U6:Y6"/>
    <mergeCell ref="F7:H7"/>
    <mergeCell ref="L7:P7"/>
  </mergeCells>
  <conditionalFormatting sqref="F9:H73">
    <cfRule type="cellIs" dxfId="15" priority="1" operator="equal">
      <formula>"Moderado"</formula>
    </cfRule>
    <cfRule type="cellIs" dxfId="14" priority="2" operator="equal">
      <formula>"Media"</formula>
    </cfRule>
    <cfRule type="cellIs" dxfId="13" priority="3" operator="equal">
      <formula>"Alta"</formula>
    </cfRule>
    <cfRule type="cellIs" dxfId="12" priority="4" operator="equal">
      <formula>"Alto"</formula>
    </cfRule>
    <cfRule type="cellIs" dxfId="11" priority="5" operator="equal">
      <formula>"Extremo"</formula>
    </cfRule>
    <cfRule type="cellIs" dxfId="10" priority="6" operator="equal">
      <formula>"Muy Alta"</formula>
    </cfRule>
    <cfRule type="cellIs" dxfId="9" priority="7" operator="equal">
      <formula>"Mayor"</formula>
    </cfRule>
    <cfRule type="cellIs" dxfId="8" priority="8" operator="equal">
      <formula>"Moderado"</formula>
    </cfRule>
    <cfRule type="cellIs" dxfId="7" priority="9" operator="equal">
      <formula>"Muy Baja"</formula>
    </cfRule>
    <cfRule type="cellIs" dxfId="6" priority="10" operator="equal">
      <formula>"Baja"</formula>
    </cfRule>
    <cfRule type="cellIs" dxfId="5" priority="11" operator="equal">
      <formula>"Baja"</formula>
    </cfRule>
    <cfRule type="cellIs" dxfId="4" priority="12" operator="equal">
      <formula>"Catastrófico"</formula>
    </cfRule>
  </conditionalFormatting>
  <hyperlinks>
    <hyperlink ref="A1" location="OPCIONES!A1" display="OPCIONES" xr:uid="{00000000-0004-0000-0800-000000000000}"/>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MENU</vt:lpstr>
      <vt:lpstr>OPCIONES</vt:lpstr>
      <vt:lpstr>Intructivo</vt:lpstr>
      <vt:lpstr>Procesos y Sub</vt:lpstr>
      <vt:lpstr>Mapa final</vt:lpstr>
      <vt:lpstr>MAPA DE CALOR INHERENTE </vt:lpstr>
      <vt:lpstr>Matriz Calor Inherente</vt:lpstr>
      <vt:lpstr>Matriz Calor Residual</vt:lpstr>
      <vt:lpstr>MAPA DE CALOR RESIDUAL</vt:lpstr>
      <vt:lpstr>Factor de Riesgo</vt:lpstr>
      <vt:lpstr>Clasif.Riesgo</vt:lpstr>
      <vt:lpstr>Tabla probabilidad</vt:lpstr>
      <vt:lpstr>Tabla Impacto</vt:lpstr>
      <vt:lpstr>Tabla Valoración controles</vt:lpstr>
      <vt:lpstr>Opciones Tratamiento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user</cp:lastModifiedBy>
  <cp:lastPrinted>2020-05-13T01:12:22Z</cp:lastPrinted>
  <dcterms:created xsi:type="dcterms:W3CDTF">2020-03-24T23:12:47Z</dcterms:created>
  <dcterms:modified xsi:type="dcterms:W3CDTF">2022-04-08T02:39:11Z</dcterms:modified>
</cp:coreProperties>
</file>