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XIMENA RUISEÑORA\Desktop\IGAC 2020\Planes y proyectos\INDICADORES IGAC\SINERGIA\Corte Diciembre\"/>
    </mc:Choice>
  </mc:AlternateContent>
  <xr:revisionPtr revIDLastSave="0" documentId="13_ncr:1_{61533BDF-2F3F-400D-AF15-185B67B836FA}" xr6:coauthVersionLast="46" xr6:coauthVersionMax="46" xr10:uidLastSave="{00000000-0000-0000-0000-000000000000}"/>
  <bookViews>
    <workbookView xWindow="-120" yWindow="-120" windowWidth="29040" windowHeight="15840" xr2:uid="{00000000-000D-0000-FFFF-FFFF00000000}"/>
  </bookViews>
  <sheets>
    <sheet name="Metas PND IGAC_2020" sheetId="1" r:id="rId1"/>
    <sheet name="Hoja1" sheetId="11" r:id="rId2"/>
    <sheet name="Hoja2" sheetId="12" r:id="rId3"/>
    <sheet name="Hoja3" sheetId="13" r:id="rId4"/>
    <sheet name="Cartografía" sheetId="2" state="hidden" r:id="rId5"/>
    <sheet name="Caracterización geográfica" sheetId="4" state="hidden" r:id="rId6"/>
    <sheet name="Área con catastro actualiz" sheetId="5" state="hidden" r:id="rId7"/>
    <sheet name="SINIC" sheetId="6" state="hidden" r:id="rId8"/>
    <sheet name="Gestores habili" sheetId="7" state="hidden" r:id="rId9"/>
    <sheet name="Geoservicios" sheetId="8" state="hidden" r:id="rId10"/>
    <sheet name="PDET Actuali" sheetId="10" state="hidden" r:id="rId11"/>
  </sheets>
  <definedNames>
    <definedName name="_xlnm._FilterDatabase" localSheetId="0" hidden="1">'Metas PND IGAC_2020'!$A$3:$BV$3</definedName>
  </definedNames>
  <calcPr calcId="181029"/>
</workbook>
</file>

<file path=xl/calcChain.xml><?xml version="1.0" encoding="utf-8"?>
<calcChain xmlns="http://schemas.openxmlformats.org/spreadsheetml/2006/main">
  <c r="AW11" i="1" l="1"/>
  <c r="Q10" i="1"/>
  <c r="Q9" i="1"/>
  <c r="Q8" i="1"/>
  <c r="Q7" i="1"/>
  <c r="Q6" i="1"/>
  <c r="Q5" i="1"/>
  <c r="Q4" i="1"/>
  <c r="AV9" i="1"/>
  <c r="AW9" i="1" s="1"/>
  <c r="AL9" i="1"/>
  <c r="AI9" i="1"/>
  <c r="AF9" i="1"/>
  <c r="AC9" i="1"/>
  <c r="Z9" i="1"/>
  <c r="W9" i="1"/>
  <c r="T9" i="1"/>
  <c r="AT10" i="1"/>
  <c r="AW8" i="1"/>
  <c r="T8" i="1"/>
  <c r="W6" i="1"/>
  <c r="T6" i="1"/>
  <c r="W4" i="1"/>
  <c r="T4" i="1"/>
  <c r="O4" i="1"/>
  <c r="W11" i="1"/>
  <c r="AW10" i="1"/>
  <c r="AF10" i="1" l="1"/>
  <c r="AU10" i="1"/>
  <c r="AR10" i="1"/>
  <c r="AO10" i="1"/>
  <c r="AL10" i="1"/>
  <c r="AI10" i="1"/>
  <c r="AC10" i="1"/>
  <c r="Z10" i="1"/>
  <c r="W10" i="1"/>
  <c r="T10" i="1"/>
  <c r="E18" i="13"/>
  <c r="E17" i="13"/>
  <c r="D16" i="13"/>
  <c r="E16" i="13" s="1"/>
  <c r="E15" i="13"/>
  <c r="AW6" i="1"/>
  <c r="H10" i="12"/>
  <c r="H8" i="13"/>
  <c r="AW4" i="1"/>
  <c r="E18" i="12"/>
  <c r="E17" i="12"/>
  <c r="D16" i="12"/>
  <c r="D19" i="12" s="1"/>
  <c r="E19" i="12" s="1"/>
  <c r="E15" i="12"/>
  <c r="AU4" i="1"/>
  <c r="D19" i="13" l="1"/>
  <c r="E19" i="13" s="1"/>
  <c r="E16" i="12"/>
  <c r="AU9" i="1"/>
  <c r="AR7" i="1"/>
  <c r="AO9" i="1"/>
  <c r="AO7" i="1"/>
  <c r="AI7" i="1"/>
  <c r="AF7" i="1"/>
  <c r="AC7" i="1"/>
  <c r="AU11" i="1"/>
  <c r="AR11" i="1"/>
  <c r="AO11" i="1"/>
  <c r="AL11" i="1"/>
  <c r="AI11" i="1"/>
  <c r="T11" i="1"/>
  <c r="AU6" i="1"/>
  <c r="AR6" i="1"/>
  <c r="AO6" i="1"/>
  <c r="AL6" i="1"/>
  <c r="AR4" i="1"/>
  <c r="AO4" i="1"/>
  <c r="AL4" i="1"/>
  <c r="AI4" i="1"/>
  <c r="Z4" i="1"/>
  <c r="AR9" i="1" l="1"/>
  <c r="AU8" i="1"/>
  <c r="AI8" i="1" l="1"/>
  <c r="AI6" i="1"/>
  <c r="AI5" i="1"/>
  <c r="AF11" i="1" l="1"/>
  <c r="AF8" i="1"/>
  <c r="AF6" i="1"/>
  <c r="AF4" i="1"/>
  <c r="AF5" i="1" l="1"/>
  <c r="AC5" i="1" l="1"/>
  <c r="AC6" i="1"/>
  <c r="AC8" i="1"/>
  <c r="AC11" i="1"/>
  <c r="AC4" i="1"/>
  <c r="J3" i="10" l="1"/>
  <c r="I3" i="8"/>
  <c r="J3" i="7"/>
  <c r="J3" i="6"/>
  <c r="J3" i="5"/>
  <c r="H3" i="4"/>
  <c r="J3" i="4" s="1"/>
  <c r="J3" i="2"/>
  <c r="Z11" i="1" l="1"/>
  <c r="W8" i="1" l="1"/>
  <c r="Z8" i="1"/>
  <c r="Z7" i="1"/>
  <c r="W7" i="1"/>
  <c r="T7" i="1"/>
  <c r="W5" i="1"/>
  <c r="T5" i="1"/>
  <c r="Z6" i="1"/>
  <c r="Z5" i="1" l="1"/>
  <c r="O11" i="1" l="1"/>
  <c r="M10" i="1" l="1"/>
  <c r="O10" i="1" s="1"/>
  <c r="M9" i="1"/>
  <c r="O9" i="1" s="1"/>
  <c r="M8" i="1"/>
  <c r="O8" i="1" s="1"/>
  <c r="M7" i="1"/>
  <c r="O7" i="1" s="1"/>
  <c r="M6" i="1"/>
  <c r="O6" i="1" s="1"/>
  <c r="M5" i="1"/>
  <c r="O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XIMENA RUISEÑORA</author>
  </authors>
  <commentList>
    <comment ref="R4" authorId="0" shapeId="0" xr:uid="{49C09B62-9E1C-470C-ADFE-C39D486433BC}">
      <text>
        <r>
          <rPr>
            <sz val="9"/>
            <color indexed="81"/>
            <rFont val="Tahoma"/>
            <family val="2"/>
          </rPr>
          <t xml:space="preserve">
20%</t>
        </r>
      </text>
    </comment>
    <comment ref="AV4" authorId="0" shapeId="0" xr:uid="{E5FECA87-AE30-4475-85BE-8A788ED51F68}">
      <text>
        <r>
          <rPr>
            <b/>
            <sz val="9"/>
            <color indexed="81"/>
            <rFont val="Tahoma"/>
            <family val="2"/>
          </rPr>
          <t xml:space="preserve">XIMENA </t>
        </r>
        <r>
          <rPr>
            <sz val="9"/>
            <color indexed="81"/>
            <rFont val="Tahoma"/>
            <family val="2"/>
          </rPr>
          <t xml:space="preserve">
Ver hoja 2
</t>
        </r>
      </text>
    </comment>
    <comment ref="AV6" authorId="0" shapeId="0" xr:uid="{D3B32C13-B19F-4EF0-B84A-A71883A7A0E4}">
      <text>
        <r>
          <rPr>
            <b/>
            <sz val="9"/>
            <color indexed="81"/>
            <rFont val="Tahoma"/>
            <family val="2"/>
          </rPr>
          <t xml:space="preserve">XIMENA </t>
        </r>
        <r>
          <rPr>
            <sz val="9"/>
            <color indexed="81"/>
            <rFont val="Tahoma"/>
            <family val="2"/>
          </rPr>
          <t xml:space="preserve">
Este valor incluye base, (ver hoja 3)</t>
        </r>
      </text>
    </comment>
  </commentList>
</comments>
</file>

<file path=xl/sharedStrings.xml><?xml version="1.0" encoding="utf-8"?>
<sst xmlns="http://schemas.openxmlformats.org/spreadsheetml/2006/main" count="402" uniqueCount="203">
  <si>
    <t>PACTOS DEL PND</t>
  </si>
  <si>
    <t>META CUATRIENIO</t>
  </si>
  <si>
    <t>UNIDAD DE MEDIDA</t>
  </si>
  <si>
    <t>Meta anualizada</t>
  </si>
  <si>
    <t>Porcentaje</t>
  </si>
  <si>
    <t>Subdirección de Catastro</t>
  </si>
  <si>
    <t>Porcentaje del área geográfica con caracterización geográfica</t>
  </si>
  <si>
    <t>Porcentaje de área geográfica en municipios PDET con catastro actualizado</t>
  </si>
  <si>
    <t>Número</t>
  </si>
  <si>
    <t>Gestores catastrales habilitados</t>
  </si>
  <si>
    <t>Gestores habilitados</t>
  </si>
  <si>
    <t>Geoservicios publicados y disponibles</t>
  </si>
  <si>
    <t>CIAF</t>
  </si>
  <si>
    <t>INDICADORES</t>
  </si>
  <si>
    <t>Porcentaje del área geográfica con catastro actualizado  </t>
  </si>
  <si>
    <t xml:space="preserve">Porcentaje de implementación del Sistema Nacional de Información de Catastro Multipropósito </t>
  </si>
  <si>
    <t>Porcentaje del área geográfica con cartografía básica a las escalas y con la temporalidad adecuadas</t>
  </si>
  <si>
    <t>SEGUIMIENTO 2019</t>
  </si>
  <si>
    <t>Meta 2019</t>
  </si>
  <si>
    <t>Avance cuantitativo</t>
  </si>
  <si>
    <t>SEGUIMIENTO 2020</t>
  </si>
  <si>
    <t>% de avance de meta a marzo de 2020</t>
  </si>
  <si>
    <t xml:space="preserve">Subdirección de Catastro </t>
  </si>
  <si>
    <t xml:space="preserve">Subdirección de Geografía y Cartografía </t>
  </si>
  <si>
    <t>% de avance a diciembre de 2019</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</si>
  <si>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</si>
  <si>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</si>
  <si>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Se finalizó el proceso de actualización catastral de los 9 municipios programados en 2019. A 1 de enero de 2020, se reportan 2.564.383,61 Ha.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</si>
  <si>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se da cumplimiento al 0,31% de la meta del cuatrienio, según lo programado.</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</si>
  <si>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</si>
  <si>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</si>
  <si>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</si>
  <si>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Observaciones</t>
  </si>
  <si>
    <t>Indicador de periodicidad anual</t>
  </si>
  <si>
    <t>Indicador de periodicidad semestral</t>
  </si>
  <si>
    <t>Indicador de periodicidad trimestral</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</si>
  <si>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</si>
  <si>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</si>
  <si>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</si>
  <si>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</si>
  <si>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</si>
  <si>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</si>
  <si>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</si>
  <si>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</si>
  <si>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</si>
  <si>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</si>
  <si>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</si>
  <si>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</si>
  <si>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Oficina de Informática y Telecomunicaciones</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</si>
  <si>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</si>
  <si>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</si>
  <si>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</si>
  <si>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</si>
  <si>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</si>
  <si>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Avance cuantitativo a abril de 2020</t>
  </si>
  <si>
    <t>% de avance de meta a abril de 2020</t>
  </si>
  <si>
    <t>Avance cualitativo a abril</t>
  </si>
  <si>
    <t>En el mes de abril se realizó monitoreo de los links dispuestos en el Portal Geográfico Nacional - PGN de los 185 geoservicios disponibles y publicados, validando su funcionalidad y disposición; así mismo se encontró que 136 geoservicios están totalmente operando y 41 parcialmente activos (del conjunto de URL para un servicio algunas están fallando), es decir, 177 están operando y 8 están fuera de servicio. Por tal razón, se proyectará en el mes de mayo comunicación sobre las fallas de los geoservicios a las entidades responsables de la disposición de los mismos. De igual forma se adelantó la identificación de nuevos geoservicios de diferentes entidades que pueden ser incorporados al Portal Geográfico Nacional para el mes de mayo</t>
  </si>
  <si>
    <t>En el mes de Abril se habilitó como gestor catastral el municipio de Soacha - Cundinamarca y se trabajó en conjunto con la Secretaría General y la Oficina de Tecnología en los ajustes al proyecto de resolución de inicio de operación de gestores catastrales, de acuerdo con lo ordenado en el Decreto 148 de 2020. Así mismo, se definió cronograma de empalme para la entrega de la gestión catastral de Catastro Antioquia a los Municipios Asociados del Altiplano del Oriente - Masora y se continúa prestando asesoría permanente a los municipios y asociaciones que se encuentran en proceso de habilitación, tales como el Área Metropolitana de Barranquilla, Rionegro, Sesquilé, Valle de Aburrá, entre otros.</t>
  </si>
  <si>
    <t>Se realizaron actividades relacionadas con la verificación por medio de pruebas del sistema de información de habilitación catastral para su publicación en producción y la especificación de requerimientos por medio del manual de procedimiento (Habilitación Gestores Catastrales).</t>
  </si>
  <si>
    <t>En el mes de abril, se continúo con la búsqueda y procesamiento de información secundaria relacionada con temas de población, áreas protegidas, actividades económicas e infraestructura para los 100 municipios priorizados. Para los municipios de Risaralda, se efectuó el procesamiento y análisis de información secundaria relacionada con el contexto legal, los procesos biofísicos y relaciones ambientales, de ocupación y apropiación del territorio y condiciones socioeconómicas. Así mismo, se finalizó la caracterización territorial de los municipios de Socha y Socotá, Boyacá, correspondiente a 75.374 ha.</t>
  </si>
  <si>
    <t>En el mes de abril, se generaron 34.421,34 ha de ortoimágenes del municipio de María la Baja, Boyacá. Se aerotriangularon 96.969 ha del municipio de Río Blanco y la zona del tablazo, y se restituyeron 4.688 ha de esta última zona. Asi mismo, se realizó la edición del Modelo Digital de Superficie en la zona limítrofe de Amazonas correspondiente a 900.000 ha aprox y, se gestionaron con la Fuerza Aérea Colombiana 223.500 ha con cubrimiento parcial de 24 municipios.</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</si>
  <si>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126 municipios interesados, cuya área corresponde a 6.663.162 Ha.; de acuerdo a los contratos que sean suscritos, se podrá reportar mayor área actualizada catastralmente en la vigencia. Durante el mes de abril, para llevar a cabo la actualización catastral de los 9 municipios que realizará el IGAC (8 Risaralda y Cumaribo), se trabajó en la preparación de insumos tanto cartográficos como de fuentes secundarias (Superintendencia de Notariado y Registro - SNR, licencias de construcción, Esquema de Ordenamiento Territorial, estratificación, servicios públicos etc.) que permitan identificar cambios en los territorios y focalizar las estrategias de reconocimiento predial.</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</si>
  <si>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</si>
  <si>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 xml:space="preserve">En el mes de abril se realizó la presentación del estado actual del SIG_INDIGENA, a  los delegados de cada entidad involucrada dentro de las mesas de trabajo de temas indígenas.
Así mismo se realizó ajustes al plan de gestión y cronograma de actividades preliminar para la ejecución de las etapas de planificación y análisis de funcionalidades del SIG_INDIGENA.
</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</si>
  <si>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</si>
  <si>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</si>
  <si>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</si>
  <si>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</si>
  <si>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</si>
  <si>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</si>
  <si>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68.457.962 ha</t>
  </si>
  <si>
    <t>39.084.775,05 Ha</t>
  </si>
  <si>
    <t>100%
*NUPRE
*Interrelación catastro-registro
* Ajustes CICA</t>
  </si>
  <si>
    <t>Avance cuantitativo a mayo de 2020</t>
  </si>
  <si>
    <t>% de avance de meta a mayo de 2020</t>
  </si>
  <si>
    <t>Avance cualitativo a mayo</t>
  </si>
  <si>
    <t>Acuerdos MPC</t>
  </si>
  <si>
    <t xml:space="preserve">En el mes de mayo,  se generó Ortofotomosaico parcial para 67.016 ha (32,77%) del municipio de Rioblanco (Tolima) y se aerotriangularon 64.304 ha (63%) del municipio de Ataco (Tolima). Asi mismo, se gestionaron e incorporaron al Banco Nacional de Imágenes 16.000 ha aprox del municipio de Chaparral (Tolima) gestionadas con la Fuerza Aérea Colombiana; 3.376,47 ha (ortofotomosaicos) de 6 municipios de Risaralda (Balboa, Belen de umbria, Marsella, la Celia, Apia, Santuario) gestionadas con la Federación Nacional de Cafeteros y, con el avion del IGAC se tomaron 1.829 ha del municipio de la Plata (Huila). </t>
  </si>
  <si>
    <t>En el mes de mayo se realizaron gestiones solicitando reunión a la Comisión Nacional de Territorios Indígenas para discutir, concertar y aprobar el plan de gestión y cronograma de actividades preliminar de la ejecución de transferencia de conocimiento para la apropiación de la aplicación en los territorios indígenas, soporte al correcto funcionamiento del Sistema y análisis de las nuevas funcionalidades para el Sistema de Información Geográfica SIG_INDIGENA, a la fecha no se ha recibido respuesta por parte de la Comisión Nacional de Territorios Indígenas para el desarrollo de dicha reunión.</t>
  </si>
  <si>
    <t>* Se elaboró el documento de asignación de NUPRE
* Se puso en producción de servicio de consulta de propietarios por parte de la SNR, y Consulta de información de los predios por parte del IGAC
 *Se realizaron las especificaciones de CICA ajustado a LADM_COL
* Se implementaron los ETL de extracción COBOL /SNC requerido para la generación de insumos en el estándar LADM_COL
*Se realizaron pruebas de generación de insumos en formato XTF</t>
  </si>
  <si>
    <t>Para el mes de mayo se continuó con el procesamiento de la información secundaria del segundo grupo de 11 muncipios de los 100 municipios priorizados y, se continuo con el procesamiento para los restantes 78 municipios, relacionada con cada uno de los procesos geográficos. Así mismo, se finalizó la caracterización territorial de los  municipios de Tasco, Sativasur, Betéitiva, y Cerinza (Boyacá)., correspondiente  a 43.006,22 ha.</t>
  </si>
  <si>
    <t xml:space="preserve">En el mes de mayo se realizó el monitoreo de los links dispuestos en el Portal Geográfico Nacional-PGN validando las funcionalidad y disposición de 185 geoservicios disponibles y publicados. Se encontró que 153 geoservicios están totalmente operando y 23 parcialmente activos (del conjunto de URL para un servicio algunas están fallando), es decir, 176 están operando y 9 están fuera de servicio.
Por tal razón, se proyectará en el mes de junio comunicación sobre las fallas en los geoservicios a las entidades responsables de la disposición de los mismos.
Así mismo, las entidades presentaron mejoras en la disponibilidad de los geoservicios que se encontraban fallando en el mes de abril.
Por otra parte, se adelantó la identificación de nuevos geoservicios de diferentes entidades que serán incorporados al PGN. En el mes de mayo no se realizó el cargué de geoservicios nuevos, por ajustes en procedimientos de carga a la plataforma, estos serán cargados en el mes de junio para poner la meta al día.
</t>
  </si>
  <si>
    <t xml:space="preserve">Se expidió la Resolución de desistimiento de Rionegro ante su solicitud de habitación, resolución de aclaración frente a la habilitación del Departamento de Valle de Cauca y de modificación de inicio del Área Metropolitana de Barranquilla. Se recibieron las solicitudes de habilitación de los municipios de Planeta rica, Santa Marta y Gobernación de Cundinamarca y actualmente se encuentran en análisis de cumplimiento de requisitos. Se adelantaron las actividades previstas en el cronograma de empalme con el municipio de Soacha y se realizó el seguimiento semanal al cronograma de empalme entre Catastro Antioquia y los Municipios Asociados del Altiplano del Oriente - Masora.
</t>
  </si>
  <si>
    <t>Los 170 municipios PDET cuentan con un total de 39.084.775,05 Ha de área de terreno; para el 2020, se están preparando los insumos requeridos para la actualización catastral de 10 municipios que aportan 999.718 Ha, equivalentes al 3% de meta. El levantamiento catastral de estos municipios se prevé iniciar en el segundo semestre del año por parte de la ANT.</t>
  </si>
  <si>
    <t>Finalizado 2020, el país debe contar con el 20,1% del área geográfica actualizada, equivalente 22.933.417 ha. de las cuales se tienen previstas actualizar 7.512.863 ha., correspondiente al 33% de la meta, entre el IGAC y los gestores habilitados.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Durante el mes de mayo, se avanzó en la contratación de personal que llevará a cabo el proceso de actualización en los 8 municipios de Risaralda, así como con el levantamiento de los tableros de control de las actividades que realizaran. Se definió la sede de operación, las necesidades logísticas y en cuanto al tema técnico, se continuó con la consecución y cruce de las fuentes de información secundaria. En cuanto a la actualización de Cumaribo, se realizó el levantamiento de necesidades de recurso humano, logístico y demás, se identificó el requerimiento de fuentes de información secundaria faltante y se elaboró el cronograma de operación. Se realizó la revisión del documento Guía Metodológica para el levantamiento Catastral de Territorios Colectivos.</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</si>
  <si>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</si>
  <si>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</si>
  <si>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</si>
  <si>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</si>
  <si>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t>
  </si>
  <si>
    <t>Meta física 2020</t>
  </si>
  <si>
    <t>Avance cuantitativo a junio de 2020</t>
  </si>
  <si>
    <t>% de avance de meta a junio de 2020</t>
  </si>
  <si>
    <t>Avance cualitativo a junio</t>
  </si>
  <si>
    <t>Meta 2020</t>
  </si>
  <si>
    <t>Oficina de Informática</t>
  </si>
  <si>
    <t xml:space="preserve">Al mes de junio de 2020 se generaron un total de 102.037,34 ha, asi: 34.421,34 ha de ortoimágenes del municipio de María la Baja, Bolívar, y el mosaico definitivo, Modelo Digital de Terreno y Cartografía Básica de 67.616 ha (32,77%) del municipio Rio Blanco Tolima. 
Así mismo, se finalizó la edición de los vectores que conforman la cartografía básica de 102.964 ha pertenecientes a los municipios de Córdoba y Mahates, y se aerotriangularon 96.969 ha del municipio de Río Blanco y la zona del tablazo, 64.304 ha (63%) del municipio de Ataco (Tolima), 31.160 ha (33,9%) del municipio de Valencia(Cauca) y 439 Ha cabecera municipal de Caceres- Antioquia. De otra parte, se gestionaron insumos cartográficos con la FAC de 16.000 ha aprox del municipio de Chaparral (Tolima), 223.500 ha con cubrimiento parcial de 24 municipios y 557.212 ha de imágenes ADS para 7 municipios; con la Federación Nacional de Cafeteros  3.376,47 ha (ortofotomosaicos) de 6 municipios de Risaralda (Balboa, Belén de umbria, Marsella, la Celia, Apia, Santuario); 435.891 ha Policia Nacional para 3 Municipios, con el avion del IGAC se tomaron 599,120 ha de 21 municipios y, se hizo captura con rpas(dron) de  1.536 ha para 11 Municipios.
Adicionalmente, se realizó la validación de la base de datos rural (73.000 has.) del municipio de Monterrey, Casanare.
</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</si>
  <si>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
Adicionalmente, se está gestionando la suscripción de contratos para procesos de actualización, con municipios que han manifestado interés de adelantar el proceso con el IGAC, para esta vigencia. Actualmente hay 192 municipios interesados, cuya área corresponde a 11.135.222 Ha.; de acuerdo a los contratos que sean suscritos, se podrá reportar mayor área actualizada catastralmente en la vigencia.
*Risaralda: Dinámica inmobiliaria identificada. 275 predios reconocidos.
*Cumaribo: Unidades de Intervención definidas, inicia seguimiento con el Ministerio del Interior a compromisos de consulta previa, avanza la contratación de recursos requeridos.
Se avanza en suscripción de convenios con los municipios de Tenjo y Ricaurte-Cundinamarca.</t>
  </si>
  <si>
    <t xml:space="preserve">Para el mes de junio, se finalizó la caracterización territorial de los municipios de Mahates, María La Baja (Bolívar), Morales y Piendamó (Cauca), correspondiente a 168.576 ha. Asi mismo, se continuó con el procesamiento de la información secundaria de algunos municipios de Risaralda y, parte de los municipios de Cauca y Bolívar, de los 100 municipios priorizados </t>
  </si>
  <si>
    <t>Con relación  a la definición del protocolo de asignación de un identificador único para los predios formales e informales del territorio nacional NUPRE (Número Único Predial) , desde el IGAC se plantea que la estructura a implementar sea la misma desarrollada por la UAECD (Unidad Administrativa Especial de Catastro Distrital) con su CHIP (Código Homologado de Identificación Predial) para ser implementado en el Sistema Nacional Catastral. En este sentido, se realizó una  reunión entre las partes para dar inicio a la definición del acuerdo y política para el uso del código en mención.
En cuanto a la interrelación Catastro Registro (Webservice) se habilitó  el  servicio de consulta de la información registral por parte de la SNR (Superintendencia de Notariado y Registro) el  cual contiene  como parámetro de consulta el folio de matrícula. Adicionalmente, se implementó una funcionalidad Web que permitirá el uso y visualización  de la  información expuesta por dicho servicio a las direcciones territoriales del IGAC con el objetivo de validar la información que está siendo radicada por un ciudadano y la que se encuentra publicada en los sistemas  de la SNR (Superintendencia de Notariado y Registro),  mejorando de esto modo la calidad de la información que ingresa a los sistemas del IGAC. 
Asi mismo, se publicó el servicio Web del Servicio Predial, el cual contiene como parámetro de consulta el Folio de Matrícula  y se publicó en el servidor X-ROAD (software definido por el gobierno nacional para implementar los procesos de interoperabilidad) para el uso de la SNR. Frente al proceso de cruce,  se dispusieron  a través de FTP ( Directorio expuesto en internet) archivos XML distribuidos por municipio  enviados por la SNR (Superintendencia de Notariado y Registro) y se procesaron e ingresaron en base de datos  5.457.759 matrículas. Se ejeuctó el cruce entre la información enviada por SNR y  el IGAC  para las variables de número predial, circulo y matrícula.
De igual manera, se realizó la capacitación y entrega de la primera versión del aplicativo CICA  (Captura de Información Catastral de Actualización) para inicio de la captura en campo de los municipios de Risaralda y se realizaron pruebas de generación de insumos en formato XTF.</t>
  </si>
  <si>
    <t>A junio de 2020 se cuenta con la habilitación de 3 Gestores Catastrales nuevos, los cuales se suman a los 8 gestores de la vigencia 2019.
*MASORA. Resolucion_307_2020
 *Municipio de SOACHA. Resolución 377 2-04-2020 SOACHA
 *Area Metropolitana de Barranquilla - AMB". Resolucion No. 602 del 25-06-2020
 Adicionalmente se revisaron las solicitudes de Habilitacion como Gestores Catastrales de Fusagasuga y de la Gobernacion de Cundinamarca, emitiendo para esta ultima la Resolucion No. 585 del 23-06-2020, " Por medio de la cual se da inicio al tramite de habilitacion como gestor catastral al Departamento de Cundinamarca". 
Se atendieron solicitudes de prorroga para Distrito de Santa Marta, Municipios de Sesquilé y Planeta Rica.
Por ultimo, se atendio la solicitud de exclusion del municipio de Palmira- Valle del Cauca, mediante resolucion Resolucion No. 609 del 30-06-2020 " Por medio de la cual se aclara la Resolucion No. 444 de 6 de mayo del 2020".</t>
  </si>
  <si>
    <t>Al 30 de Junio del año 2020 se realizó monitoreo automático de los geoservicios del Portal Geográfico Nacional mediante la herramienta libre GeoHealthCheck optimizando el seguimiento de 185 geoservicios, los cuales se encuentran plenamente operando. 
Así mismo se realizó la incorporación de 15 geoservicios nuevos en el Portal Geográfico Nacional, para un total de 200 geoservicios, publicados y disponibles. Los 200 geoservicios se componen de 586 URL que están funcionando plenamente.
Por otra parte, se destaca que debido a la implementación de la herramienta GeoHealthCheck se automatizó el proceso de monitoreo de los geoservicios; con esta herramienta se ha logrado optimizar los tiempos en la revisión de cada una de las URL que compone cada geoservicio verificando su funcionamiento, así mismo la herramienta reporta en tiempo real cuando un geoservicio presenta problemas o se encuentra sin conexión, por lo que se ha logrado agilizar las gestiones pertinentes con las entidades productoras de información geográfica para que revisen y activen aquellos geoservicios que presentan fallas. De igual forma la herramienta genera un porcentaje de confiabilidad y permite la clasificación de los geoservicios por diferentes variables.</t>
  </si>
  <si>
    <t>En el mes de junio se realizaron pruebas funcionales al sistema que se encuentra en producción y se elaboró el informe de incidencias encontradas, para realizar los respectivos ajustes a nivel de desarrollo del visor geográfico.
Así mismo se gestionó nuevamente solicitud para adelantar reunión con la Comisión Nacional de Territorios Indígenas para realizar las actividades de levantamiento de información e insumos para determinar las nuevas funcionalidades que se quiere desarrollar en el SIG_INDIGENA. A la fecha no se ha recibido definición de fecha por parte de la Comisión Nacional de Territorios Indígenas para el desarrollo de dicha reunión.</t>
  </si>
  <si>
    <t>META FÍSICA CUATRIENIO</t>
  </si>
  <si>
    <t>META CUATRIENIO PND</t>
  </si>
  <si>
    <t>Avance cuantitativo a julio de 2020</t>
  </si>
  <si>
    <t>% de avance de meta a julio de 2020</t>
  </si>
  <si>
    <t>Se revisaron los ajustes de las propuestas de Habilitación de Valle de Aburrá y del municipio de Fusagasugá, validando el cumplimiento de las condiciones jurídicas, técnicas, económicas y financieras. Por lo anterior, se dió inicio al trámite al inicio del proceso de habilitación tanto al Valle de Aburrá mediante Resolución 675/2020 y para el municipio de Fusagasugá mediante Resolución 720/2020.
Se revisaron las Propuestas de Habilitación de Sesquilé-Cundinamarca, Rionegro-Antioquia y Distrito de Santa Marta, para lo cual fue necesario realizar requerimientos correspondientes.
Se emitió respuesta al municipio de Ibagué-Tolima, frente a su interés de Habilitación como Gestor Catastral.
Se realizaron asesorías mediante videoconferencias, con los municipios de la Dorada- Caldas, Sesquilé y Fusagasugá/Cundinamarca, y con el Distrito de Santa Marta.</t>
  </si>
  <si>
    <t>El avance cuantitativo se reportará en enero de 21, cuando entre en vigencia la formación información del área intervenida para la vigencia 2020. No obstante, se reporta el siguiente avance cualitativo para el mes de julio:
Risaralda: Se realizó el reconocimiento de 1.244 predios.
Cumaribo:Se completó la logística del primer 1er grupo de reconocedores quienes adelantarán la captura e informaciín en campo (líderes,  profesionales sociales, editores). Así mismo, se definió  el  plan de intervención de la primera 1era fase de formación.</t>
  </si>
  <si>
    <t xml:space="preserve">En el mes de Julio,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Monteria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Asi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Policia Nacional y la Unidad  Nacional de Gestión del Riesgo y Desastres-UNGRD de municipios de los departamentos de Nariño, Cauca, Santander, Bolivar y Cundianmarca. </t>
  </si>
  <si>
    <t>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Así mismo, se avanzó en la búsqueda, recopilación y procesamiento de información secundaria relacionada con los temas de: veredas, proceso de ocupación, población, áreas protegidas, cuencas, actividades económicas, infraestructura, actores sociales, proyectos productivos, determinantes y condicionantes del ordenamiento territorial entre otros, para los 100 municipios priorizados.</t>
  </si>
  <si>
    <t xml:space="preserve">En el marco de la  implementación del NUPRE  (Número Único Predial) dentro  del SNC (Sistema Nacional Catastral),  se documentó la historia de usuario para la implementación de la solución requerida. 
En cuanto a la interrelación Catastro - Registro, se realizó la entrega de los archivos con la información registral por parte de la Superintendencia de Notariado y Registro (SNR) relacionada con el grupo de 79 municipios que serán sujetos a procesos de actualización en el marco de la estrategia de Catastro Multipropósito y se procesaron en las bases de datos del IGAC. Se cruzó la información de SNR -IGAC y se reportaron los resultados de cruce.
</t>
  </si>
  <si>
    <t>En el mes de Julio se realizó la actualización del cronograma de actividades planeado, esto de acuerdo con las observaciones manifestadas en el primer comité técnico realizado con la Comisión Nacional de Territorios Indígenas - CNTI.
De igual forma, en la etapa de análisis se realizó la primera jornada de levantamiento de requerimientos para el desarrollo de las nuevas funcionalidades de la fase II del SIG Indígena.
En la etapa de soporte del SIG Indígena, se realizó la actualización de los servicios web geográficos de la funcionalidad “Cambiar Mapa Base”, que estaba apuntando a servicios públicos que hoy no están funcionando. Así mismo se revisaron otros servicios web geográficos con el objeto de optimizar su funcionamiento actual.
Adicionalmente durante el mes de julio se presentó el SIG-Indígenas, sus funcionalidades y alcance a la Consejería Presidencial para la Gestión y Cumplimiento.</t>
  </si>
  <si>
    <t>En el mes de julio se realizó monitoreo automático de los geoservicios del Portal Geográfico Nacional mediante la herramienta libre GeoHealthCheck optimizando el seguimiento de 200 geoservicios, los cuales se encuentran plenamente operando. Así mismo se realizó la incorporación de 15 geoservicios nuevos en el Portal Geográfico Nacional, suministrados por el Departamento Administrativo Nacional de Estadística - DANE y se reactivaron 3 geoservicios que ya se encontraban vinculados en el Portal Geográfico Nacional, esto para un total de 218 geoservicios, los cuales se encuentran plenamente operando. Durante este mes también se realizó la consolidación de la información de los geoservicios disponibles a través de la ICDE y su clasificación por temáticas establecidas para el cargue en el portal del IGAC. Por otra parte, se realizaron permanentemente gestiones de comunicación con las entidades productoras de los recursos geográficos, para mantener la activación de los geoservicios dispuestos en el Portal Geográfico Nacional.</t>
  </si>
  <si>
    <t>Avance cualitativo a julio</t>
  </si>
  <si>
    <t>Avance cualitativo a agosto</t>
  </si>
  <si>
    <t>% de avance de meta a agosto de 2020</t>
  </si>
  <si>
    <t>Avance cuantitativo a agosto 2020</t>
  </si>
  <si>
    <t>En el mes de agosto se realizó monitoreo automático de los geoservicios del Portal Geográfico Nacional mediante la herramienta libre GeoHealthCheck optimizando el seguimiento de 218 geoservicios, los cuales se encuentran plenamente operando. 
Así mismo se realizó la incorporación de 20 geoservicios nuevos en el Portal Geográfico Nacional suministrados por diferentes entidades, de igual forma se reactivaron 2 geoservicios que ya se encontraban vinculados en el Portal Geográfico Nacional, esto para un total de 240 geoservicios, los cuales se encuentran plenamente operando. 
Por otra parte, se realizaron permanentemente gestiones de comunicación con las entidades productoras de los recursos geográficos, para mantener la activación de los geoservicios dispuestos en el Portal Geográfico Nacional.</t>
  </si>
  <si>
    <t>Para el mes de agosto, se generaron ortoimágenes para 1.146.437,03 ha de los municipios de Cáceres (Antioquia) y Guática, Santuario y Belén de umbría (Risaralda), Ataco (Tolima), Valencia (Córdoba), Algarrobo (Magdalena), San Cristóbal y Turbaco (Bolivar), Piendamó, Tunia, Caldono, Santander De Quilichao, Caloto, Guachené, Padilla, Villa Rica, Puerto Tejada, Totoró, Jambaló, Silvia, Popayán (Cauca).Unguía (Chocó), San Carlos y Planeta Rica (Cordoba),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tomaron un total de 37 puntos de control terrestre, en los departamentos de Boyacá, Cauca y Risaralda; se gestionaron un total de 1.476.104,301 ha de insumos cartográficos con la Fuerza Aerea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igual forma, se capturaron datos vectoriales de 146,774 ha sobre imágenes de satelite alta resolución, a escala 1:50.000 en los munIcipios de la cruz, remolino, sitio nuevo, sabanalarga, piñon y campo de la cruz (Magdalena).</t>
  </si>
  <si>
    <t>Se finalizó la caracterización territorial de los municipios de Busbanzá, Corrales, Floresta, Monguí y Tópaga (Boyacá), y Altos del Rosario, El Peñón, San Estanislao, San Juan Nepomuceno, Zambrano y Barranco de Loba (Bolívar), correspondiente a 248.003,28 ha, para un total acumulado a la fecha de treinta y dos (32) caracterizaciones territoriales correspondiente a 7.362.927,50 ha.
Asi mismo, se adelantó en la investigación, recopilación y procesamiento de información secundaria relacionada con los temas de: veredas, planes de desarrollo municipal, proceso de ocupación, población actual, resguardos indígenas, actores sociales, áreas protegidas, cuencas hidrográficas, actividades económicas, infraestructura, proyectos productivos, así como determinantes y condicionantes del ordenamiento territorial entre otros, para los 100 municipios priorizados. Se avanzó en la estructuración y elaboración de cartografía básica y temática de los municipios priorizados.</t>
  </si>
  <si>
    <t>El avance cuantitativo se reportará en ene/21, cuando entre en vigencia la información del área intervenida para la vigencia 2020. No obstante, se reporta el siguiente avance cualitativo para el mes de agosto:
Risaralda: Se avanza en el reconocimiento de 3.670 predios.
Cumaribo:Se inició el trabajo de campo primera fase de acuerdo a la programación anexa, para el reconocimiento de 628 mil Ha. Se abordó la socialización con los resguardos SANTA TERESITA DEL TUPARRO y SELVA DE MATAVEN y se configuró en la sede el componente tecnológico y el aplicativo CICA para reconocedores.</t>
  </si>
  <si>
    <t xml:space="preserve">Se emitió acto administrativo de Habilitación al Departamento de Cundinamarca, mediante Resolución 727 del 12 de agosto de 2020.
Se emitió acto administrativo de Habilitación al municipio de Fusagasugá, mediante Resolución 765 del 27 de agosto de 2020.
Una vez ajustadas las Propuestas de Habilitación del Distrito de Santa Marta y del municipio de San José de Cúcuta, se validó el cumplimiento de las condiciones jurídicas, técnicas, económicas y financieras, dando incio al trámite de Habilitación como Gestores Catastrales: mediante Resolución 729/2020 al Distrito de Santa Marta y por Resolución 751/2020  al municipio de San José de Cúcuta.
</t>
  </si>
  <si>
    <t>Se encuentran en proceso de selección y contratación  7 ingenieros encargados de apoyar las actividades de análisis y diseño del Sistema Nacional de Información de Catastro Multipropósito.</t>
  </si>
  <si>
    <t>En el mes de agosto se validó el plan de gestión y cronograma de actividades por parte de la Comisión Nacional de Territorios Indigenas - CNTI.
Se realizaron dos jornadas de levantamiento de requerimientos con la Comisión Nacional de Territorios Indigenas - CNTI y se definieron dos nuevas funcionalidades para el visor geográfico, se generaron los prototipos exploratorios para las dos funcionalidades definidas.
Por otra parte, se realizó la reunión de definición de temas para la capacitación de fundamentos de la información geográfica con los miembros de la Comisión Nacional de Territorios Indigenas - CNTI y se generó la primera versión de la capacitación.
Asi mismo, se realizó la instalación del sistema en la infraestructura suministrada por la Comisión Nacional de Territorios Indigenas - CNT y se realizó la entrega de la documentación existente de la fase I del proyecto, el sistema de información se ecuentra en pruebas de aceptación por parte de la CNT.</t>
  </si>
  <si>
    <t>Avance cuantitativo a septiembre 2020</t>
  </si>
  <si>
    <t>% de avance de meta a septiembre de 2020</t>
  </si>
  <si>
    <t>Avance cualitativo a septiembre</t>
  </si>
  <si>
    <t>Se continua con el  proceso de selección y contratación de  7 ingenieros encargados de apoyar las actividades de análisis y diseño del Sistema Nacional de Información de Catastro Multipropósito.</t>
  </si>
  <si>
    <t xml:space="preserve">En el mes de Septiembre se realizó el monitoreo automático de los geoservicios del Portal Geográfico Nacional mediante la herramienta libre GeoHealthCheck optimizando el seguimiento de 240 geoservicios, los cuales se encuentran plenamente operando. 
Así mismo , se realizó la incorporación de 16 geoservicios nuevos en el Portal Geográfico Nacional suministrados por diferentes entidades como la Unidad Administrativa Especial del Sistema de Parques Nacionales Naturales (UAEPNN), Unidad de Planificación Rural Agropecuaria (UPRA) y la Alcaldía de Medellín y se reactivaron 6 geoservicios que tenían problemas de operación desde el año 2019.
</t>
  </si>
  <si>
    <t xml:space="preserve">Para el mes de septiembre se generaron: ortoimágenes para 402.505,59 ha de los municipios de Betéitiva, Sativasur, Busbanzá, Cerinza, Socotá y Tasco (Boyacá); Balboa, La Celia, Pueblo Rico y Apia (Risaralda); Piendamó (Cauca); Zipaquirá y Tabio (Cundinamarca); Villamaría (Caldas); El Paso y Chiriguana (Cesar); Montecristo (Bolívar). Modelo Digital del Terreno para 18.134,00 ha con precisión para escala 1:10.000 localizadas en el municipio de Piendamó (Cauca) y Modelo Digital de Elevación de 801.900 ha correspondiente a La Guajira. Se estructuraron y editaron Bases de datos cartográficas de 30.040,21 ha de bases de datos vectoriales distribuidas de la siguiente forma: En Zona urbana 328,27 ha localizadas en los municipios de Santuario, Guatica, Balboa, La Celia, Pueblo Rico y Apia – Risaralda, y Sativasur, Buzabanza y Socota –Boyacà. Zona rural 29.711,94 ha localizadas en piendamó – Cauca y dos zonas del Municipio de la Plata- Huila.
Para un total en el mes de 1.252.579.80 ha generadas o actualizadas de productos cartográficos y, un acumulado a la fecha de 6.037.259,96 ha.
Adicionalmente, se levantaron un total de 60 puntos de control terrestre localizados en los departamentos de Bolívar, Antioquia y Tolima y, se capturaron datos vectoriales de 231.568,8 ha sobre imágenes de satelite de alta resolución, a escala 1:50.000 en los municipios de Algarrobo, Sabanas de San Angel, Chivolo y Pedraza (Magdalena).
De igual forma, se gestionaron 625,153 ha de insumos cartográficos con la FAC de los departamentos de Guaviare y Meta; 11.785.598 de ha en imágenes PLANET SCOPE donadas por la entidad Parques Nacionales Naturales de Colombia-PNN, y toma efectuada con Dron del IGAC de 4.226 ha departamentos de Risaralda, Cauca, Boyacá y Cundinamarca.
</t>
  </si>
  <si>
    <t>Se avanzó en la caracterización territorial de diez (10) municipios: Rioviejo y San Martín de Loba en el departamento de Bolívar; Palmito, Los Palmitos y San Onofre en Sucre, y Almaguer, Cajibio, Mercaderes, Piamonte y Sucre en Cauca, se adelantó en el análisis de POT para los mismos municipios.
A la fecha se continua con un total acumulado treinta y dos (32) caracterizaciones territoriales correspondiente a 7.362.927,50 ha.
Asi mismo, se avanzó en la investigación, recopilación y procesamiento de la información secundaria relacionada con las variables temáticas: veredas, barrios, planes de ordenamiento territorial, planes de desarrollo municipal, áreas protegidas, planes de cuencas hidrográficas, proceso de ocupación, población actual, resguardos indígenas, actores sociales, actividades económicas, empleo, infraestructura vial, proyectos productivos, así como determinantes y condicionantes del ordenamiento territorial, entre otras, para los municipios priorizados.</t>
  </si>
  <si>
    <t>El avance cuantitativo se reportará en ene/21, cuando entre en vigencia la información del área intervenida para la vigencia 2020. No obstante, se reporta el siguiente avance cualitativo a la fecha:
•El trabajo de campo en los municipios de Apía, Balboa, Belén de Umbría, Guática, La Ceja, Marsella, Puerto Rico y Santuario inició en junio y a la fecha se ha efectuado reconocimiento a 8.571 predios. 
•La actualización catastral de Cumaribo entró a la fase operativa, se ha realizado la recolección de información de 1,2 millones de hectáreas, correspondiente a 16 veredas, el Parque Nacional Natural el Tuparro y Resguardos Santa Teresita del Tuparro, Comunidad Cumariana (perteneciente al Resguardo Selva de Matavén), Muco Mayoragua, Merey, La Veraita y San Luis del Tomo.</t>
  </si>
  <si>
    <t>Los 170 municipios PDET cuentan con un total de 39.084.775,05 Ha de área de terreno; para el 2020, se están preparando los insumos requeridos para la actualización catastral de 10 municipios que aportan 999.718 Ha, equivalentes al 3% de meta. El levantamiento catastral de algunos de estos  municipios ya se inició con el trabajo de campo por parte de la ANT.</t>
  </si>
  <si>
    <t>Se emitió acto administrativo de Habilitación Distrito Santa Marta,  mediante Resolución 766 del 28 de agosto de 2020.
Se emitió acto administrativo de Habilitación al municipio de San José de Cúcuta, mediante Resolución 787 del 7 de septiembre de 2020.
Se emitió acto administrativo de Habilitación al Área Metropolitana del Valle de Aburra, mediante Resolución 800 del 15 de  septiembre de 2020.
De acuerdo con lo anterior, en septiembre se habilitaron 3 gestores catastrales, quedando a la fecha 16 gestores catastrales habilitados.</t>
  </si>
  <si>
    <t xml:space="preserve">En el mes de septiembre se generaron los casos de uso para las herramientas de “mi ubicación” y “ruteo” para ser implementados en el SIG-Indígenas.
Así mismo, se realizó reunión de levantamiento de requerimientos con el área de acuerdos de la Comisión Nacional de Territorios indigenas (CNTI) y se presentaron los posibles desarrollos que se podrían generar en el marco de la fase II del proyecto.
Por otra parte, se realizó reunión de seguimiento de actividades para el desarrollo del curso corto virtual propuesto para las comunidades indígenas y se generó el material de apoyo necesario para el desarrollo del curso
De igual forma, se generaron los casos de uso de los mapas temáticos e indicadores a ser desarrollados por el área de acuerdos de la Comisión Nacional de Territorios indigenas (CNTI). </t>
  </si>
  <si>
    <t>SEGUIMIENTO AÑO 2020</t>
  </si>
  <si>
    <t>Avance cuantitativo a octubre 2020</t>
  </si>
  <si>
    <t>% de avance de meta a octubre de 2020</t>
  </si>
  <si>
    <t>Avance cualitativo a octubre</t>
  </si>
  <si>
    <t>En el mes de octubre se avanzó en la actualización del documento de análisis para la fase II del proyecto SIG_Indigena y se realizó reunión de levantamiento de requerimientos para la definición del módulo de seguimiento a las solicitudes de constitución de resguardo realizadas por la Comisión Nacional de Territorios Indigneas - CNTI ante la Agencia Nacional de Tierras - ANT para incorporarlo en el SIG_Indigenas 
Así mismo, se actualizó la estructura académica para el curso de fundamentos de información geográfica para pueblos indígenas y se generó el cronograma de las temáticas que serán dictadas durante dicho curso.</t>
  </si>
  <si>
    <t>Durante el mes de octubre se generó la primera versión del Modelo de Aplicación SINIC bajo el estandar LADM COL, el cual hará la veces de  instrumento interoperable  y repositorio  que permite realizar seguimiento a la información catastral registrada y que se considerará oficial para todos los fines. Este contará con los criterios requeridos por la autoridad reguladora (IGAC) para ejercer sus funciones, teniendo en cuenta  el  Plan Nacional de Desarrollo 2018-2022 “Pacto por Colombia, pacto por la equidad”  que establece  que  “La custodia y gestión de la información catastral corresponde al Estado a través del Instituto Geográfico Agustín Codazzi -IGAC, quien promoverá su producción y difusión. La información generada por los gestores catastrales en ejercicio de sus funciones deberá ser registrada, en los términos y condiciones definidos por la autoridad reguladora, en el Sistema Nacional de Información Catastral-SINIC”.</t>
  </si>
  <si>
    <t>Los 170 municipios PDET cuentan con un total de 39.084.775,05 Ha de área de terreno, se trabajó en la generación de insumos de algunos de los PDET financiados y la ANT inició el trabajo en campo en: Rioblanco, Guamo, Córdoba, Fonseca y se tiene previsto iniciar próximamente en Ciénaga, San Juan del Cesar, Valencia y Ataco.</t>
  </si>
  <si>
    <t>Se emitió acto administrativo por medio del cual se da inicio al  trámite como gestor catastral al municipio de Rionegro - Antioquia,  mediante Resolución 879  del 13 de octubre de 2020.</t>
  </si>
  <si>
    <t>Para el mes de octubre se generaron ortoimágenes de 61.348,84 hectáreas (ha) de los municipios de Floresta, Corrales, Monguí, Marsella, Gámeza, Tópaga y Socha (Boyacá); San Clemente, Santa Ana y Guática (Risaralda); Ataco (Tolima); Gachancipá (Cundinamarca), y Valencia (Córdoba). Así mismo, se generó el Modelo Digital del Terreno para 64.864,18 hectáreas del municipio de Valencia (Córdoba) y Modelo Digital de Elevación de 1.186.200 hectárea localizadas en los departamentos de Meta y Guajira. Se estructuraron bases de datos vectoriales de 65.558,22 hectáreas de los municipios de Marsella, San Clemente (Risaralda), Beteitiva, Cerinza, Tasco, Floresta, Mongui, Gameza, Topaga  y Socha (Boyacá),  Ataco (Tolima) y del 64% restante del municipio de Valencia (Córdoba).
Para un total en el mes de 1.377.971,24 ha generadas o actualizadas de productos cartográficos para un acumulado a la fecha de 7.415.231,20 ha.
Adicionalmente, se capturaron 66 puntos de control terrestre localizados en los departamentos de Bolívar, Antioquia y Tolima; distribuidos en las cabeceras municipales de Sanjacinto, Mahates, María la baja, Carmen de Bolívar (Bolívar) y Átaco y Planadas (Tolima), y en zonas rurales de los municipios Rioblanco y Planadas (Tolima) y Cáceres (Antioquia).
De igual forma, se gestionaron 1.292.369 ha de insumos cartográficos con la  FAC de los departamentos de Guaviare, Arauca, Córdoba y Meta. Se realizó toma de fotografía aérea con Dron del IGAC de 5.547 ha de los departamentos de Cundinamarca y Bolívar; y toma efectuada con el Avión del IGAC de 890.456 ha de los departamentos de Cundinamarca, Tolima. Huila, Meta y Cauca.</t>
  </si>
  <si>
    <t xml:space="preserve">Se finalizó la caracterización territorial de diez (10) municipios: Rioviejo y San Martín de Loba en el departamento de Bolívar; Palmito, Los Palmitos y San Onofre en el departamento de Sucre, y Almaguer, Cajibio, Mercaderes, Piamonte y Sucre en el  departamento del Cauca, correspondiente a 543.080,68 ha, para un total acumulado a la fecha de cuarenta y dos (42) caracterizaciones territoriales correspondiente a 7.906.008,18 ha.
Asi mismo, se realizó el procesamiento de información por los ajustes en las variables de autorreconocimiento étnico y fuentes de contactos de los actores sociales, por requerimientos de especificidades solicitadas por el Banco Mundial y el Banco Interamericano de Desarrollo, para los municipios ya desarrollados.
De otro lado, se adelantó el documento de análisis de POT para los municipios de Guachené, Inza, Padilla, Santa Rosa y Florencia en el departamento de Cauca y Mocoa, San Miguel, Valle del Guamuez y Villagarzón en el departamento de Putumayo. Se continuó con la gestión y procesamiento de información de municipios priorizados, en donde se ha presentado una respuesta tardia por parte de los municipios de Villagarzón, San Miguel, Mocoa, San Miguel y Valle del Guamuez (departamento de Putumayo) en cuanto a los POTs, POMCA, veredas y barrios, generando un leve avance al programado. </t>
  </si>
  <si>
    <t>El avance cuantitativo se reportará en ene/21, cuando entre en vigencia la información del área intervenida para la vigencia 2020. No obstante, se reporta el siguiente avance cualitativo a la fecha:
• Respecto al trabajo de campo realizado en los municipios de Apía, Balboa, Belén de Umbría, Guática, La Ceja, Marsella, Puerto Rico y Santuario, a la fecha se ha efectuado reconocimiento a 12.228 predios y 405 hectáreas.  Se logró el cierre del componente físico con dato único de áreas: geográfico vs. Alfanumérico y la entrega de ortoimágenes y vectores a Alcaldías.
•En la actualización catastral de Cumaribo se ha realizado la recolección de información de 3,0 millones de hectáreas y 1.691 predios. Entre los principales logros se encuentran: Zona Sur terminada en su trabajo de campo, se inició la operación por vía fluvial, modelación método de la renta agropecuaria del suelo, se inició consulta previa resguardos no asistentes en 2018 y parcialmente en el municipio, operación desde Barrancominas, Guainía.</t>
  </si>
  <si>
    <t>En el mes de Octubre se realizó el monitoreo automático de los geoservicios del Portal Geográfico Nacional mediante la herramienta libre GeoHealthCheck optimizando el seguimiento de 262 geoservicios, los cuales se encuentran plenamente operando. 
Así mismo , se realizó la incorporación de 35 geoservicios nuevos en el Portal Geográfico Nacional correspondientes a las siguientes entidades: Área Metropolitana del Valle de Aburrá (AMVA) y del Instituto Amazónico de Investigaciones Científicas SINCHI, que sumaron al inventario 167 nuevas URL las cuales  ya fueron incorporadas al Portal de la ICDE.
Por otra parte, se realizó la  reactivación total de 5 geoservicios que se encontraban en operación parcial del año 2019.</t>
  </si>
  <si>
    <t>% de avance de meta a Noviembre de 2020</t>
  </si>
  <si>
    <t>Avance cualitativo a Noviembre</t>
  </si>
  <si>
    <t>Avance cuantitativo a Noviembre 2020</t>
  </si>
  <si>
    <t xml:space="preserve">En el mes de noviembre se realizó el monitoreo automático de los geoservicios del Portal Geográfico Nacional mediante la herramienta libre GeoHealthCheck optimizando el seguimiento de 302 geoservicios, de estos geoservicios se identifica que 292 geoservcios se encuentran operando plenamente  y 10 geoservicios  se encuentran operando parcialmente.
Así mismo, se realizó la incorporación de 21 nuevos geoservicios correspondientes a las siguientes entidades: CAR Cundinamarca, Corpoboyaca y la Gobernación de Antioquia, estos geoservicios sumaron al inventario 78 nuevas URL.
Por otra parte, se realizó la  reactivación de 12 geoservicios  de años anteriores, los cuales se encuentran operando parcialmente.
En total se tienen 335 geoservicios disponibles en el Portal Geografico Nacional de los cuales 313 geoservicios se encuentran operando plenamente y 22 geoservicios se encuentran operando parcialmente. </t>
  </si>
  <si>
    <t xml:space="preserve">En el mes de noviembre se finalizó la elaboración del documento de análisis, casos de uso y el documento de requerimientos para las nuevas funcionalidades que se desarrollarán para el  SIG Indígena en la vigencia 2021, estos documentos se encuentran en revisión y aprobación por parte de la Comisión Nacional de Territorios Indigenas - CNTI.
Así mismo se realizó con éxito el curso de fundamentos de la información geográfica para pueblos indígenas con la participación de 20 personas de diferentes comunidades indígenas y personal de la  Comisión Nacional de Territorios Indigneas - CNTI.
Por otra parte, se revisaron las incidencias reportadas por la Comisión Nacional de Territorios Indigenas - CNTI y se generó un plan de trabajo con el fin de atender las incidencias encontradas durante el mes de diciembre.
</t>
  </si>
  <si>
    <t>Con el objeto de dar a conocer la utilización adecuada de la herramienta y creación de usuarios para el proceso de actualización, se realizó la transferencia de conocimiento a la Agencia Nacional de Tierras y la Superintendencia de Notariado y Registro,  sobre la utilización del Sistema de Transición en el marco de la Modernización de la Administración de Tierras en Colombia.</t>
  </si>
  <si>
    <t>El avance cuantitativo se reportará en ene/21, cuando entre en vigencia la información del área intervenida para la vigencia 2020. No obstante, se reporta el siguiente avance cualitativo a la fecha:
* El trabajo de identificación predial finalizó en los municipios de La Celia, Balboa, Santuario y Marsella, los cuales junto con el avance en los demás municipios (Apia, Belén de Umbría, Guática, Pueblo Rico) suman 13.383 predios; los demás municipios (Apia, Belén de Umbría, Guática, Pueblo Rico) ya se encuentran en el proceso de consolidación. Adicionalmente, se cerró el estudio de zonas para la determinación del valor catastral de La Celia, Belén de Umbría y Guática.
* En lo que respecta a Cumaribo, se finalizó la identificación predial de 5,6 millones de Ha de las cuáles el 80% corresponde a Resguardos. Se avanza en el proceso de Consulta previa de 5 resguardos que se encuentran parcialmente localizados en el municipio. El estudio de zonas y modelamiento de valor potencial para la determinación del valor catastral se encuentra en fase final.</t>
  </si>
  <si>
    <t>Se emitió acto administrativo de Habilitación al Municipio de Rionegro-Antioquia, mediante Resolución 937 del 3 de  noviembre de 2020.
Se emitió acto administrativo por medio del cual se da inicio al  trámite como gestor catastral al municipio de Sesquilé-Cundinamarca,  mediante Resolución 977  del 19 de noviembre de 2020.
Se emitió acto administrativo por medio del cual se da inicio al  trámite como gestor catastral al municipio de Sincelejo-Sucre,  mediante Resolución 976  del 19 de noviembre de 2020.
De acuerdo con lo anterior, en noviembre se habilitó 1 gestor catastral, quedando a la fecha 17 gestores catastrales habilitados.</t>
  </si>
  <si>
    <t>Se generó un total de 502.820,64 ha de productos cartográficos en los departamentos de  Tolima, Cauca, Bolivar, Norte de Santander, Nariño, Caquetá, Cordoba; Cesar,  Cauca, así: ortoimágenes de 354.291,86 hectáreas, Modelo Digital del Terreno para 51.530 hectáreas y Bases de datos vectoriales de 96.998,78 hectáreas. 
Para un total en el mes de 502.820,64 ha generadas o actualizadas  de productos cartográficos para un acumulado a la fecha de 7.918.051,84 ha.
Asi mismo,  se realizó la Captura y/o evaluación de un total de 604.654 hectáreas distribuidas 20 municipios de los departamentos de Bolivar, Cundinamarca, Huila, Meta, Cauca, Arauca y Vichada; se levantaron un total de 110 puntos de control terrestre localizados en los departamentos de Meta, Huila, Cundinamarca, Cauca, y Tolima y, se ajustaron bloques fotogramétricos de Aerotriangulación en un total de 62.332 hectáreas distribuidas  en ocho (8) cabeceras municipales escala 1:1.000: Maria la Baja, El Carmen de Bolivar, Mahates (Bolivar) y AT de área rural de Planadas (Tolima). 
De otra parte, se gestionaron  1.055.714 ha de insumos cartográficos con la  FAC de los departamentos de Guaviare, Vaupés y Meta;  toma efectuada con Dron del IGAC de 1.548 ha de los municipios de Guamo, Cordoba y San jacinto en el departamento de Bolívar; y toma efectuada con el Avión del IGAC de 694,455 ha de los departamentos de Vichada, Arauca Cundinamarca, Tolima. Huila, Meta y Cauca. Se recibieron  6.775.620 has de  informacion de imágenes Spot compartidas por CORANTIOQUIA que cubren zona centro del Departamento de Antioquia, zona sur del Departamento de Cordoba y zona sur del Departamento de Bolivar .
Adicionalmente, se validaron un total de 140.102,28 hectáreas de vectores restituidos en 3 dimensiones de los departamentos de Tolima, Cauca, Antioquia y Meta.</t>
  </si>
  <si>
    <t>Se finalizó la caracterización territorial de diez (10) municipios: Guachené, Inzá, Padilla, Santa Rosa y Florencia en el Departamento del Cauca; Mocoa, San Miguel, Valle del Guamuez y Villagarzón en Putumayo y Topaipí en Cundinamarca, correspondiente a 878.651,99 ha, para un total acumulado a la fecha de cincuenta  y dos (52) caracterizaciones territoriales correspondiente a 8.784.660,17 ha.
Asi mismo, se adelantó el desarrollo de los documentos de caracterización territorial para los municipios de Gachancipá en el departamento de Cundinamarca, San José del Fragua, La Montañita, Florencia, San Vicente del Caguán, Valparaíso y Belén de Los Andaquíes en Caquetá, Puerto Gaitán y La Macarena en Meta, Planadas en el Tolima, y Purísima y  San Andrés de Sotavento en Córdoba; y  de análisis de POT para los municipios de Gachancipá en Cundinamarca, Florencia, La Montañita, San José del Fragua y El Doncello en Caquetá, La Macarena y Puerto Gaitán en Meta, San Andrés de Sotavento y Purísima en Córdoba.</t>
  </si>
  <si>
    <t>% de avance de meta a Diciembre de 2020</t>
  </si>
  <si>
    <t>Avance cualitativo a Diciembre</t>
  </si>
  <si>
    <t xml:space="preserve">Avance cuantitativo a Diciembre 2020 </t>
  </si>
  <si>
    <t>Avance cuantitativo acumulado vigencias 2019-2020</t>
  </si>
  <si>
    <t>AÑO</t>
  </si>
  <si>
    <t>META</t>
  </si>
  <si>
    <t>EJECUTADO</t>
  </si>
  <si>
    <t>ACUMULADO</t>
  </si>
  <si>
    <t>%</t>
  </si>
  <si>
    <t>Área (ha)</t>
  </si>
  <si>
    <t>Línea base</t>
  </si>
  <si>
    <t>CARTOGRAFÍA</t>
  </si>
  <si>
    <t>Año</t>
  </si>
  <si>
    <t>Meta</t>
  </si>
  <si>
    <t>Avance</t>
  </si>
  <si>
    <t>% Avance</t>
  </si>
  <si>
    <t>Meta real</t>
  </si>
  <si>
    <t>Línea Base</t>
  </si>
  <si>
    <t>-</t>
  </si>
  <si>
    <t>Ene-Dic 2019</t>
  </si>
  <si>
    <t>Ene-Dic 2020</t>
  </si>
  <si>
    <t>Ene-Dic 2021</t>
  </si>
  <si>
    <t>Ene-Dic 2022</t>
  </si>
  <si>
    <t>2018-2022</t>
  </si>
  <si>
    <t>12.5%</t>
  </si>
  <si>
    <t>10.5%</t>
  </si>
  <si>
    <r>
      <t>Para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acumulado a la fecha de 13.418.129 ha.
Resultado de la gestión al cierre de la vigencia 2020, el IGAC logró un 11,76% del área geográfica con cartografía básica a las escalas y con la temporalidad adecuada de 13.418.129 ha, obteniendo un acumulado del 14,76% de cubrimiento del territorio colombiano con cartografía actualizada al 2020</t>
    </r>
    <r>
      <rPr>
        <b/>
        <sz val="12"/>
        <color theme="1"/>
        <rFont val="Arial"/>
        <family val="2"/>
      </rPr>
      <t>, Lo anterior suma un cumplimiento acumulado 2019-2020 del 64,18% respecto a la meta del 23%,</t>
    </r>
  </si>
  <si>
    <r>
      <t>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acumulado de 16.231.703,44 ha y 95 caracterizaciones.  
La Subdirección de Geografía y Cartografía de acuerdo con la meta del Plan Nacional de Desarrollo 2018 – 2022 “Pacto por Colombia pacto por la equidad”, logró un 14,23% correspondiente a 16.231.703,44 ha del cubrimiento del  Territorio Colombiano con caracterización territorial, para un acumulado del 37,23% al 2020.</t>
    </r>
    <r>
      <rPr>
        <b/>
        <sz val="12"/>
        <color rgb="FF000000"/>
        <rFont val="Arial"/>
        <family val="2"/>
      </rPr>
      <t xml:space="preserve"> Lo anterior suma un cumplimiento acumulado 2019-2020 del 100,62% respecto a la meta del 37%,</t>
    </r>
  </si>
  <si>
    <r>
      <t xml:space="preserve">3% (Año 2019)+11,76%(Año 2020)= </t>
    </r>
    <r>
      <rPr>
        <b/>
        <sz val="12"/>
        <color theme="1"/>
        <rFont val="Arial"/>
        <family val="2"/>
      </rPr>
      <t>14,76% ( acumulado)</t>
    </r>
    <r>
      <rPr>
        <sz val="12"/>
        <color theme="1"/>
        <rFont val="Arial"/>
        <family val="2"/>
      </rPr>
      <t xml:space="preserve">
El avance acumulado 2019 -2020  en ha es de 17.238.844,5, sin embargo teniendo en cuenta que para el año 2019 se registro el 3% equivalente a 3.422.898,1 ha y no se tuvo en cuenta el real ejecutado: 3.820.715,52 ha; se toma el valor total de 16.841.027,10 ( 13.418.129+3.422.898,1)
</t>
    </r>
    <r>
      <rPr>
        <b/>
        <sz val="12"/>
        <color theme="1"/>
        <rFont val="Arial"/>
        <family val="2"/>
      </rPr>
      <t xml:space="preserve">
Ver hoja 2</t>
    </r>
  </si>
  <si>
    <r>
      <t>12,5% (Línea Base) + 10,5% (Año 2019) +14,23% (Año 2020)=</t>
    </r>
    <r>
      <rPr>
        <b/>
        <sz val="12"/>
        <color theme="1"/>
        <rFont val="Arial"/>
        <family val="2"/>
      </rPr>
      <t xml:space="preserve"> 37,23% (Acumulado)
Ver hoja 3</t>
    </r>
  </si>
  <si>
    <t>CARACTERIZACIÓN</t>
  </si>
  <si>
    <r>
      <t xml:space="preserve">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25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t>
    </r>
    <r>
      <rPr>
        <b/>
        <sz val="12"/>
        <color rgb="FF000000"/>
        <rFont val="Arial"/>
        <family val="2"/>
      </rPr>
      <t>Lo anterior suma un cumplimiento acumulado 2019-2020 de 372 geoservicios, con  respecto a la meta de 200, cumpliendo en un 186%,</t>
    </r>
  </si>
  <si>
    <r>
      <rPr>
        <b/>
        <sz val="12"/>
        <color theme="1"/>
        <rFont val="Arial"/>
        <family val="2"/>
      </rPr>
      <t>Para la vigencia 2020, respecto a la implementación del Sistema Nacional de Información de Catastro Multipróposito, se logró un porcentaje  de cumplimiento del 15% y un acumulado para las vigencias 2019-2020 del 20%</t>
    </r>
    <r>
      <rPr>
        <sz val="12"/>
        <color theme="1"/>
        <rFont val="Arial"/>
        <family val="2"/>
      </rPr>
      <t>. En resumen, con relacion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5. Protocolo de asignación NUPRE: Se elaboró el documento de protocolo de asignación de NUPRE (Identificador único predial), en este documento se define la estrategia de entrega a los gestores catastrales.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8. Documento de diseño de Arquitectura de Referencia SNC</t>
    </r>
  </si>
  <si>
    <r>
      <t xml:space="preserve">5% (Año 2019) + 15%(Año 2020)= </t>
    </r>
    <r>
      <rPr>
        <b/>
        <sz val="12"/>
        <color theme="1"/>
        <rFont val="Arial"/>
        <family val="2"/>
      </rPr>
      <t>20% (Acumulado)</t>
    </r>
  </si>
  <si>
    <r>
      <t xml:space="preserve">185(Año 2019) + 187 (Año 2020)= </t>
    </r>
    <r>
      <rPr>
        <b/>
        <sz val="12"/>
        <color theme="1"/>
        <rFont val="Arial"/>
        <family val="2"/>
      </rPr>
      <t>372 (Acumulado)</t>
    </r>
  </si>
  <si>
    <r>
      <t>8 (Año 2019) + 11 (Año 2020) =</t>
    </r>
    <r>
      <rPr>
        <b/>
        <sz val="12"/>
        <color theme="1"/>
        <rFont val="Arial"/>
        <family val="2"/>
      </rPr>
      <t xml:space="preserve"> 19 (Acumulado)</t>
    </r>
  </si>
  <si>
    <r>
      <t xml:space="preserve">Se emitió acto administrativo de Habilitación al Municipio de Sincelejo-Sucre, mediante Resolución 1030 del 10 de  diciembre de 2020.
Se emitió acto administrativo de Habilitación al Municipio de Sesquilé-Cundinamarca, mediante Resolución 1057 del 16 de  diciembre de 2020.
De acuerdo con lo anterior, en diciembre se habilitaron 2 gestores catastrales, quedando a la fecha 19 gestores catastrales habilitados.
</t>
    </r>
    <r>
      <rPr>
        <b/>
        <sz val="12"/>
        <color theme="1"/>
        <rFont val="Arial"/>
        <family val="2"/>
      </rPr>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decir,al 31 de diciembre de 2020  se ha cumplido la meta del cuatrienio en un 95% </t>
    </r>
  </si>
  <si>
    <t>Se estima que los Gestores catastrales entregarán la información el 20 de enero , una vez se realice la revisión  en el sistema nacional catastral con el fin de obtener la información del área geográfica con catastro actualizado y reportar las cifras finales corte diciembre 2020</t>
  </si>
  <si>
    <t>Ver Observación en "Avance Cualitativo a Diciembre"</t>
  </si>
  <si>
    <t>% avance acumulado
vigencias 2019 -2020</t>
  </si>
  <si>
    <t>Periodicidad</t>
  </si>
  <si>
    <t>Este indicador se debe revisar con DNP para verificar si es de tipo acumulación o suma</t>
  </si>
  <si>
    <r>
      <t xml:space="preserve">En el mes de diciembre se ajustaron los documentos generados en las diferentes etapas del proyecto, de acuerdo con las observaciones de la Comisión Nacional de Territorios Indígenas - CNTI y se realizó la validación de la documentación. 
Así mismo, se generó actas de aprobación de los productos finales y del compromiso de capacitación para el año 2020, también se realizaron las respectivas correcciones al Sistema de Información Geográfica SIG Indígenas, de acuerdo a las incidencias reportadas por la Comisión Nacional de Territorios Indígenas - CNTI.
</t>
    </r>
    <r>
      <rPr>
        <b/>
        <sz val="12"/>
        <color theme="1"/>
        <rFont val="Arial"/>
        <family val="2"/>
      </rPr>
      <t>Por otra parte, para la vigencia 2020 se programó una meta del 30% de implementación del programa marco de operación del sistema de información Geográfico -SIG Indígena, la cual se cumplió al 100%</t>
    </r>
    <r>
      <rPr>
        <sz val="12"/>
        <color theme="1"/>
        <rFont val="Arial"/>
        <family val="2"/>
      </rPr>
      <t xml:space="preserve"> desarrollando las siguientes etapas: 1.) Planeación del proyecto vigencia 2020 (8%), 2.) Análisis de nuevas funcionalidades para el SIG indígenas (9%),3.) Transferencia de Conocimiento (10%) y 4.) Soporte de funcionamiento del SIG Indígenas (3%)         
        </t>
    </r>
  </si>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</sst>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0.0%"/>
    <numFmt numFmtId="165" formatCode="_-* #,##0_-;\-* #,##0_-;_-* &quot;-&quot;??_-;_-@_-"/>
    <numFmt numFmtId="166" formatCode="[$-10409]#,##0.00"/>
  </numFmts>
  <fonts count="37"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4"/>
      <name val="Arial"/>
      <family val="2"/>
    </font>
    <font>
      <b/>
      <sz val="16"/>
      <color theme="1"/>
      <name val="Arial"/>
      <family val="2"/>
    </font>
    <font>
      <b/>
      <sz val="14"/>
      <color theme="1"/>
      <name val="Arial"/>
      <family val="2"/>
    </font>
    <font>
      <sz val="14"/>
      <color theme="1"/>
      <name val="Arial"/>
      <family val="2"/>
    </font>
    <font>
      <sz val="20"/>
      <color theme="1"/>
      <name val="Arial"/>
      <family val="2"/>
    </font>
    <font>
      <sz val="8"/>
      <name val="Calibri"/>
      <family val="2"/>
      <scheme val="minor"/>
    </font>
    <font>
      <sz val="12"/>
      <name val="Arial"/>
      <family val="2"/>
    </font>
    <font>
      <sz val="11"/>
      <color rgb="FF000000"/>
      <name val="Calibri"/>
      <family val="2"/>
      <scheme val="minor"/>
    </font>
    <font>
      <sz val="16"/>
      <color theme="1"/>
      <name val="Arial"/>
      <family val="2"/>
    </font>
    <font>
      <sz val="11"/>
      <color rgb="FF000000"/>
      <name val="Arial"/>
      <family val="2"/>
    </font>
    <font>
      <sz val="12"/>
      <color rgb="FF000000"/>
      <name val="Arial"/>
      <family val="2"/>
    </font>
    <font>
      <b/>
      <sz val="11"/>
      <color theme="1"/>
      <name val="Calibri"/>
      <family val="2"/>
      <scheme val="minor"/>
    </font>
    <font>
      <sz val="9"/>
      <color rgb="FF000000"/>
      <name val="Arial"/>
      <family val="2"/>
    </font>
    <font>
      <i/>
      <sz val="11"/>
      <color rgb="FF000000"/>
      <name val="Calibri"/>
      <family val="2"/>
      <scheme val="minor"/>
    </font>
    <font>
      <sz val="9"/>
      <color indexed="81"/>
      <name val="Tahoma"/>
      <family val="2"/>
    </font>
    <font>
      <b/>
      <sz val="9"/>
      <color indexed="81"/>
      <name val="Tahoma"/>
      <family val="2"/>
    </font>
    <font>
      <b/>
      <sz val="12"/>
      <color theme="1"/>
      <name val="Arial"/>
      <family val="2"/>
    </font>
    <font>
      <b/>
      <sz val="9"/>
      <color rgb="FF000000"/>
      <name val="Arial"/>
      <family val="2"/>
    </font>
    <font>
      <b/>
      <sz val="10"/>
      <name val="Arial"/>
      <family val="2"/>
    </font>
    <font>
      <b/>
      <sz val="9"/>
      <color indexed="8"/>
      <name val="Tahoma"/>
      <family val="2"/>
    </font>
    <font>
      <sz val="8"/>
      <color indexed="8"/>
      <name val="Tahoma"/>
      <family val="2"/>
    </font>
    <font>
      <b/>
      <sz val="8"/>
      <color indexed="8"/>
      <name val="Tahoma"/>
      <family val="2"/>
    </font>
    <font>
      <b/>
      <sz val="12"/>
      <color rgb="FF000000"/>
      <name val="Arial"/>
      <family val="2"/>
    </font>
    <font>
      <b/>
      <sz val="10"/>
      <color theme="1"/>
      <name val="Arial"/>
      <family val="2"/>
    </font>
    <font>
      <b/>
      <sz val="9"/>
      <color theme="1"/>
      <name val="Tahoma"/>
      <family val="2"/>
    </font>
    <font>
      <sz val="8"/>
      <color theme="1"/>
      <name val="Tahoma"/>
      <family val="2"/>
    </font>
    <font>
      <b/>
      <sz val="8"/>
      <color theme="1"/>
      <name val="Tahoma"/>
      <family val="2"/>
    </font>
    <font>
      <sz val="14"/>
      <name val="Arial"/>
      <family val="2"/>
    </font>
    <font>
      <sz val="14"/>
      <color rgb="FF000000"/>
      <name val="Arial"/>
      <family val="2"/>
    </font>
    <font>
      <sz val="14"/>
      <color rgb="FFFF0000"/>
      <name val="Arial"/>
      <family val="2"/>
    </font>
    <font>
      <b/>
      <sz val="48"/>
      <color theme="1"/>
      <name val="Arial"/>
      <family val="2"/>
    </font>
    <font>
      <b/>
      <sz val="16"/>
      <name val="Arial"/>
      <family val="2"/>
    </font>
    <font>
      <b/>
      <sz val="25"/>
      <color theme="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theme="8" tint="0.39997558519241921"/>
        <bgColor indexed="64"/>
      </patternFill>
    </fill>
    <fill>
      <patternFill patternType="lightUp">
        <bgColor rgb="FFD2D2D2"/>
      </patternFill>
    </fill>
    <fill>
      <patternFill patternType="darkUp">
        <fgColor rgb="FF808080"/>
        <bgColor rgb="FFCACACA"/>
      </patternFill>
    </fill>
    <fill>
      <patternFill patternType="solid">
        <fgColor theme="4" tint="0.59999389629810485"/>
        <bgColor indexed="64"/>
      </patternFill>
    </fill>
    <fill>
      <patternFill patternType="solid">
        <fgColor theme="0"/>
        <bgColor indexed="0"/>
      </patternFill>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medium">
        <color rgb="FFBFBFBF"/>
      </left>
      <right style="medium">
        <color rgb="FFBFBFBF"/>
      </right>
      <top style="medium">
        <color rgb="FFBFBFBF"/>
      </top>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42" fontId="1" fillId="0" borderId="0" applyFont="0" applyFill="0" applyBorder="0" applyAlignment="0" applyProtection="0"/>
  </cellStyleXfs>
  <cellXfs count="254">
    <xf numFmtId="0" fontId="0" fillId="0" borderId="0" xfId="0"/>
    <xf numFmtId="0" fontId="2" fillId="0" borderId="0" xfId="0" applyFont="1"/>
    <xf numFmtId="0" fontId="2" fillId="0" borderId="0" xfId="0" applyFont="1" applyBorder="1"/>
    <xf numFmtId="0" fontId="2" fillId="0" borderId="0" xfId="0" applyFont="1" applyFill="1"/>
    <xf numFmtId="0" fontId="7" fillId="3" borderId="1" xfId="0" applyFont="1" applyFill="1" applyBorder="1" applyAlignment="1">
      <alignment horizontal="center" vertical="center"/>
    </xf>
    <xf numFmtId="9" fontId="7" fillId="0" borderId="1" xfId="1" applyFont="1" applyFill="1" applyBorder="1" applyAlignment="1">
      <alignment horizontal="center" vertical="center"/>
    </xf>
    <xf numFmtId="0" fontId="7" fillId="0" borderId="1"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0" fontId="7" fillId="0" borderId="9" xfId="0" applyFont="1" applyFill="1" applyBorder="1" applyAlignment="1">
      <alignment horizontal="justify" vertical="center" wrapText="1"/>
    </xf>
    <xf numFmtId="0" fontId="7" fillId="3" borderId="1" xfId="0" applyFont="1" applyFill="1" applyBorder="1" applyAlignment="1">
      <alignment horizontal="left" vertical="center" wrapText="1" readingOrder="1"/>
    </xf>
    <xf numFmtId="0" fontId="7" fillId="0" borderId="1" xfId="0" applyFont="1" applyFill="1" applyBorder="1" applyAlignment="1">
      <alignment horizontal="left" vertical="center"/>
    </xf>
    <xf numFmtId="9" fontId="8" fillId="3"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164" fontId="7" fillId="3" borderId="1" xfId="1" applyNumberFormat="1" applyFont="1" applyFill="1" applyBorder="1" applyAlignment="1">
      <alignment horizontal="center" vertical="center"/>
    </xf>
    <xf numFmtId="9"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2" fillId="0" borderId="0" xfId="0" applyFont="1" applyBorder="1" applyAlignment="1"/>
    <xf numFmtId="0" fontId="7" fillId="0" borderId="1" xfId="0" applyFont="1" applyFill="1" applyBorder="1" applyAlignment="1">
      <alignment horizontal="center" vertical="center" wrapText="1"/>
    </xf>
    <xf numFmtId="0" fontId="7" fillId="0" borderId="9" xfId="0" applyFont="1" applyFill="1" applyBorder="1" applyAlignment="1">
      <alignment vertical="center" wrapText="1"/>
    </xf>
    <xf numFmtId="0" fontId="7" fillId="0" borderId="3" xfId="0" applyFont="1" applyFill="1" applyBorder="1" applyAlignment="1">
      <alignment vertical="center" wrapText="1"/>
    </xf>
    <xf numFmtId="1" fontId="7"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Fill="1" applyBorder="1" applyAlignment="1">
      <alignment horizontal="center" vertical="center"/>
    </xf>
    <xf numFmtId="0" fontId="2" fillId="0" borderId="0" xfId="0" applyFont="1" applyBorder="1" applyAlignment="1"/>
    <xf numFmtId="9" fontId="7" fillId="3" borderId="14"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9" fontId="7" fillId="0" borderId="9"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7" fillId="3" borderId="16"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0" borderId="11" xfId="0" applyFont="1" applyFill="1" applyBorder="1" applyAlignment="1">
      <alignment vertical="center" wrapText="1"/>
    </xf>
    <xf numFmtId="0" fontId="2" fillId="3" borderId="17" xfId="0" applyFont="1" applyFill="1" applyBorder="1" applyAlignment="1">
      <alignment horizontal="justify" vertical="center" wrapText="1"/>
    </xf>
    <xf numFmtId="0" fontId="4" fillId="2" borderId="12" xfId="0" applyFont="1" applyFill="1" applyBorder="1" applyAlignment="1">
      <alignment horizontal="center" vertical="center" wrapText="1"/>
    </xf>
    <xf numFmtId="0" fontId="2" fillId="0" borderId="1" xfId="0" applyFont="1" applyFill="1" applyBorder="1" applyAlignment="1">
      <alignment vertical="center" wrapText="1"/>
    </xf>
    <xf numFmtId="0" fontId="7" fillId="3" borderId="9" xfId="0" applyFont="1" applyFill="1" applyBorder="1" applyAlignment="1">
      <alignment horizontal="center" vertical="center"/>
    </xf>
    <xf numFmtId="9" fontId="7" fillId="0" borderId="9" xfId="1" applyNumberFormat="1" applyFont="1" applyFill="1" applyBorder="1" applyAlignment="1">
      <alignment horizontal="center" vertical="center"/>
    </xf>
    <xf numFmtId="9" fontId="7" fillId="0" borderId="9" xfId="1" applyFont="1" applyFill="1" applyBorder="1" applyAlignment="1">
      <alignment horizontal="center" vertical="center"/>
    </xf>
    <xf numFmtId="0" fontId="7" fillId="3" borderId="14" xfId="0" applyFont="1" applyFill="1" applyBorder="1" applyAlignment="1">
      <alignment horizontal="left" vertical="center" wrapText="1"/>
    </xf>
    <xf numFmtId="164" fontId="7" fillId="0" borderId="9" xfId="1" applyNumberFormat="1" applyFont="1" applyFill="1" applyBorder="1" applyAlignment="1">
      <alignment horizontal="center" vertical="center"/>
    </xf>
    <xf numFmtId="164" fontId="7" fillId="3" borderId="9" xfId="1" applyNumberFormat="1" applyFont="1" applyFill="1" applyBorder="1" applyAlignment="1">
      <alignment horizontal="center" vertical="center"/>
    </xf>
    <xf numFmtId="9" fontId="8" fillId="3" borderId="9" xfId="0" applyNumberFormat="1" applyFont="1" applyFill="1" applyBorder="1" applyAlignment="1">
      <alignment horizontal="center" vertical="center"/>
    </xf>
    <xf numFmtId="9" fontId="7" fillId="0" borderId="9" xfId="3" applyNumberFormat="1"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10" fontId="7" fillId="0" borderId="9" xfId="3" applyNumberFormat="1" applyFont="1" applyFill="1" applyBorder="1" applyAlignment="1">
      <alignment horizontal="center" vertical="center"/>
    </xf>
    <xf numFmtId="0" fontId="4" fillId="2" borderId="21"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1" xfId="0" applyFont="1" applyFill="1" applyBorder="1" applyAlignment="1">
      <alignment horizontal="center" vertical="center" wrapText="1"/>
    </xf>
    <xf numFmtId="0" fontId="7" fillId="0" borderId="9" xfId="0" applyFont="1" applyBorder="1" applyAlignment="1">
      <alignment vertical="center" wrapText="1"/>
    </xf>
    <xf numFmtId="9" fontId="7" fillId="3" borderId="9" xfId="0" applyNumberFormat="1" applyFont="1" applyFill="1" applyBorder="1" applyAlignment="1">
      <alignment horizontal="center" vertical="center" wrapText="1"/>
    </xf>
    <xf numFmtId="0" fontId="7" fillId="0" borderId="9" xfId="0" applyFont="1" applyBorder="1" applyAlignment="1">
      <alignment wrapText="1"/>
    </xf>
    <xf numFmtId="9" fontId="8" fillId="3" borderId="9" xfId="1" applyFont="1" applyFill="1" applyBorder="1" applyAlignment="1">
      <alignment horizontal="center" vertical="center"/>
    </xf>
    <xf numFmtId="0" fontId="7" fillId="0" borderId="9" xfId="0" applyFont="1" applyBorder="1" applyAlignment="1">
      <alignment horizontal="center" wrapText="1"/>
    </xf>
    <xf numFmtId="0" fontId="7" fillId="0" borderId="9" xfId="0" applyFont="1" applyBorder="1" applyAlignment="1">
      <alignment horizontal="center" vertical="center" wrapText="1"/>
    </xf>
    <xf numFmtId="165" fontId="7" fillId="3" borderId="9" xfId="3" applyNumberFormat="1" applyFont="1" applyFill="1" applyBorder="1" applyAlignment="1">
      <alignment horizontal="center" vertical="center" wrapText="1"/>
    </xf>
    <xf numFmtId="165" fontId="7" fillId="3" borderId="9" xfId="3" applyNumberFormat="1" applyFont="1" applyFill="1" applyBorder="1" applyAlignment="1">
      <alignment vertical="center" wrapText="1"/>
    </xf>
    <xf numFmtId="0" fontId="2" fillId="3" borderId="14"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3" borderId="14" xfId="0" applyFont="1" applyFill="1" applyBorder="1" applyAlignment="1">
      <alignment horizontal="justify" vertical="center" wrapText="1"/>
    </xf>
    <xf numFmtId="0" fontId="7" fillId="3" borderId="9"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3"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wrapText="1"/>
    </xf>
    <xf numFmtId="0" fontId="10" fillId="0" borderId="1" xfId="0" applyFont="1" applyBorder="1" applyAlignment="1">
      <alignment vertical="center" wrapText="1"/>
    </xf>
    <xf numFmtId="9" fontId="2" fillId="0" borderId="0" xfId="1" applyFont="1" applyBorder="1"/>
    <xf numFmtId="0" fontId="11" fillId="0" borderId="33" xfId="0" applyFont="1" applyBorder="1" applyAlignment="1">
      <alignment horizontal="left" vertical="center" wrapText="1"/>
    </xf>
    <xf numFmtId="164" fontId="12" fillId="3" borderId="14" xfId="0" applyNumberFormat="1" applyFont="1" applyFill="1" applyBorder="1" applyAlignment="1">
      <alignment horizontal="center" vertical="center"/>
    </xf>
    <xf numFmtId="9" fontId="12" fillId="3" borderId="11" xfId="0" applyNumberFormat="1" applyFont="1" applyFill="1" applyBorder="1" applyAlignment="1">
      <alignment horizontal="center" vertical="center"/>
    </xf>
    <xf numFmtId="9" fontId="2" fillId="0" borderId="0" xfId="1" applyFont="1" applyFill="1"/>
    <xf numFmtId="4" fontId="2" fillId="0" borderId="0" xfId="0" applyNumberFormat="1" applyFont="1" applyFill="1"/>
    <xf numFmtId="4" fontId="13" fillId="0" borderId="0" xfId="0" applyNumberFormat="1" applyFont="1"/>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39" xfId="0" applyFont="1" applyBorder="1" applyAlignment="1">
      <alignment horizontal="left" vertical="center" wrapText="1"/>
    </xf>
    <xf numFmtId="42" fontId="2" fillId="0" borderId="0" xfId="4" applyFont="1" applyBorder="1"/>
    <xf numFmtId="9" fontId="2" fillId="0" borderId="0" xfId="0" applyNumberFormat="1" applyFont="1" applyFill="1"/>
    <xf numFmtId="0" fontId="2" fillId="0" borderId="1" xfId="0" applyFont="1" applyBorder="1" applyAlignment="1">
      <alignment horizontal="left" vertical="top" wrapText="1"/>
    </xf>
    <xf numFmtId="4" fontId="0" fillId="0" borderId="0" xfId="0" applyNumberFormat="1"/>
    <xf numFmtId="4" fontId="16" fillId="0" borderId="0" xfId="0" applyNumberFormat="1" applyFont="1"/>
    <xf numFmtId="10" fontId="2" fillId="0" borderId="0" xfId="0" applyNumberFormat="1" applyFont="1" applyFill="1"/>
    <xf numFmtId="3" fontId="17" fillId="0" borderId="0" xfId="0" applyNumberFormat="1" applyFont="1"/>
    <xf numFmtId="164" fontId="2" fillId="0" borderId="0" xfId="1" applyNumberFormat="1" applyFont="1" applyFill="1"/>
    <xf numFmtId="10" fontId="2" fillId="0" borderId="1" xfId="0" applyNumberFormat="1" applyFont="1" applyFill="1" applyBorder="1" applyAlignment="1">
      <alignment vertical="center" wrapText="1"/>
    </xf>
    <xf numFmtId="0" fontId="16" fillId="0" borderId="43" xfId="0" applyFont="1" applyBorder="1" applyAlignment="1">
      <alignment horizontal="center" vertical="center"/>
    </xf>
    <xf numFmtId="10" fontId="16" fillId="0" borderId="44" xfId="0" applyNumberFormat="1" applyFont="1" applyBorder="1" applyAlignment="1">
      <alignment horizontal="center" vertical="center"/>
    </xf>
    <xf numFmtId="4" fontId="16" fillId="0" borderId="44" xfId="0" applyNumberFormat="1" applyFont="1" applyBorder="1" applyAlignment="1">
      <alignment horizontal="right" vertical="center"/>
    </xf>
    <xf numFmtId="0" fontId="16" fillId="8" borderId="44" xfId="0" applyFont="1" applyFill="1" applyBorder="1" applyAlignment="1">
      <alignment horizontal="center" vertical="center"/>
    </xf>
    <xf numFmtId="0" fontId="16" fillId="8" borderId="44" xfId="0" applyFont="1" applyFill="1" applyBorder="1" applyAlignment="1">
      <alignment horizontal="right" vertical="center"/>
    </xf>
    <xf numFmtId="0" fontId="16" fillId="8" borderId="44" xfId="0" applyFont="1" applyFill="1" applyBorder="1" applyAlignment="1">
      <alignment horizontal="right" vertical="center" wrapText="1"/>
    </xf>
    <xf numFmtId="9" fontId="16" fillId="0" borderId="44" xfId="0" applyNumberFormat="1" applyFont="1" applyBorder="1" applyAlignment="1">
      <alignment horizontal="center" vertical="center"/>
    </xf>
    <xf numFmtId="0" fontId="16" fillId="9" borderId="44" xfId="0" applyFont="1" applyFill="1" applyBorder="1" applyAlignment="1">
      <alignment horizontal="center" vertical="center" wrapText="1"/>
    </xf>
    <xf numFmtId="3" fontId="16" fillId="0" borderId="44" xfId="0" applyNumberFormat="1" applyFont="1" applyBorder="1" applyAlignment="1">
      <alignment horizontal="right" vertical="center"/>
    </xf>
    <xf numFmtId="10" fontId="16" fillId="0" borderId="44" xfId="0" applyNumberFormat="1" applyFont="1" applyBorder="1" applyAlignment="1">
      <alignment horizontal="right" vertical="center" wrapText="1"/>
    </xf>
    <xf numFmtId="4" fontId="16" fillId="0" borderId="44" xfId="0" applyNumberFormat="1" applyFont="1" applyBorder="1" applyAlignment="1">
      <alignment horizontal="right" vertical="center" wrapText="1"/>
    </xf>
    <xf numFmtId="0" fontId="21" fillId="10" borderId="44" xfId="0" applyFont="1" applyFill="1" applyBorder="1" applyAlignment="1">
      <alignment horizontal="center" vertical="center"/>
    </xf>
    <xf numFmtId="0" fontId="21" fillId="10" borderId="44" xfId="0" applyFont="1" applyFill="1" applyBorder="1" applyAlignment="1">
      <alignment horizontal="center" vertical="center" wrapText="1"/>
    </xf>
    <xf numFmtId="0" fontId="21" fillId="0" borderId="43" xfId="0" applyFont="1" applyBorder="1" applyAlignment="1">
      <alignment horizontal="center" vertical="center"/>
    </xf>
    <xf numFmtId="0" fontId="22" fillId="3" borderId="1" xfId="0" applyFont="1" applyFill="1" applyBorder="1"/>
    <xf numFmtId="0" fontId="0" fillId="3" borderId="1" xfId="0" applyFill="1" applyBorder="1"/>
    <xf numFmtId="0" fontId="23" fillId="11" borderId="1" xfId="0" applyFont="1" applyFill="1" applyBorder="1" applyAlignment="1" applyProtection="1">
      <alignment horizontal="center" vertical="top" wrapText="1" readingOrder="1"/>
      <protection locked="0"/>
    </xf>
    <xf numFmtId="0" fontId="24" fillId="11" borderId="1" xfId="0" applyFont="1" applyFill="1" applyBorder="1" applyAlignment="1" applyProtection="1">
      <alignment vertical="center" wrapText="1" readingOrder="1"/>
      <protection locked="0"/>
    </xf>
    <xf numFmtId="10" fontId="24" fillId="11" borderId="1" xfId="0" applyNumberFormat="1" applyFont="1" applyFill="1" applyBorder="1" applyAlignment="1" applyProtection="1">
      <alignment horizontal="right" vertical="center" wrapText="1" readingOrder="1"/>
      <protection locked="0"/>
    </xf>
    <xf numFmtId="0" fontId="25" fillId="11" borderId="1" xfId="0" applyFont="1" applyFill="1" applyBorder="1" applyAlignment="1" applyProtection="1">
      <alignment vertical="center" wrapText="1" readingOrder="1"/>
      <protection locked="0"/>
    </xf>
    <xf numFmtId="10" fontId="25" fillId="11" borderId="1" xfId="0" applyNumberFormat="1" applyFont="1" applyFill="1" applyBorder="1" applyAlignment="1" applyProtection="1">
      <alignment horizontal="right" vertical="center" wrapText="1" readingOrder="1"/>
      <protection locked="0"/>
    </xf>
    <xf numFmtId="10" fontId="2" fillId="0" borderId="0" xfId="1" applyNumberFormat="1" applyFont="1" applyFill="1"/>
    <xf numFmtId="0" fontId="16" fillId="0" borderId="44" xfId="0" applyFont="1" applyBorder="1" applyAlignment="1">
      <alignment horizontal="center" vertical="center"/>
    </xf>
    <xf numFmtId="0" fontId="16" fillId="9" borderId="44" xfId="0" applyFont="1" applyFill="1" applyBorder="1" applyAlignment="1">
      <alignment horizontal="right" vertical="center" wrapText="1"/>
    </xf>
    <xf numFmtId="10" fontId="0" fillId="0" borderId="0" xfId="0" applyNumberFormat="1"/>
    <xf numFmtId="4" fontId="15" fillId="0" borderId="0" xfId="0" applyNumberFormat="1" applyFont="1"/>
    <xf numFmtId="9" fontId="0" fillId="0" borderId="0" xfId="1" applyFont="1"/>
    <xf numFmtId="10" fontId="0" fillId="0" borderId="0" xfId="1" applyNumberFormat="1" applyFont="1"/>
    <xf numFmtId="0" fontId="27" fillId="3" borderId="0" xfId="0" applyFont="1" applyFill="1"/>
    <xf numFmtId="0" fontId="0" fillId="3" borderId="0" xfId="0" applyFont="1" applyFill="1"/>
    <xf numFmtId="0" fontId="28" fillId="11" borderId="45" xfId="0" applyFont="1" applyFill="1" applyBorder="1" applyAlignment="1" applyProtection="1">
      <alignment horizontal="center" vertical="top" wrapText="1" readingOrder="1"/>
      <protection locked="0"/>
    </xf>
    <xf numFmtId="0" fontId="29" fillId="11" borderId="45" xfId="0" applyFont="1" applyFill="1" applyBorder="1" applyAlignment="1" applyProtection="1">
      <alignment vertical="center" wrapText="1" readingOrder="1"/>
      <protection locked="0"/>
    </xf>
    <xf numFmtId="0" fontId="29" fillId="11" borderId="45" xfId="0" applyFont="1" applyFill="1" applyBorder="1" applyAlignment="1" applyProtection="1">
      <alignment horizontal="right" vertical="center" wrapText="1" readingOrder="1"/>
      <protection locked="0"/>
    </xf>
    <xf numFmtId="166" fontId="29" fillId="11" borderId="45" xfId="0" applyNumberFormat="1" applyFont="1" applyFill="1" applyBorder="1" applyAlignment="1" applyProtection="1">
      <alignment horizontal="right" vertical="center" wrapText="1" readingOrder="1"/>
      <protection locked="0"/>
    </xf>
    <xf numFmtId="10" fontId="29" fillId="11" borderId="45" xfId="0" applyNumberFormat="1" applyFont="1" applyFill="1" applyBorder="1" applyAlignment="1" applyProtection="1">
      <alignment horizontal="right" vertical="center" wrapText="1" readingOrder="1"/>
      <protection locked="0"/>
    </xf>
    <xf numFmtId="10" fontId="30" fillId="11" borderId="45" xfId="0" applyNumberFormat="1" applyFont="1" applyFill="1" applyBorder="1" applyAlignment="1" applyProtection="1">
      <alignment horizontal="right" vertical="center" wrapText="1" readingOrder="1"/>
      <protection locked="0"/>
    </xf>
    <xf numFmtId="0" fontId="29" fillId="11" borderId="46" xfId="0" applyFont="1" applyFill="1" applyBorder="1" applyAlignment="1" applyProtection="1">
      <alignment horizontal="right" vertical="center" wrapText="1" readingOrder="1"/>
      <protection locked="0"/>
    </xf>
    <xf numFmtId="10" fontId="30" fillId="11" borderId="47" xfId="0" applyNumberFormat="1" applyFont="1" applyFill="1" applyBorder="1" applyAlignment="1" applyProtection="1">
      <alignment horizontal="right" vertical="center" wrapText="1" readingOrder="1"/>
      <protection locked="0"/>
    </xf>
    <xf numFmtId="0" fontId="0" fillId="3" borderId="1" xfId="0" applyFont="1" applyFill="1" applyBorder="1"/>
    <xf numFmtId="9" fontId="2" fillId="3" borderId="1" xfId="0" applyNumberFormat="1" applyFont="1" applyFill="1" applyBorder="1" applyAlignment="1">
      <alignment horizontal="right" vertical="center" wrapText="1"/>
    </xf>
    <xf numFmtId="9" fontId="2" fillId="0" borderId="1" xfId="1" applyFont="1" applyFill="1" applyBorder="1" applyAlignment="1">
      <alignment vertical="center" wrapText="1"/>
    </xf>
    <xf numFmtId="0" fontId="7" fillId="3" borderId="11" xfId="0" applyFont="1" applyFill="1" applyBorder="1" applyAlignment="1">
      <alignment horizontal="left" vertical="center" wrapText="1"/>
    </xf>
    <xf numFmtId="0" fontId="2" fillId="0" borderId="1" xfId="0" applyFont="1" applyFill="1" applyBorder="1" applyAlignment="1">
      <alignment horizontal="justify" vertical="top" wrapText="1"/>
    </xf>
    <xf numFmtId="0" fontId="2" fillId="0" borderId="0" xfId="0" applyFont="1" applyFill="1" applyAlignment="1">
      <alignment horizontal="center"/>
    </xf>
    <xf numFmtId="43" fontId="7" fillId="0" borderId="3" xfId="3" applyFont="1" applyFill="1" applyBorder="1" applyAlignment="1">
      <alignment horizontal="right" vertical="center"/>
    </xf>
    <xf numFmtId="43" fontId="7" fillId="0" borderId="2" xfId="3" applyFont="1" applyFill="1" applyBorder="1" applyAlignment="1">
      <alignment horizontal="right" vertical="center"/>
    </xf>
    <xf numFmtId="165" fontId="7" fillId="0" borderId="1" xfId="3" applyNumberFormat="1" applyFont="1" applyFill="1" applyBorder="1" applyAlignment="1">
      <alignment horizontal="right" vertical="center"/>
    </xf>
    <xf numFmtId="165" fontId="7" fillId="0" borderId="2" xfId="3" applyNumberFormat="1" applyFont="1" applyFill="1" applyBorder="1" applyAlignment="1">
      <alignment horizontal="right" vertical="center"/>
    </xf>
    <xf numFmtId="9" fontId="7" fillId="0" borderId="1" xfId="1" applyNumberFormat="1" applyFont="1" applyFill="1" applyBorder="1" applyAlignment="1">
      <alignment horizontal="right" vertical="center"/>
    </xf>
    <xf numFmtId="0" fontId="7" fillId="0" borderId="1" xfId="0" applyFont="1" applyFill="1" applyBorder="1" applyAlignment="1">
      <alignment horizontal="right" vertical="center"/>
    </xf>
    <xf numFmtId="9" fontId="7" fillId="0" borderId="1" xfId="0" applyNumberFormat="1" applyFont="1" applyFill="1" applyBorder="1" applyAlignment="1">
      <alignment horizontal="right" vertical="center"/>
    </xf>
    <xf numFmtId="164" fontId="7" fillId="0" borderId="9" xfId="1" applyNumberFormat="1" applyFont="1" applyFill="1" applyBorder="1" applyAlignment="1">
      <alignment horizontal="right" vertical="center"/>
    </xf>
    <xf numFmtId="164" fontId="7" fillId="0" borderId="1" xfId="1" applyNumberFormat="1" applyFont="1" applyFill="1" applyBorder="1" applyAlignment="1">
      <alignment horizontal="right" vertical="center"/>
    </xf>
    <xf numFmtId="43" fontId="7" fillId="0" borderId="1" xfId="3" applyFont="1" applyFill="1" applyBorder="1" applyAlignment="1">
      <alignment horizontal="right" vertical="center"/>
    </xf>
    <xf numFmtId="1" fontId="7" fillId="0" borderId="1" xfId="0" applyNumberFormat="1" applyFont="1" applyFill="1" applyBorder="1" applyAlignment="1">
      <alignment horizontal="right" vertical="center"/>
    </xf>
    <xf numFmtId="1" fontId="7"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165" fontId="7" fillId="0" borderId="9" xfId="3" applyNumberFormat="1" applyFont="1" applyFill="1" applyBorder="1" applyAlignment="1">
      <alignment horizontal="right" vertical="center"/>
    </xf>
    <xf numFmtId="0" fontId="2" fillId="0" borderId="1" xfId="0" applyFont="1" applyFill="1" applyBorder="1" applyAlignment="1">
      <alignment horizontal="right" vertical="center" wrapText="1"/>
    </xf>
    <xf numFmtId="0" fontId="2" fillId="3" borderId="1" xfId="0" applyFont="1" applyFill="1" applyBorder="1" applyAlignment="1">
      <alignment horizontal="right" vertical="center" wrapText="1"/>
    </xf>
    <xf numFmtId="9" fontId="10" fillId="0" borderId="1" xfId="0" applyNumberFormat="1" applyFont="1" applyBorder="1" applyAlignment="1">
      <alignment horizontal="right" vertical="center" wrapText="1"/>
    </xf>
    <xf numFmtId="0" fontId="2" fillId="3" borderId="9" xfId="0" applyFont="1" applyFill="1" applyBorder="1" applyAlignment="1">
      <alignment horizontal="justify" vertical="top" wrapText="1"/>
    </xf>
    <xf numFmtId="0" fontId="2" fillId="3" borderId="1" xfId="0" applyFont="1" applyFill="1" applyBorder="1" applyAlignment="1">
      <alignment horizontal="justify" vertical="top" wrapText="1"/>
    </xf>
    <xf numFmtId="9" fontId="7" fillId="3" borderId="9" xfId="0" applyNumberFormat="1" applyFont="1" applyFill="1" applyBorder="1" applyAlignment="1">
      <alignment horizontal="center" vertical="center"/>
    </xf>
    <xf numFmtId="9" fontId="7" fillId="3" borderId="1" xfId="1" applyFont="1" applyFill="1" applyBorder="1" applyAlignment="1">
      <alignment horizontal="center" vertical="center"/>
    </xf>
    <xf numFmtId="9" fontId="7" fillId="3" borderId="1" xfId="0" applyNumberFormat="1" applyFont="1" applyFill="1" applyBorder="1" applyAlignment="1">
      <alignment horizontal="center" vertical="center"/>
    </xf>
    <xf numFmtId="9" fontId="7" fillId="3" borderId="2" xfId="0" applyNumberFormat="1" applyFont="1" applyFill="1" applyBorder="1" applyAlignment="1">
      <alignment horizontal="center" vertical="center"/>
    </xf>
    <xf numFmtId="10" fontId="7" fillId="3" borderId="1" xfId="0" applyNumberFormat="1" applyFont="1" applyFill="1" applyBorder="1" applyAlignment="1">
      <alignment horizontal="center" vertical="center"/>
    </xf>
    <xf numFmtId="10" fontId="7" fillId="3" borderId="9"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9" fontId="7" fillId="3" borderId="11" xfId="0" applyNumberFormat="1" applyFont="1" applyFill="1" applyBorder="1" applyAlignment="1">
      <alignment horizontal="center" vertical="center"/>
    </xf>
    <xf numFmtId="10" fontId="7" fillId="3" borderId="11" xfId="0" applyNumberFormat="1" applyFont="1" applyFill="1" applyBorder="1" applyAlignment="1">
      <alignment horizontal="center" vertical="center"/>
    </xf>
    <xf numFmtId="9" fontId="7" fillId="3" borderId="17" xfId="0" applyNumberFormat="1" applyFont="1" applyFill="1" applyBorder="1" applyAlignment="1">
      <alignment horizontal="center" vertical="center"/>
    </xf>
    <xf numFmtId="164" fontId="7" fillId="3" borderId="11" xfId="0" applyNumberFormat="1" applyFont="1" applyFill="1" applyBorder="1" applyAlignment="1">
      <alignment horizontal="center" vertical="center"/>
    </xf>
    <xf numFmtId="0" fontId="7" fillId="3" borderId="17" xfId="0" applyFont="1" applyFill="1" applyBorder="1" applyAlignment="1">
      <alignment horizontal="right" vertical="center" wrapText="1"/>
    </xf>
    <xf numFmtId="9" fontId="7" fillId="3" borderId="11" xfId="0" applyNumberFormat="1" applyFont="1" applyFill="1" applyBorder="1" applyAlignment="1">
      <alignment horizontal="right" vertical="center" wrapText="1"/>
    </xf>
    <xf numFmtId="0" fontId="7" fillId="0" borderId="1" xfId="0" applyFont="1" applyFill="1" applyBorder="1" applyAlignment="1">
      <alignment horizontal="right" vertical="center" wrapText="1"/>
    </xf>
    <xf numFmtId="9" fontId="7" fillId="3" borderId="1" xfId="0" applyNumberFormat="1" applyFont="1" applyFill="1" applyBorder="1" applyAlignment="1">
      <alignment horizontal="right" vertical="center" wrapText="1"/>
    </xf>
    <xf numFmtId="0" fontId="7" fillId="3" borderId="1" xfId="0" applyFont="1" applyFill="1" applyBorder="1" applyAlignment="1">
      <alignment horizontal="right" vertical="center" wrapText="1"/>
    </xf>
    <xf numFmtId="9" fontId="31" fillId="0" borderId="1" xfId="0" applyNumberFormat="1" applyFont="1" applyBorder="1" applyAlignment="1">
      <alignment horizontal="right" vertical="center" wrapText="1"/>
    </xf>
    <xf numFmtId="10" fontId="7" fillId="3" borderId="1" xfId="0" applyNumberFormat="1" applyFont="1" applyFill="1" applyBorder="1" applyAlignment="1">
      <alignment horizontal="right" vertical="center" wrapText="1"/>
    </xf>
    <xf numFmtId="4" fontId="32" fillId="0" borderId="33" xfId="0" applyNumberFormat="1" applyFont="1" applyBorder="1" applyAlignment="1">
      <alignment horizontal="right" vertical="center"/>
    </xf>
    <xf numFmtId="4" fontId="13" fillId="0" borderId="33" xfId="0" applyNumberFormat="1" applyFont="1" applyBorder="1" applyAlignment="1">
      <alignment horizontal="right" vertical="center"/>
    </xf>
    <xf numFmtId="10" fontId="7" fillId="3" borderId="14" xfId="0" applyNumberFormat="1" applyFont="1" applyFill="1" applyBorder="1" applyAlignment="1">
      <alignment horizontal="center" vertical="center"/>
    </xf>
    <xf numFmtId="4" fontId="32" fillId="0" borderId="1" xfId="0" applyNumberFormat="1" applyFont="1" applyBorder="1" applyAlignment="1">
      <alignment horizontal="right" vertical="center"/>
    </xf>
    <xf numFmtId="164" fontId="7" fillId="3" borderId="1" xfId="0" applyNumberFormat="1" applyFont="1" applyFill="1" applyBorder="1" applyAlignment="1">
      <alignment horizontal="center" vertical="center"/>
    </xf>
    <xf numFmtId="9" fontId="7" fillId="0" borderId="1" xfId="0" applyNumberFormat="1" applyFont="1" applyBorder="1" applyAlignment="1">
      <alignment horizontal="right" vertical="center" wrapText="1"/>
    </xf>
    <xf numFmtId="0" fontId="32" fillId="0" borderId="1" xfId="0" applyFont="1" applyBorder="1" applyAlignment="1">
      <alignment horizontal="right" vertical="center" wrapText="1"/>
    </xf>
    <xf numFmtId="3" fontId="32" fillId="0" borderId="1" xfId="0" applyNumberFormat="1" applyFont="1" applyBorder="1" applyAlignment="1">
      <alignment horizontal="center" vertical="center" wrapText="1"/>
    </xf>
    <xf numFmtId="9" fontId="32"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9" fontId="33" fillId="0" borderId="1" xfId="0" applyNumberFormat="1" applyFont="1" applyBorder="1" applyAlignment="1">
      <alignment horizontal="center" vertical="center" wrapText="1"/>
    </xf>
    <xf numFmtId="9" fontId="33" fillId="3" borderId="11" xfId="0" applyNumberFormat="1" applyFont="1" applyFill="1" applyBorder="1" applyAlignment="1">
      <alignment horizontal="center" vertical="center"/>
    </xf>
    <xf numFmtId="0" fontId="2" fillId="0" borderId="1" xfId="0" applyFont="1" applyFill="1" applyBorder="1" applyAlignment="1">
      <alignment vertical="center"/>
    </xf>
    <xf numFmtId="0" fontId="6" fillId="3" borderId="1" xfId="0" applyFont="1" applyFill="1" applyBorder="1" applyAlignment="1">
      <alignment horizontal="center" vertical="center" wrapText="1"/>
    </xf>
    <xf numFmtId="0" fontId="2" fillId="0" borderId="0" xfId="0" applyFont="1" applyBorder="1" applyAlignment="1"/>
    <xf numFmtId="0" fontId="6"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1" fillId="10" borderId="40" xfId="0" applyFont="1" applyFill="1" applyBorder="1" applyAlignment="1">
      <alignment horizontal="center" vertical="center"/>
    </xf>
    <xf numFmtId="0" fontId="21" fillId="10" borderId="43" xfId="0" applyFont="1" applyFill="1" applyBorder="1" applyAlignment="1">
      <alignment horizontal="center" vertical="center"/>
    </xf>
    <xf numFmtId="0" fontId="21" fillId="10" borderId="41" xfId="0" applyFont="1" applyFill="1" applyBorder="1" applyAlignment="1">
      <alignment horizontal="center" vertical="center"/>
    </xf>
    <xf numFmtId="0" fontId="21" fillId="10" borderId="42" xfId="0" applyFont="1" applyFill="1" applyBorder="1" applyAlignment="1">
      <alignment horizontal="center" vertical="center"/>
    </xf>
    <xf numFmtId="0" fontId="21" fillId="10" borderId="41" xfId="0" applyFont="1" applyFill="1" applyBorder="1" applyAlignment="1">
      <alignment horizontal="center" vertical="center" wrapText="1"/>
    </xf>
    <xf numFmtId="0" fontId="21" fillId="10" borderId="42"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3" borderId="9"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5" fillId="4" borderId="30"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7" borderId="20"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5" fillId="12" borderId="32" xfId="0" applyFont="1" applyFill="1" applyBorder="1" applyAlignment="1">
      <alignment horizontal="center" vertical="center" wrapText="1"/>
    </xf>
    <xf numFmtId="0" fontId="36" fillId="6" borderId="48" xfId="0" applyFont="1" applyFill="1" applyBorder="1" applyAlignment="1">
      <alignment horizontal="center" vertical="center"/>
    </xf>
    <xf numFmtId="0" fontId="36" fillId="6" borderId="37" xfId="0" applyFont="1" applyFill="1" applyBorder="1" applyAlignment="1">
      <alignment horizontal="center" vertical="center"/>
    </xf>
    <xf numFmtId="0" fontId="36" fillId="6" borderId="49" xfId="0" applyFont="1" applyFill="1" applyBorder="1" applyAlignment="1">
      <alignment horizontal="center" vertical="center"/>
    </xf>
  </cellXfs>
  <cellStyles count="5">
    <cellStyle name="Millares" xfId="3" builtinId="3"/>
    <cellStyle name="Moneda [0]" xfId="4" builtinId="7"/>
    <cellStyle name="Normal" xfId="0" builtinId="0"/>
    <cellStyle name="Normal 7" xfId="2" xr:uid="{00000000-0005-0000-0000-000003000000}"/>
    <cellStyle name="Porcentaje" xfId="1" builtinId="5"/>
  </cellStyles>
  <dxfs count="165">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6591300</xdr:colOff>
      <xdr:row>0</xdr:row>
      <xdr:rowOff>266700</xdr:rowOff>
    </xdr:from>
    <xdr:ext cx="1714500" cy="1943100"/>
    <xdr:pic>
      <xdr:nvPicPr>
        <xdr:cNvPr id="2" name="image1.png" title="Imagen">
          <a:extLst>
            <a:ext uri="{FF2B5EF4-FFF2-40B4-BE49-F238E27FC236}">
              <a16:creationId xmlns:a16="http://schemas.microsoft.com/office/drawing/2014/main" id="{E67464EB-CE59-4175-A260-348B006723CD}"/>
            </a:ext>
          </a:extLst>
        </xdr:cNvPr>
        <xdr:cNvPicPr preferRelativeResize="0"/>
      </xdr:nvPicPr>
      <xdr:blipFill>
        <a:blip xmlns:r="http://schemas.openxmlformats.org/officeDocument/2006/relationships" r:embed="rId1" cstate="print"/>
        <a:stretch>
          <a:fillRect/>
        </a:stretch>
      </xdr:blipFill>
      <xdr:spPr>
        <a:xfrm>
          <a:off x="98183700" y="266700"/>
          <a:ext cx="1714500" cy="19431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30"/>
  <sheetViews>
    <sheetView showGridLines="0" tabSelected="1" topLeftCell="AI1" zoomScale="25" zoomScaleNormal="25" workbookViewId="0">
      <pane ySplit="3" topLeftCell="A4" activePane="bottomLeft" state="frozen"/>
      <selection pane="bottomLeft" activeCell="AP10" sqref="AP10"/>
    </sheetView>
  </sheetViews>
  <sheetFormatPr baseColWidth="10" defaultColWidth="11.42578125" defaultRowHeight="15" x14ac:dyDescent="0.2"/>
  <cols>
    <col min="1" max="1" width="43.42578125" style="1" hidden="1" customWidth="1"/>
    <col min="2" max="2" width="61.7109375" style="1" customWidth="1"/>
    <col min="3" max="3" width="34.42578125" style="1" customWidth="1"/>
    <col min="4" max="4" width="46.28515625" style="1" customWidth="1"/>
    <col min="5" max="5" width="19" style="1" customWidth="1"/>
    <col min="6" max="6" width="18.5703125" style="1" customWidth="1"/>
    <col min="7" max="7" width="16.7109375" style="1" customWidth="1"/>
    <col min="8" max="8" width="16.85546875" style="1" customWidth="1"/>
    <col min="9" max="9" width="32.42578125" style="1" customWidth="1"/>
    <col min="10" max="10" width="37.28515625" style="1" customWidth="1"/>
    <col min="11" max="11" width="26.42578125" style="1" customWidth="1"/>
    <col min="12" max="12" width="37.28515625" style="1" customWidth="1"/>
    <col min="13" max="13" width="21" style="3" customWidth="1"/>
    <col min="14" max="14" width="25.5703125" style="3" customWidth="1"/>
    <col min="15" max="15" width="35.5703125" style="3" customWidth="1"/>
    <col min="16" max="16" width="72.7109375" style="3" customWidth="1"/>
    <col min="17" max="17" width="20.5703125" style="145" customWidth="1"/>
    <col min="18" max="18" width="28.140625" style="145" customWidth="1"/>
    <col min="19" max="19" width="28" style="145" customWidth="1"/>
    <col min="20" max="20" width="32.7109375" style="145" customWidth="1"/>
    <col min="21" max="21" width="71" style="3" customWidth="1"/>
    <col min="22" max="23" width="32.7109375" style="3" customWidth="1"/>
    <col min="24" max="24" width="72.7109375" style="3" customWidth="1"/>
    <col min="25" max="25" width="34" style="3" customWidth="1"/>
    <col min="26" max="26" width="30.7109375" style="3" customWidth="1"/>
    <col min="27" max="27" width="102.42578125" style="3" customWidth="1"/>
    <col min="28" max="28" width="25.7109375" style="3" customWidth="1"/>
    <col min="29" max="29" width="27.42578125" style="3" customWidth="1"/>
    <col min="30" max="30" width="112" style="3" customWidth="1"/>
    <col min="31" max="31" width="34.85546875" style="3" customWidth="1"/>
    <col min="32" max="32" width="36.5703125" style="3" customWidth="1"/>
    <col min="33" max="33" width="87.5703125" style="3" customWidth="1"/>
    <col min="34" max="35" width="31.42578125" style="3" customWidth="1"/>
    <col min="36" max="36" width="134.28515625" style="3" customWidth="1"/>
    <col min="37" max="37" width="36.42578125" style="3" customWidth="1"/>
    <col min="38" max="38" width="28.28515625" style="3" customWidth="1"/>
    <col min="39" max="39" width="98.7109375" style="3" customWidth="1"/>
    <col min="40" max="40" width="40" style="3" customWidth="1"/>
    <col min="41" max="41" width="45.42578125" style="3" customWidth="1"/>
    <col min="42" max="42" width="98.7109375" style="3" customWidth="1"/>
    <col min="43" max="43" width="50" style="3" customWidth="1"/>
    <col min="44" max="44" width="38.140625" style="3" customWidth="1"/>
    <col min="45" max="45" width="98.7109375" style="3" customWidth="1"/>
    <col min="46" max="46" width="44" style="3" customWidth="1"/>
    <col min="47" max="47" width="45.85546875" style="3" customWidth="1"/>
    <col min="48" max="49" width="54.85546875" style="3" customWidth="1"/>
    <col min="50" max="50" width="108" style="3" customWidth="1"/>
    <col min="51" max="51" width="29.28515625" style="3" customWidth="1"/>
    <col min="52" max="52" width="49.140625" style="3" hidden="1" customWidth="1"/>
    <col min="53" max="74" width="11.42578125" style="3"/>
    <col min="75" max="16384" width="11.42578125" style="1"/>
  </cols>
  <sheetData>
    <row r="1" spans="1:54" ht="178.5" customHeight="1" thickBot="1" x14ac:dyDescent="0.25">
      <c r="A1" s="226" t="s">
        <v>47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8"/>
    </row>
    <row r="2" spans="1:54" ht="44.25" customHeight="1" thickBot="1" x14ac:dyDescent="0.25">
      <c r="A2" s="198" t="s">
        <v>0</v>
      </c>
      <c r="B2" s="229" t="s">
        <v>13</v>
      </c>
      <c r="C2" s="230" t="s">
        <v>2</v>
      </c>
      <c r="D2" s="230" t="s">
        <v>89</v>
      </c>
      <c r="E2" s="231" t="s">
        <v>3</v>
      </c>
      <c r="F2" s="231"/>
      <c r="G2" s="231"/>
      <c r="H2" s="231"/>
      <c r="I2" s="232" t="s">
        <v>39</v>
      </c>
      <c r="J2" s="233" t="s">
        <v>65</v>
      </c>
      <c r="K2" s="233" t="s">
        <v>105</v>
      </c>
      <c r="L2" s="233" t="s">
        <v>104</v>
      </c>
      <c r="M2" s="234" t="s">
        <v>17</v>
      </c>
      <c r="N2" s="234"/>
      <c r="O2" s="234"/>
      <c r="P2" s="235"/>
      <c r="Q2" s="251" t="s">
        <v>137</v>
      </c>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3"/>
      <c r="AY2" s="236" t="s">
        <v>199</v>
      </c>
      <c r="AZ2" s="196" t="s">
        <v>32</v>
      </c>
    </row>
    <row r="3" spans="1:54" ht="58.5" customHeight="1" thickBot="1" x14ac:dyDescent="0.25">
      <c r="A3" s="199"/>
      <c r="B3" s="229"/>
      <c r="C3" s="230"/>
      <c r="D3" s="230"/>
      <c r="E3" s="237">
        <v>2019</v>
      </c>
      <c r="F3" s="237">
        <v>2020</v>
      </c>
      <c r="G3" s="237">
        <v>2021</v>
      </c>
      <c r="H3" s="238">
        <v>2022</v>
      </c>
      <c r="I3" s="239"/>
      <c r="J3" s="240"/>
      <c r="K3" s="240"/>
      <c r="L3" s="240"/>
      <c r="M3" s="241" t="s">
        <v>18</v>
      </c>
      <c r="N3" s="242" t="s">
        <v>19</v>
      </c>
      <c r="O3" s="242" t="s">
        <v>24</v>
      </c>
      <c r="P3" s="242" t="s">
        <v>25</v>
      </c>
      <c r="Q3" s="243" t="s">
        <v>90</v>
      </c>
      <c r="R3" s="244" t="s">
        <v>91</v>
      </c>
      <c r="S3" s="244" t="s">
        <v>52</v>
      </c>
      <c r="T3" s="244" t="s">
        <v>21</v>
      </c>
      <c r="U3" s="245" t="s">
        <v>53</v>
      </c>
      <c r="V3" s="244" t="s">
        <v>54</v>
      </c>
      <c r="W3" s="244" t="s">
        <v>55</v>
      </c>
      <c r="X3" s="245" t="s">
        <v>56</v>
      </c>
      <c r="Y3" s="244" t="s">
        <v>74</v>
      </c>
      <c r="Z3" s="244" t="s">
        <v>75</v>
      </c>
      <c r="AA3" s="246" t="s">
        <v>76</v>
      </c>
      <c r="AB3" s="247" t="s">
        <v>92</v>
      </c>
      <c r="AC3" s="244" t="s">
        <v>93</v>
      </c>
      <c r="AD3" s="244" t="s">
        <v>94</v>
      </c>
      <c r="AE3" s="247" t="s">
        <v>106</v>
      </c>
      <c r="AF3" s="244" t="s">
        <v>107</v>
      </c>
      <c r="AG3" s="248" t="s">
        <v>115</v>
      </c>
      <c r="AH3" s="248" t="s">
        <v>118</v>
      </c>
      <c r="AI3" s="248" t="s">
        <v>117</v>
      </c>
      <c r="AJ3" s="249" t="s">
        <v>116</v>
      </c>
      <c r="AK3" s="248" t="s">
        <v>126</v>
      </c>
      <c r="AL3" s="248" t="s">
        <v>127</v>
      </c>
      <c r="AM3" s="249" t="s">
        <v>128</v>
      </c>
      <c r="AN3" s="248" t="s">
        <v>138</v>
      </c>
      <c r="AO3" s="248" t="s">
        <v>139</v>
      </c>
      <c r="AP3" s="249" t="s">
        <v>140</v>
      </c>
      <c r="AQ3" s="248" t="s">
        <v>151</v>
      </c>
      <c r="AR3" s="248" t="s">
        <v>149</v>
      </c>
      <c r="AS3" s="249" t="s">
        <v>150</v>
      </c>
      <c r="AT3" s="248" t="s">
        <v>161</v>
      </c>
      <c r="AU3" s="248" t="s">
        <v>159</v>
      </c>
      <c r="AV3" s="250" t="s">
        <v>162</v>
      </c>
      <c r="AW3" s="250" t="s">
        <v>198</v>
      </c>
      <c r="AX3" s="249" t="s">
        <v>160</v>
      </c>
      <c r="AY3" s="225"/>
      <c r="AZ3" s="196"/>
    </row>
    <row r="4" spans="1:54" ht="199.5" customHeight="1" x14ac:dyDescent="0.2">
      <c r="A4" s="21" t="s">
        <v>38</v>
      </c>
      <c r="B4" s="10" t="s">
        <v>16</v>
      </c>
      <c r="C4" s="4" t="s">
        <v>4</v>
      </c>
      <c r="D4" s="33" t="s">
        <v>86</v>
      </c>
      <c r="E4" s="15">
        <v>0.03</v>
      </c>
      <c r="F4" s="5">
        <v>0.23</v>
      </c>
      <c r="G4" s="5">
        <v>0.5</v>
      </c>
      <c r="H4" s="46">
        <v>0.6</v>
      </c>
      <c r="I4" s="47" t="s">
        <v>23</v>
      </c>
      <c r="J4" s="72" t="s">
        <v>66</v>
      </c>
      <c r="K4" s="30">
        <v>0.6</v>
      </c>
      <c r="L4" s="30" t="s">
        <v>71</v>
      </c>
      <c r="M4" s="48">
        <v>0.03</v>
      </c>
      <c r="N4" s="49">
        <v>0.03</v>
      </c>
      <c r="O4" s="165">
        <f t="shared" ref="O4:O8" si="0">N4/M4</f>
        <v>1</v>
      </c>
      <c r="P4" s="163" t="s">
        <v>26</v>
      </c>
      <c r="Q4" s="153">
        <f>23%-N4</f>
        <v>0.2</v>
      </c>
      <c r="R4" s="146">
        <v>20253667.789999999</v>
      </c>
      <c r="S4" s="146">
        <v>0</v>
      </c>
      <c r="T4" s="165">
        <f>S4/20%</f>
        <v>0</v>
      </c>
      <c r="U4" s="73" t="s">
        <v>40</v>
      </c>
      <c r="V4" s="146">
        <v>34421</v>
      </c>
      <c r="W4" s="170">
        <f t="shared" ref="W4:W8" si="1">V4/R4</f>
        <v>1.6994946474334367E-3</v>
      </c>
      <c r="X4" s="73" t="s">
        <v>61</v>
      </c>
      <c r="Y4" s="159">
        <v>101437</v>
      </c>
      <c r="Z4" s="171">
        <f>Y4/R4</f>
        <v>5.0083274324309434E-3</v>
      </c>
      <c r="AA4" s="68" t="s">
        <v>78</v>
      </c>
      <c r="AB4" s="159">
        <v>102037</v>
      </c>
      <c r="AC4" s="171">
        <f>AB4/R4</f>
        <v>5.0379516963529698E-3</v>
      </c>
      <c r="AD4" s="79" t="s">
        <v>97</v>
      </c>
      <c r="AE4" s="159">
        <v>1805376</v>
      </c>
      <c r="AF4" s="171">
        <f>AE4/R4</f>
        <v>8.913822517081979E-2</v>
      </c>
      <c r="AG4" s="79" t="s">
        <v>110</v>
      </c>
      <c r="AH4" s="148">
        <v>4784680</v>
      </c>
      <c r="AI4" s="171">
        <f>AH4/R4</f>
        <v>0.23623770517073345</v>
      </c>
      <c r="AJ4" s="80" t="s">
        <v>120</v>
      </c>
      <c r="AK4" s="183">
        <v>6037259.96</v>
      </c>
      <c r="AL4" s="171">
        <f>+AK4/R4</f>
        <v>0.29808230403486835</v>
      </c>
      <c r="AM4" s="80" t="s">
        <v>131</v>
      </c>
      <c r="AN4" s="183">
        <v>7415231.2000000002</v>
      </c>
      <c r="AO4" s="171">
        <f>+AN4/R4</f>
        <v>0.36611794351940441</v>
      </c>
      <c r="AP4" s="144" t="s">
        <v>145</v>
      </c>
      <c r="AQ4" s="184">
        <v>7918051.8399999999</v>
      </c>
      <c r="AR4" s="84">
        <f>+AQ4/R4</f>
        <v>0.39094409576074124</v>
      </c>
      <c r="AS4" s="144" t="s">
        <v>157</v>
      </c>
      <c r="AT4" s="183">
        <v>13418129</v>
      </c>
      <c r="AU4" s="185">
        <f>+AT4/R4</f>
        <v>0.66250365805965461</v>
      </c>
      <c r="AV4" s="190">
        <v>16841027.100000001</v>
      </c>
      <c r="AW4" s="169">
        <f>+AV4/26242218.77</f>
        <v>0.64175317062948189</v>
      </c>
      <c r="AX4" s="79" t="s">
        <v>185</v>
      </c>
      <c r="AY4" s="69" t="s">
        <v>33</v>
      </c>
      <c r="AZ4" s="101" t="s">
        <v>187</v>
      </c>
      <c r="BA4" s="94"/>
      <c r="BB4" s="86"/>
    </row>
    <row r="5" spans="1:54" ht="150.75" customHeight="1" x14ac:dyDescent="0.2">
      <c r="A5" s="21" t="s">
        <v>38</v>
      </c>
      <c r="B5" s="10" t="s">
        <v>14</v>
      </c>
      <c r="C5" s="4" t="s">
        <v>4</v>
      </c>
      <c r="D5" s="33" t="s">
        <v>86</v>
      </c>
      <c r="E5" s="8">
        <v>8.5000000000000006E-2</v>
      </c>
      <c r="F5" s="8">
        <v>0.20100000000000001</v>
      </c>
      <c r="G5" s="8">
        <v>0.35099999999999998</v>
      </c>
      <c r="H5" s="5">
        <v>0.6</v>
      </c>
      <c r="I5" s="143" t="s">
        <v>5</v>
      </c>
      <c r="J5" s="71" t="s">
        <v>67</v>
      </c>
      <c r="K5" s="30">
        <v>0.6</v>
      </c>
      <c r="L5" s="30" t="s">
        <v>71</v>
      </c>
      <c r="M5" s="8">
        <f t="shared" ref="M5:M10" si="2">+E5</f>
        <v>8.5000000000000006E-2</v>
      </c>
      <c r="N5" s="8">
        <v>2.3E-2</v>
      </c>
      <c r="O5" s="166">
        <f>N5/M5</f>
        <v>0.27058823529411763</v>
      </c>
      <c r="P5" s="164" t="s">
        <v>27</v>
      </c>
      <c r="Q5" s="154">
        <f>+F5-N5</f>
        <v>0.17800000000000002</v>
      </c>
      <c r="R5" s="147">
        <v>7512863</v>
      </c>
      <c r="S5" s="147">
        <v>0</v>
      </c>
      <c r="T5" s="167">
        <f t="shared" ref="T5:T11" si="3">S5/R5</f>
        <v>0</v>
      </c>
      <c r="U5" s="17" t="s">
        <v>41</v>
      </c>
      <c r="V5" s="147">
        <v>0</v>
      </c>
      <c r="W5" s="167">
        <f t="shared" si="1"/>
        <v>0</v>
      </c>
      <c r="X5" s="17" t="s">
        <v>62</v>
      </c>
      <c r="Y5" s="149">
        <v>0</v>
      </c>
      <c r="Z5" s="172">
        <f t="shared" ref="Z5:Z11" si="4">Y5/R5</f>
        <v>0</v>
      </c>
      <c r="AA5" s="68" t="s">
        <v>85</v>
      </c>
      <c r="AB5" s="148">
        <v>0</v>
      </c>
      <c r="AC5" s="175">
        <f t="shared" ref="AC5:AC11" si="5">AB5/R5</f>
        <v>0</v>
      </c>
      <c r="AD5" s="79" t="s">
        <v>98</v>
      </c>
      <c r="AE5" s="148">
        <v>0</v>
      </c>
      <c r="AF5" s="175">
        <f>AE5/R5</f>
        <v>0</v>
      </c>
      <c r="AG5" s="79" t="s">
        <v>109</v>
      </c>
      <c r="AH5" s="159">
        <v>0</v>
      </c>
      <c r="AI5" s="171">
        <f t="shared" ref="AI5:AI8" si="6">AH5/R5</f>
        <v>0</v>
      </c>
      <c r="AJ5" s="79" t="s">
        <v>122</v>
      </c>
      <c r="AK5" s="159">
        <v>0</v>
      </c>
      <c r="AL5" s="171">
        <v>0</v>
      </c>
      <c r="AM5" s="79" t="s">
        <v>133</v>
      </c>
      <c r="AN5" s="159">
        <v>0</v>
      </c>
      <c r="AO5" s="171">
        <v>0</v>
      </c>
      <c r="AP5" s="144" t="s">
        <v>147</v>
      </c>
      <c r="AQ5" s="159">
        <v>0</v>
      </c>
      <c r="AR5" s="84">
        <v>0</v>
      </c>
      <c r="AS5" s="144" t="s">
        <v>155</v>
      </c>
      <c r="AT5" s="160" t="s">
        <v>197</v>
      </c>
      <c r="AU5" s="79" t="s">
        <v>197</v>
      </c>
      <c r="AV5" s="79" t="s">
        <v>197</v>
      </c>
      <c r="AW5" s="79" t="s">
        <v>197</v>
      </c>
      <c r="AX5" s="79" t="s">
        <v>196</v>
      </c>
      <c r="AY5" s="69" t="s">
        <v>33</v>
      </c>
      <c r="AZ5" s="195" t="s">
        <v>202</v>
      </c>
    </row>
    <row r="6" spans="1:54" ht="231" customHeight="1" x14ac:dyDescent="0.2">
      <c r="A6" s="21" t="s">
        <v>38</v>
      </c>
      <c r="B6" s="10" t="s">
        <v>6</v>
      </c>
      <c r="C6" s="16" t="s">
        <v>4</v>
      </c>
      <c r="D6" s="33" t="s">
        <v>86</v>
      </c>
      <c r="E6" s="5">
        <v>0.23</v>
      </c>
      <c r="F6" s="5">
        <v>0.37</v>
      </c>
      <c r="G6" s="5">
        <v>0.49</v>
      </c>
      <c r="H6" s="5">
        <v>0.6</v>
      </c>
      <c r="I6" s="32" t="s">
        <v>23</v>
      </c>
      <c r="J6" s="33" t="s">
        <v>68</v>
      </c>
      <c r="K6" s="7">
        <v>0.6</v>
      </c>
      <c r="L6" s="7" t="s">
        <v>71</v>
      </c>
      <c r="M6" s="8">
        <f t="shared" si="2"/>
        <v>0.23</v>
      </c>
      <c r="N6" s="8">
        <v>0.23</v>
      </c>
      <c r="O6" s="167">
        <f t="shared" si="0"/>
        <v>1</v>
      </c>
      <c r="P6" s="17" t="s">
        <v>31</v>
      </c>
      <c r="Q6" s="154">
        <f>37%-N6</f>
        <v>0.13999999999999999</v>
      </c>
      <c r="R6" s="155">
        <v>15973524.470000001</v>
      </c>
      <c r="S6" s="155">
        <v>12368</v>
      </c>
      <c r="T6" s="169">
        <f>S6/R6</f>
        <v>7.7428121910279952E-4</v>
      </c>
      <c r="U6" s="17" t="s">
        <v>42</v>
      </c>
      <c r="V6" s="149">
        <v>75374</v>
      </c>
      <c r="W6" s="169">
        <f>V6/R6</f>
        <v>4.7186831022521351E-3</v>
      </c>
      <c r="X6" s="17" t="s">
        <v>60</v>
      </c>
      <c r="Y6" s="148">
        <v>43006</v>
      </c>
      <c r="Z6" s="173">
        <f t="shared" si="4"/>
        <v>2.6923300540697766E-3</v>
      </c>
      <c r="AA6" s="39" t="s">
        <v>81</v>
      </c>
      <c r="AB6" s="148">
        <v>168576</v>
      </c>
      <c r="AC6" s="175">
        <f t="shared" si="5"/>
        <v>1.0553463032945789E-2</v>
      </c>
      <c r="AD6" s="39" t="s">
        <v>99</v>
      </c>
      <c r="AE6" s="176">
        <v>7114924.2199999997</v>
      </c>
      <c r="AF6" s="175">
        <f>AE6/R6</f>
        <v>0.44541980909489287</v>
      </c>
      <c r="AG6" s="79" t="s">
        <v>111</v>
      </c>
      <c r="AH6" s="159">
        <v>7362927</v>
      </c>
      <c r="AI6" s="171">
        <f t="shared" si="6"/>
        <v>0.46094567381346363</v>
      </c>
      <c r="AJ6" s="79" t="s">
        <v>121</v>
      </c>
      <c r="AK6" s="183">
        <v>7362927.5</v>
      </c>
      <c r="AL6" s="171">
        <f>+AK6/R6</f>
        <v>0.46094570511525934</v>
      </c>
      <c r="AM6" s="79" t="s">
        <v>132</v>
      </c>
      <c r="AN6" s="183">
        <v>7906008.1799999997</v>
      </c>
      <c r="AO6" s="171">
        <f>+AN6/R6</f>
        <v>0.49494450613252788</v>
      </c>
      <c r="AP6" s="91" t="s">
        <v>146</v>
      </c>
      <c r="AQ6" s="184">
        <v>8784660.1699999999</v>
      </c>
      <c r="AR6" s="84">
        <f>+AQ6/R6</f>
        <v>0.54995127634471264</v>
      </c>
      <c r="AS6" s="91" t="s">
        <v>158</v>
      </c>
      <c r="AT6" s="186">
        <v>16231703.439999999</v>
      </c>
      <c r="AU6" s="187">
        <f>+AT6/R6</f>
        <v>1.0161629307598887</v>
      </c>
      <c r="AV6" s="190">
        <v>42473922.210000001</v>
      </c>
      <c r="AW6" s="187">
        <f>+AV6/42215743.24</f>
        <v>1.006115703531079</v>
      </c>
      <c r="AX6" s="89" t="s">
        <v>186</v>
      </c>
      <c r="AY6" s="69" t="s">
        <v>33</v>
      </c>
      <c r="AZ6" s="43" t="s">
        <v>188</v>
      </c>
    </row>
    <row r="7" spans="1:54" ht="214.5" customHeight="1" x14ac:dyDescent="0.2">
      <c r="A7" s="9" t="s">
        <v>37</v>
      </c>
      <c r="B7" s="10" t="s">
        <v>7</v>
      </c>
      <c r="C7" s="4" t="s">
        <v>4</v>
      </c>
      <c r="D7" s="33" t="s">
        <v>88</v>
      </c>
      <c r="E7" s="8">
        <v>3.0999999999999999E-3</v>
      </c>
      <c r="F7" s="8">
        <v>0.19900000000000001</v>
      </c>
      <c r="G7" s="8">
        <v>0.20300000000000001</v>
      </c>
      <c r="H7" s="8">
        <v>0.59399999999999997</v>
      </c>
      <c r="I7" s="32" t="s">
        <v>22</v>
      </c>
      <c r="J7" s="33" t="s">
        <v>67</v>
      </c>
      <c r="K7" s="7">
        <v>1</v>
      </c>
      <c r="L7" s="7" t="s">
        <v>72</v>
      </c>
      <c r="M7" s="8">
        <f t="shared" si="2"/>
        <v>3.0999999999999999E-3</v>
      </c>
      <c r="N7" s="14">
        <v>3.0999999999999999E-3</v>
      </c>
      <c r="O7" s="167">
        <f t="shared" si="0"/>
        <v>1</v>
      </c>
      <c r="P7" s="18" t="s">
        <v>28</v>
      </c>
      <c r="Q7" s="154">
        <f>19.9%-N7</f>
        <v>0.19589999999999999</v>
      </c>
      <c r="R7" s="147">
        <v>999718</v>
      </c>
      <c r="S7" s="149">
        <v>0</v>
      </c>
      <c r="T7" s="167">
        <f t="shared" si="3"/>
        <v>0</v>
      </c>
      <c r="U7" s="17" t="s">
        <v>43</v>
      </c>
      <c r="V7" s="149">
        <v>0</v>
      </c>
      <c r="W7" s="167">
        <f t="shared" si="1"/>
        <v>0</v>
      </c>
      <c r="X7" s="17" t="s">
        <v>63</v>
      </c>
      <c r="Y7" s="149">
        <v>0</v>
      </c>
      <c r="Z7" s="172">
        <f t="shared" si="4"/>
        <v>0</v>
      </c>
      <c r="AA7" s="39" t="s">
        <v>84</v>
      </c>
      <c r="AB7" s="148">
        <v>0</v>
      </c>
      <c r="AC7" s="175">
        <f>AB7/R7</f>
        <v>0</v>
      </c>
      <c r="AD7" s="39" t="s">
        <v>84</v>
      </c>
      <c r="AE7" s="148">
        <v>0</v>
      </c>
      <c r="AF7" s="175">
        <f>+AE7/R7</f>
        <v>0</v>
      </c>
      <c r="AG7" s="17" t="s">
        <v>84</v>
      </c>
      <c r="AH7" s="148">
        <v>0</v>
      </c>
      <c r="AI7" s="171">
        <f>AH7/R7</f>
        <v>0</v>
      </c>
      <c r="AJ7" s="17" t="s">
        <v>84</v>
      </c>
      <c r="AK7" s="148">
        <v>0</v>
      </c>
      <c r="AL7" s="171">
        <v>0</v>
      </c>
      <c r="AM7" s="83" t="s">
        <v>134</v>
      </c>
      <c r="AN7" s="159">
        <v>0</v>
      </c>
      <c r="AO7" s="171">
        <f>+AN7/R7</f>
        <v>0</v>
      </c>
      <c r="AP7" s="90" t="s">
        <v>143</v>
      </c>
      <c r="AQ7" s="159">
        <v>0</v>
      </c>
      <c r="AR7" s="84">
        <f>+AQ7/R7</f>
        <v>0</v>
      </c>
      <c r="AS7" s="95" t="s">
        <v>143</v>
      </c>
      <c r="AT7" s="178" t="s">
        <v>197</v>
      </c>
      <c r="AU7" s="76" t="s">
        <v>197</v>
      </c>
      <c r="AV7" s="76" t="s">
        <v>197</v>
      </c>
      <c r="AW7" s="76" t="s">
        <v>197</v>
      </c>
      <c r="AX7" s="79" t="s">
        <v>196</v>
      </c>
      <c r="AY7" s="69" t="s">
        <v>33</v>
      </c>
      <c r="AZ7" s="195" t="s">
        <v>202</v>
      </c>
    </row>
    <row r="8" spans="1:54" ht="409.5" x14ac:dyDescent="0.2">
      <c r="A8" s="21" t="s">
        <v>38</v>
      </c>
      <c r="B8" s="10" t="s">
        <v>15</v>
      </c>
      <c r="C8" s="16" t="s">
        <v>4</v>
      </c>
      <c r="D8" s="33" t="s">
        <v>87</v>
      </c>
      <c r="E8" s="5">
        <v>0.05</v>
      </c>
      <c r="F8" s="5">
        <v>0.3</v>
      </c>
      <c r="G8" s="5">
        <v>0.6</v>
      </c>
      <c r="H8" s="5">
        <v>1</v>
      </c>
      <c r="I8" s="31" t="s">
        <v>48</v>
      </c>
      <c r="J8" s="33" t="s">
        <v>69</v>
      </c>
      <c r="K8" s="34">
        <v>1</v>
      </c>
      <c r="L8" s="34" t="s">
        <v>73</v>
      </c>
      <c r="M8" s="5">
        <f t="shared" si="2"/>
        <v>0.05</v>
      </c>
      <c r="N8" s="5">
        <v>0.05</v>
      </c>
      <c r="O8" s="167">
        <f t="shared" si="0"/>
        <v>1</v>
      </c>
      <c r="P8" s="18" t="s">
        <v>36</v>
      </c>
      <c r="Q8" s="150">
        <f>30%-N8</f>
        <v>0.25</v>
      </c>
      <c r="R8" s="150">
        <v>0.25</v>
      </c>
      <c r="S8" s="150">
        <v>0.04</v>
      </c>
      <c r="T8" s="167">
        <f>S8/R8</f>
        <v>0.16</v>
      </c>
      <c r="U8" s="17" t="s">
        <v>44</v>
      </c>
      <c r="V8" s="150">
        <v>7.0000000000000007E-2</v>
      </c>
      <c r="W8" s="167">
        <f t="shared" si="1"/>
        <v>0.28000000000000003</v>
      </c>
      <c r="X8" s="17" t="s">
        <v>59</v>
      </c>
      <c r="Y8" s="150">
        <v>0.11</v>
      </c>
      <c r="Z8" s="172">
        <f t="shared" si="4"/>
        <v>0.44</v>
      </c>
      <c r="AA8" s="40" t="s">
        <v>80</v>
      </c>
      <c r="AB8" s="150">
        <v>0.14000000000000001</v>
      </c>
      <c r="AC8" s="172">
        <f t="shared" si="5"/>
        <v>0.56000000000000005</v>
      </c>
      <c r="AD8" s="39" t="s">
        <v>100</v>
      </c>
      <c r="AE8" s="177">
        <v>0.15</v>
      </c>
      <c r="AF8" s="172">
        <f>AE8/R8</f>
        <v>0.6</v>
      </c>
      <c r="AG8" s="17" t="s">
        <v>112</v>
      </c>
      <c r="AH8" s="152">
        <v>0.15</v>
      </c>
      <c r="AI8" s="171">
        <f t="shared" si="6"/>
        <v>0.6</v>
      </c>
      <c r="AJ8" s="17" t="s">
        <v>124</v>
      </c>
      <c r="AK8" s="152">
        <v>0.15</v>
      </c>
      <c r="AL8" s="171">
        <v>0.5</v>
      </c>
      <c r="AM8" s="81" t="s">
        <v>129</v>
      </c>
      <c r="AN8" s="181">
        <v>0.15</v>
      </c>
      <c r="AO8" s="171">
        <v>0.5</v>
      </c>
      <c r="AP8" s="89" t="s">
        <v>142</v>
      </c>
      <c r="AQ8" s="162">
        <v>0.15</v>
      </c>
      <c r="AR8" s="84">
        <v>0.5</v>
      </c>
      <c r="AS8" s="91" t="s">
        <v>154</v>
      </c>
      <c r="AT8" s="188">
        <v>0.15</v>
      </c>
      <c r="AU8" s="171">
        <f>+AT8/30%</f>
        <v>0.5</v>
      </c>
      <c r="AV8" s="191">
        <v>0.2</v>
      </c>
      <c r="AW8" s="171">
        <f>+AV8/30%</f>
        <v>0.66666666666666674</v>
      </c>
      <c r="AX8" s="95" t="s">
        <v>191</v>
      </c>
      <c r="AY8" s="69" t="s">
        <v>34</v>
      </c>
      <c r="AZ8" s="142" t="s">
        <v>192</v>
      </c>
    </row>
    <row r="9" spans="1:54" ht="240" x14ac:dyDescent="0.2">
      <c r="A9" s="21" t="s">
        <v>38</v>
      </c>
      <c r="B9" s="32" t="s">
        <v>9</v>
      </c>
      <c r="C9" s="20" t="s">
        <v>10</v>
      </c>
      <c r="D9" s="33" t="s">
        <v>87</v>
      </c>
      <c r="E9" s="16">
        <v>6</v>
      </c>
      <c r="F9" s="16">
        <v>10</v>
      </c>
      <c r="G9" s="16">
        <v>17</v>
      </c>
      <c r="H9" s="16">
        <v>20</v>
      </c>
      <c r="I9" s="6" t="s">
        <v>22</v>
      </c>
      <c r="J9" s="33" t="s">
        <v>67</v>
      </c>
      <c r="K9" s="20">
        <v>20</v>
      </c>
      <c r="L9" s="20">
        <v>20</v>
      </c>
      <c r="M9" s="13">
        <f t="shared" si="2"/>
        <v>6</v>
      </c>
      <c r="N9" s="13">
        <v>8</v>
      </c>
      <c r="O9" s="167">
        <f>N9/M9</f>
        <v>1.3333333333333333</v>
      </c>
      <c r="P9" s="17" t="s">
        <v>29</v>
      </c>
      <c r="Q9" s="156">
        <f>10-E9</f>
        <v>4</v>
      </c>
      <c r="R9" s="151">
        <v>4</v>
      </c>
      <c r="S9" s="151">
        <v>1</v>
      </c>
      <c r="T9" s="167">
        <f>S9/4</f>
        <v>0.25</v>
      </c>
      <c r="U9" s="17" t="s">
        <v>45</v>
      </c>
      <c r="V9" s="151">
        <v>2</v>
      </c>
      <c r="W9" s="167">
        <f>V9/4</f>
        <v>0.5</v>
      </c>
      <c r="X9" s="17" t="s">
        <v>58</v>
      </c>
      <c r="Y9" s="151">
        <v>2</v>
      </c>
      <c r="Z9" s="172">
        <f>Y9/4</f>
        <v>0.5</v>
      </c>
      <c r="AA9" s="39" t="s">
        <v>83</v>
      </c>
      <c r="AB9" s="156">
        <v>3</v>
      </c>
      <c r="AC9" s="172">
        <f>AB9/4</f>
        <v>0.75</v>
      </c>
      <c r="AD9" s="43" t="s">
        <v>101</v>
      </c>
      <c r="AE9" s="178">
        <v>3</v>
      </c>
      <c r="AF9" s="172">
        <f>AE9/4</f>
        <v>0.75</v>
      </c>
      <c r="AG9" s="79" t="s">
        <v>108</v>
      </c>
      <c r="AH9" s="151">
        <v>5</v>
      </c>
      <c r="AI9" s="171">
        <f>AH9/4</f>
        <v>1.25</v>
      </c>
      <c r="AJ9" s="17" t="s">
        <v>123</v>
      </c>
      <c r="AK9" s="180">
        <v>8</v>
      </c>
      <c r="AL9" s="171">
        <f>+AK9/4</f>
        <v>2</v>
      </c>
      <c r="AM9" s="17" t="s">
        <v>135</v>
      </c>
      <c r="AN9" s="180">
        <v>8</v>
      </c>
      <c r="AO9" s="171">
        <f>+AN9/R9</f>
        <v>2</v>
      </c>
      <c r="AP9" s="89" t="s">
        <v>144</v>
      </c>
      <c r="AQ9" s="161">
        <v>9</v>
      </c>
      <c r="AR9" s="84">
        <f>+AQ9/R9</f>
        <v>2.25</v>
      </c>
      <c r="AS9" s="95" t="s">
        <v>156</v>
      </c>
      <c r="AT9" s="189">
        <v>11</v>
      </c>
      <c r="AU9" s="171">
        <f>+AT9/R9</f>
        <v>2.75</v>
      </c>
      <c r="AV9" s="192">
        <f>11+8</f>
        <v>19</v>
      </c>
      <c r="AW9" s="171">
        <f>+AV9/20</f>
        <v>0.95</v>
      </c>
      <c r="AX9" s="90" t="s">
        <v>195</v>
      </c>
      <c r="AY9" s="70" t="s">
        <v>35</v>
      </c>
      <c r="AZ9" s="43" t="s">
        <v>194</v>
      </c>
    </row>
    <row r="10" spans="1:54" ht="334.5" customHeight="1" x14ac:dyDescent="0.2">
      <c r="A10" s="22" t="s">
        <v>38</v>
      </c>
      <c r="B10" s="77" t="s">
        <v>11</v>
      </c>
      <c r="C10" s="16" t="s">
        <v>8</v>
      </c>
      <c r="D10" s="33" t="s">
        <v>87</v>
      </c>
      <c r="E10" s="78">
        <v>175</v>
      </c>
      <c r="F10" s="78">
        <v>200</v>
      </c>
      <c r="G10" s="78">
        <v>225</v>
      </c>
      <c r="H10" s="35">
        <v>250</v>
      </c>
      <c r="I10" s="36" t="s">
        <v>12</v>
      </c>
      <c r="J10" s="38" t="s">
        <v>70</v>
      </c>
      <c r="K10" s="37">
        <v>250</v>
      </c>
      <c r="L10" s="37">
        <v>250</v>
      </c>
      <c r="M10" s="23">
        <f t="shared" si="2"/>
        <v>175</v>
      </c>
      <c r="N10" s="23">
        <v>185</v>
      </c>
      <c r="O10" s="168">
        <f>N10/M10</f>
        <v>1.0571428571428572</v>
      </c>
      <c r="P10" s="24" t="s">
        <v>30</v>
      </c>
      <c r="Q10" s="157">
        <f>200-E10</f>
        <v>25</v>
      </c>
      <c r="R10" s="158">
        <v>25</v>
      </c>
      <c r="S10" s="148">
        <v>0</v>
      </c>
      <c r="T10" s="168">
        <f>S10/25</f>
        <v>0</v>
      </c>
      <c r="U10" s="24" t="s">
        <v>46</v>
      </c>
      <c r="V10" s="148">
        <v>0</v>
      </c>
      <c r="W10" s="168">
        <f>V10/25</f>
        <v>0</v>
      </c>
      <c r="X10" s="24" t="s">
        <v>57</v>
      </c>
      <c r="Y10" s="148">
        <v>0</v>
      </c>
      <c r="Z10" s="174">
        <f>Y10/25</f>
        <v>0</v>
      </c>
      <c r="AA10" s="41" t="s">
        <v>82</v>
      </c>
      <c r="AB10" s="151">
        <v>15</v>
      </c>
      <c r="AC10" s="172">
        <f>AB10/25</f>
        <v>0.6</v>
      </c>
      <c r="AD10" s="41" t="s">
        <v>102</v>
      </c>
      <c r="AE10" s="176">
        <v>33</v>
      </c>
      <c r="AF10" s="172">
        <f>AE10/25</f>
        <v>1.32</v>
      </c>
      <c r="AG10" s="17" t="s">
        <v>114</v>
      </c>
      <c r="AH10" s="151">
        <v>55</v>
      </c>
      <c r="AI10" s="172">
        <f>AH10/25</f>
        <v>2.2000000000000002</v>
      </c>
      <c r="AJ10" s="17" t="s">
        <v>119</v>
      </c>
      <c r="AK10" s="180">
        <v>77</v>
      </c>
      <c r="AL10" s="172">
        <f>+AK10/25</f>
        <v>3.08</v>
      </c>
      <c r="AM10" s="17" t="s">
        <v>130</v>
      </c>
      <c r="AN10" s="180">
        <v>117</v>
      </c>
      <c r="AO10" s="172">
        <f>+AN10/25</f>
        <v>4.68</v>
      </c>
      <c r="AP10" s="92" t="s">
        <v>148</v>
      </c>
      <c r="AQ10" s="161">
        <v>150</v>
      </c>
      <c r="AR10" s="85">
        <f>+AQ10/25</f>
        <v>6</v>
      </c>
      <c r="AS10" s="91" t="s">
        <v>152</v>
      </c>
      <c r="AT10" s="180">
        <f>150+37</f>
        <v>187</v>
      </c>
      <c r="AU10" s="172">
        <f>+AT10/25</f>
        <v>7.48</v>
      </c>
      <c r="AV10" s="192">
        <v>372</v>
      </c>
      <c r="AW10" s="172">
        <f>+AV10/200</f>
        <v>1.86</v>
      </c>
      <c r="AX10" s="89" t="s">
        <v>190</v>
      </c>
      <c r="AY10" s="70" t="s">
        <v>35</v>
      </c>
      <c r="AZ10" s="43" t="s">
        <v>193</v>
      </c>
    </row>
    <row r="11" spans="1:54" ht="233.25" customHeight="1" x14ac:dyDescent="0.2">
      <c r="A11" s="25" t="s">
        <v>77</v>
      </c>
      <c r="B11" s="25" t="s">
        <v>49</v>
      </c>
      <c r="C11" s="26" t="s">
        <v>4</v>
      </c>
      <c r="D11" s="26"/>
      <c r="E11" s="27">
        <v>0.1</v>
      </c>
      <c r="F11" s="27">
        <v>0.3</v>
      </c>
      <c r="G11" s="27">
        <v>0.3</v>
      </c>
      <c r="H11" s="27">
        <v>0.3</v>
      </c>
      <c r="I11" s="11" t="s">
        <v>12</v>
      </c>
      <c r="J11" s="33" t="s">
        <v>70</v>
      </c>
      <c r="K11" s="28">
        <v>1</v>
      </c>
      <c r="L11" s="28">
        <v>1</v>
      </c>
      <c r="M11" s="28">
        <v>0.1</v>
      </c>
      <c r="N11" s="28">
        <v>0.1</v>
      </c>
      <c r="O11" s="167">
        <f>N11/M11</f>
        <v>1</v>
      </c>
      <c r="P11" s="17" t="s">
        <v>50</v>
      </c>
      <c r="Q11" s="152">
        <v>0.3</v>
      </c>
      <c r="R11" s="152">
        <v>0.3</v>
      </c>
      <c r="S11" s="152">
        <v>0.01</v>
      </c>
      <c r="T11" s="168">
        <f t="shared" si="3"/>
        <v>3.3333333333333333E-2</v>
      </c>
      <c r="U11" s="17" t="s">
        <v>51</v>
      </c>
      <c r="V11" s="150">
        <v>0.02</v>
      </c>
      <c r="W11" s="167">
        <f>V11/R11</f>
        <v>6.6666666666666666E-2</v>
      </c>
      <c r="X11" s="17" t="s">
        <v>64</v>
      </c>
      <c r="Y11" s="150">
        <v>0.05</v>
      </c>
      <c r="Z11" s="167">
        <f t="shared" si="4"/>
        <v>0.16666666666666669</v>
      </c>
      <c r="AA11" s="17" t="s">
        <v>79</v>
      </c>
      <c r="AB11" s="152">
        <v>0.06</v>
      </c>
      <c r="AC11" s="167">
        <f t="shared" si="5"/>
        <v>0.2</v>
      </c>
      <c r="AD11" s="17" t="s">
        <v>103</v>
      </c>
      <c r="AE11" s="179">
        <v>0.09</v>
      </c>
      <c r="AF11" s="167">
        <f>AE11/R11</f>
        <v>0.3</v>
      </c>
      <c r="AG11" s="17" t="s">
        <v>113</v>
      </c>
      <c r="AH11" s="179">
        <v>0.16</v>
      </c>
      <c r="AI11" s="172">
        <f>AH11/R11</f>
        <v>0.53333333333333333</v>
      </c>
      <c r="AJ11" s="17" t="s">
        <v>125</v>
      </c>
      <c r="AK11" s="179">
        <v>0.21</v>
      </c>
      <c r="AL11" s="172">
        <f>+AK11/R11</f>
        <v>0.7</v>
      </c>
      <c r="AM11" s="17" t="s">
        <v>136</v>
      </c>
      <c r="AN11" s="182">
        <v>0.23499999999999999</v>
      </c>
      <c r="AO11" s="172">
        <f>+AN11/R11</f>
        <v>0.78333333333333333</v>
      </c>
      <c r="AP11" s="17" t="s">
        <v>141</v>
      </c>
      <c r="AQ11" s="141">
        <v>0.27</v>
      </c>
      <c r="AR11" s="85">
        <f>+AQ11/R11</f>
        <v>0.90000000000000013</v>
      </c>
      <c r="AS11" s="164" t="s">
        <v>153</v>
      </c>
      <c r="AT11" s="179">
        <v>0.3</v>
      </c>
      <c r="AU11" s="172">
        <f>+AT11/R11</f>
        <v>1</v>
      </c>
      <c r="AV11" s="193">
        <v>0.4</v>
      </c>
      <c r="AW11" s="194">
        <f>+AV11/100%</f>
        <v>0.4</v>
      </c>
      <c r="AX11" s="164" t="s">
        <v>201</v>
      </c>
      <c r="AY11" s="70" t="s">
        <v>33</v>
      </c>
      <c r="AZ11" s="43" t="s">
        <v>200</v>
      </c>
    </row>
    <row r="12" spans="1:54" ht="17.25" customHeight="1" x14ac:dyDescent="0.2">
      <c r="A12" s="197"/>
      <c r="B12" s="197"/>
      <c r="C12" s="197"/>
      <c r="D12" s="197"/>
      <c r="E12" s="2"/>
      <c r="F12" s="2"/>
      <c r="G12" s="2"/>
      <c r="H12" s="2"/>
      <c r="I12" s="2"/>
      <c r="J12" s="2"/>
      <c r="K12" s="2"/>
      <c r="L12" s="2"/>
      <c r="AE12" s="86"/>
      <c r="AI12" s="86"/>
      <c r="AK12" s="87"/>
      <c r="AX12" s="86"/>
    </row>
    <row r="13" spans="1:54" ht="23.25" customHeight="1" x14ac:dyDescent="0.2">
      <c r="A13" s="197"/>
      <c r="B13" s="197"/>
      <c r="C13" s="19"/>
      <c r="D13" s="29"/>
      <c r="E13" s="2"/>
      <c r="F13" s="2"/>
      <c r="G13" s="2"/>
      <c r="H13" s="2"/>
      <c r="I13" s="82"/>
      <c r="J13" s="2"/>
      <c r="K13" s="2"/>
      <c r="L13" s="2"/>
      <c r="AI13" s="86"/>
      <c r="AK13" s="86"/>
      <c r="AN13" s="88"/>
      <c r="AT13" s="123"/>
    </row>
    <row r="14" spans="1:54" x14ac:dyDescent="0.2">
      <c r="A14" s="2"/>
      <c r="B14" s="2"/>
      <c r="C14" s="2"/>
      <c r="D14" s="2"/>
      <c r="E14" s="2"/>
      <c r="F14" s="2"/>
      <c r="G14" s="2"/>
      <c r="H14" s="2"/>
      <c r="I14" s="2"/>
      <c r="J14" s="2"/>
      <c r="K14" s="2"/>
      <c r="L14" s="2"/>
      <c r="AK14" s="86"/>
    </row>
    <row r="15" spans="1:54" x14ac:dyDescent="0.2">
      <c r="B15" s="2"/>
      <c r="C15" s="2"/>
      <c r="D15" s="2"/>
      <c r="E15" s="2"/>
      <c r="F15" s="93"/>
      <c r="G15" s="2"/>
      <c r="H15" s="2"/>
      <c r="I15" s="2"/>
      <c r="J15" s="2"/>
      <c r="K15" s="2"/>
      <c r="L15" s="2"/>
    </row>
    <row r="16" spans="1:54" x14ac:dyDescent="0.2">
      <c r="B16" s="2"/>
      <c r="C16" s="2"/>
      <c r="D16" s="2"/>
      <c r="E16" s="2"/>
      <c r="F16" s="2"/>
      <c r="G16" s="2"/>
      <c r="H16" s="2"/>
      <c r="I16" s="2"/>
      <c r="J16" s="2"/>
      <c r="K16" s="2"/>
      <c r="L16" s="2"/>
    </row>
    <row r="17" spans="2:49" x14ac:dyDescent="0.2">
      <c r="B17" s="2"/>
      <c r="C17" s="2"/>
      <c r="D17" s="2"/>
      <c r="E17" s="2"/>
      <c r="F17" s="2"/>
      <c r="G17" s="2"/>
      <c r="H17" s="2"/>
      <c r="I17" s="2"/>
      <c r="J17" s="2"/>
      <c r="K17" s="2"/>
      <c r="L17" s="2"/>
    </row>
    <row r="18" spans="2:49" x14ac:dyDescent="0.2">
      <c r="B18" s="2"/>
      <c r="C18" s="2"/>
      <c r="D18" s="2"/>
      <c r="E18" s="2"/>
      <c r="F18" s="2"/>
      <c r="G18" s="2"/>
      <c r="H18" s="2"/>
      <c r="I18" s="2"/>
      <c r="J18" s="2"/>
      <c r="K18" s="2"/>
      <c r="L18" s="2"/>
      <c r="AV18" s="97"/>
      <c r="AW18" s="86"/>
    </row>
    <row r="22" spans="2:49" x14ac:dyDescent="0.2">
      <c r="AT22" s="94"/>
    </row>
    <row r="24" spans="2:49" ht="15.75" x14ac:dyDescent="0.25">
      <c r="AU24" s="99"/>
      <c r="AV24" s="100"/>
    </row>
    <row r="29" spans="2:49" x14ac:dyDescent="0.2">
      <c r="AV29" s="98"/>
    </row>
    <row r="30" spans="2:49" x14ac:dyDescent="0.2">
      <c r="AV30" s="98"/>
    </row>
  </sheetData>
  <mergeCells count="16">
    <mergeCell ref="AZ2:AZ3"/>
    <mergeCell ref="A1:AY1"/>
    <mergeCell ref="AY2:AY3"/>
    <mergeCell ref="A12:D12"/>
    <mergeCell ref="A13:B13"/>
    <mergeCell ref="E2:H2"/>
    <mergeCell ref="M2:P2"/>
    <mergeCell ref="B2:B3"/>
    <mergeCell ref="A2:A3"/>
    <mergeCell ref="I2:I3"/>
    <mergeCell ref="C2:C3"/>
    <mergeCell ref="J2:J3"/>
    <mergeCell ref="K2:K3"/>
    <mergeCell ref="L2:L3"/>
    <mergeCell ref="D2:D3"/>
    <mergeCell ref="Q2:AX2"/>
  </mergeCells>
  <conditionalFormatting sqref="O4:O11 T10:T11">
    <cfRule type="cellIs" dxfId="164" priority="214" operator="lessThan">
      <formula>0.4</formula>
    </cfRule>
    <cfRule type="cellIs" dxfId="163" priority="215" operator="between">
      <formula>0.4</formula>
      <formula>0.799</formula>
    </cfRule>
    <cfRule type="cellIs" dxfId="162" priority="216" operator="greaterThanOrEqual">
      <formula>0.8</formula>
    </cfRule>
  </conditionalFormatting>
  <conditionalFormatting sqref="T9">
    <cfRule type="cellIs" dxfId="161" priority="208" operator="lessThan">
      <formula>0.4</formula>
    </cfRule>
    <cfRule type="cellIs" dxfId="160" priority="209" operator="between">
      <formula>0.4</formula>
      <formula>0.799</formula>
    </cfRule>
    <cfRule type="cellIs" dxfId="159" priority="210" operator="greaterThanOrEqual">
      <formula>0.8</formula>
    </cfRule>
  </conditionalFormatting>
  <conditionalFormatting sqref="Z4:Z5">
    <cfRule type="cellIs" dxfId="158" priority="160" operator="lessThan">
      <formula>0.4</formula>
    </cfRule>
    <cfRule type="cellIs" dxfId="157" priority="161" operator="between">
      <formula>0.4</formula>
      <formula>0.799</formula>
    </cfRule>
    <cfRule type="cellIs" dxfId="156" priority="162" operator="greaterThanOrEqual">
      <formula>0.8</formula>
    </cfRule>
  </conditionalFormatting>
  <conditionalFormatting sqref="T6:T8">
    <cfRule type="cellIs" dxfId="155" priority="157" operator="lessThan">
      <formula>0.4</formula>
    </cfRule>
    <cfRule type="cellIs" dxfId="154" priority="158" operator="between">
      <formula>0.4</formula>
      <formula>0.799</formula>
    </cfRule>
    <cfRule type="cellIs" dxfId="153" priority="159" operator="greaterThanOrEqual">
      <formula>0.8</formula>
    </cfRule>
  </conditionalFormatting>
  <conditionalFormatting sqref="W6:W11">
    <cfRule type="cellIs" dxfId="152" priority="154" operator="lessThan">
      <formula>0.4</formula>
    </cfRule>
    <cfRule type="cellIs" dxfId="151" priority="155" operator="between">
      <formula>0.4</formula>
      <formula>0.799</formula>
    </cfRule>
    <cfRule type="cellIs" dxfId="150" priority="156" operator="greaterThanOrEqual">
      <formula>0.8</formula>
    </cfRule>
  </conditionalFormatting>
  <conditionalFormatting sqref="Z6:Z11">
    <cfRule type="cellIs" dxfId="149" priority="151" operator="lessThan">
      <formula>0.4</formula>
    </cfRule>
    <cfRule type="cellIs" dxfId="148" priority="152" operator="between">
      <formula>0.4</formula>
      <formula>0.799</formula>
    </cfRule>
    <cfRule type="cellIs" dxfId="147" priority="153" operator="greaterThanOrEqual">
      <formula>0.8</formula>
    </cfRule>
  </conditionalFormatting>
  <conditionalFormatting sqref="T4:T5">
    <cfRule type="cellIs" dxfId="146" priority="148" operator="lessThan">
      <formula>0.4</formula>
    </cfRule>
    <cfRule type="cellIs" dxfId="145" priority="149" operator="between">
      <formula>0.4</formula>
      <formula>0.799</formula>
    </cfRule>
    <cfRule type="cellIs" dxfId="144" priority="150" operator="greaterThanOrEqual">
      <formula>0.8</formula>
    </cfRule>
  </conditionalFormatting>
  <conditionalFormatting sqref="W4:W5">
    <cfRule type="cellIs" dxfId="143" priority="145" operator="lessThan">
      <formula>0.4</formula>
    </cfRule>
    <cfRule type="cellIs" dxfId="142" priority="146" operator="between">
      <formula>0.4</formula>
      <formula>0.799</formula>
    </cfRule>
    <cfRule type="cellIs" dxfId="141" priority="147" operator="greaterThanOrEqual">
      <formula>0.8</formula>
    </cfRule>
  </conditionalFormatting>
  <conditionalFormatting sqref="AC4:AC11">
    <cfRule type="cellIs" dxfId="140" priority="136" operator="lessThan">
      <formula>0.4</formula>
    </cfRule>
    <cfRule type="cellIs" dxfId="139" priority="137" operator="between">
      <formula>0.4</formula>
      <formula>0.799</formula>
    </cfRule>
    <cfRule type="cellIs" dxfId="138" priority="138" operator="greaterThanOrEqual">
      <formula>0.8</formula>
    </cfRule>
  </conditionalFormatting>
  <conditionalFormatting sqref="AF9">
    <cfRule type="cellIs" dxfId="137" priority="133" operator="lessThan">
      <formula>0.4</formula>
    </cfRule>
    <cfRule type="cellIs" dxfId="136" priority="134" operator="between">
      <formula>0.4</formula>
      <formula>0.799</formula>
    </cfRule>
    <cfRule type="cellIs" dxfId="135" priority="135" operator="greaterThanOrEqual">
      <formula>0.8</formula>
    </cfRule>
  </conditionalFormatting>
  <conditionalFormatting sqref="AF7">
    <cfRule type="cellIs" dxfId="134" priority="130" operator="lessThan">
      <formula>0.4</formula>
    </cfRule>
    <cfRule type="cellIs" dxfId="133" priority="131" operator="between">
      <formula>0.4</formula>
      <formula>0.799</formula>
    </cfRule>
    <cfRule type="cellIs" dxfId="132" priority="132" operator="greaterThanOrEqual">
      <formula>0.8</formula>
    </cfRule>
  </conditionalFormatting>
  <conditionalFormatting sqref="AF5:AF6">
    <cfRule type="cellIs" dxfId="131" priority="127" operator="lessThan">
      <formula>0.4</formula>
    </cfRule>
    <cfRule type="cellIs" dxfId="130" priority="128" operator="between">
      <formula>0.4</formula>
      <formula>0.799</formula>
    </cfRule>
    <cfRule type="cellIs" dxfId="129" priority="129" operator="greaterThanOrEqual">
      <formula>0.8</formula>
    </cfRule>
  </conditionalFormatting>
  <conditionalFormatting sqref="AF4">
    <cfRule type="cellIs" dxfId="128" priority="124" operator="lessThan">
      <formula>0.4</formula>
    </cfRule>
    <cfRule type="cellIs" dxfId="127" priority="125" operator="between">
      <formula>0.4</formula>
      <formula>0.799</formula>
    </cfRule>
    <cfRule type="cellIs" dxfId="126" priority="126" operator="greaterThanOrEqual">
      <formula>0.8</formula>
    </cfRule>
  </conditionalFormatting>
  <conditionalFormatting sqref="AF8">
    <cfRule type="cellIs" dxfId="125" priority="121" operator="lessThan">
      <formula>0.4</formula>
    </cfRule>
    <cfRule type="cellIs" dxfId="124" priority="122" operator="between">
      <formula>0.4</formula>
      <formula>0.799</formula>
    </cfRule>
    <cfRule type="cellIs" dxfId="123" priority="123" operator="greaterThanOrEqual">
      <formula>0.8</formula>
    </cfRule>
  </conditionalFormatting>
  <conditionalFormatting sqref="AF11">
    <cfRule type="cellIs" dxfId="122" priority="118" operator="lessThan">
      <formula>0.4</formula>
    </cfRule>
    <cfRule type="cellIs" dxfId="121" priority="119" operator="between">
      <formula>0.4</formula>
      <formula>0.799</formula>
    </cfRule>
    <cfRule type="cellIs" dxfId="120" priority="120" operator="greaterThanOrEqual">
      <formula>0.8</formula>
    </cfRule>
  </conditionalFormatting>
  <conditionalFormatting sqref="AF10">
    <cfRule type="cellIs" dxfId="119" priority="115" operator="lessThan">
      <formula>0.4</formula>
    </cfRule>
    <cfRule type="cellIs" dxfId="118" priority="116" operator="between">
      <formula>0.4</formula>
      <formula>0.799</formula>
    </cfRule>
    <cfRule type="cellIs" dxfId="117" priority="117" operator="greaterThanOrEqual">
      <formula>0.8</formula>
    </cfRule>
  </conditionalFormatting>
  <conditionalFormatting sqref="AI10:AI11">
    <cfRule type="cellIs" dxfId="116" priority="112" operator="lessThan">
      <formula>0.4</formula>
    </cfRule>
    <cfRule type="cellIs" dxfId="115" priority="113" operator="between">
      <formula>0.4</formula>
      <formula>0.799</formula>
    </cfRule>
    <cfRule type="cellIs" dxfId="114" priority="114" operator="greaterThanOrEqual">
      <formula>0.8</formula>
    </cfRule>
  </conditionalFormatting>
  <conditionalFormatting sqref="AI4:AI9">
    <cfRule type="cellIs" dxfId="113" priority="106" operator="lessThan">
      <formula>0.4</formula>
    </cfRule>
    <cfRule type="cellIs" dxfId="112" priority="107" operator="between">
      <formula>0.4</formula>
      <formula>0.799</formula>
    </cfRule>
    <cfRule type="cellIs" dxfId="111" priority="108" operator="greaterThanOrEqual">
      <formula>0.8</formula>
    </cfRule>
  </conditionalFormatting>
  <conditionalFormatting sqref="AL8">
    <cfRule type="cellIs" dxfId="110" priority="97" operator="lessThan">
      <formula>0.4</formula>
    </cfRule>
    <cfRule type="cellIs" dxfId="109" priority="98" operator="between">
      <formula>0.4</formula>
      <formula>0.799</formula>
    </cfRule>
    <cfRule type="cellIs" dxfId="108" priority="99" operator="greaterThanOrEqual">
      <formula>0.8</formula>
    </cfRule>
  </conditionalFormatting>
  <conditionalFormatting sqref="AL10">
    <cfRule type="cellIs" dxfId="107" priority="94" operator="lessThan">
      <formula>0.4</formula>
    </cfRule>
    <cfRule type="cellIs" dxfId="106" priority="95" operator="between">
      <formula>0.4</formula>
      <formula>0.799</formula>
    </cfRule>
    <cfRule type="cellIs" dxfId="105" priority="96" operator="greaterThanOrEqual">
      <formula>0.8</formula>
    </cfRule>
  </conditionalFormatting>
  <conditionalFormatting sqref="AL4">
    <cfRule type="cellIs" dxfId="104" priority="91" operator="lessThan">
      <formula>0.4</formula>
    </cfRule>
    <cfRule type="cellIs" dxfId="103" priority="92" operator="between">
      <formula>0.4</formula>
      <formula>0.799</formula>
    </cfRule>
    <cfRule type="cellIs" dxfId="102" priority="93" operator="greaterThanOrEqual">
      <formula>0.8</formula>
    </cfRule>
  </conditionalFormatting>
  <conditionalFormatting sqref="AL6">
    <cfRule type="cellIs" dxfId="101" priority="88" operator="lessThan">
      <formula>0.4</formula>
    </cfRule>
    <cfRule type="cellIs" dxfId="100" priority="89" operator="between">
      <formula>0.4</formula>
      <formula>0.799</formula>
    </cfRule>
    <cfRule type="cellIs" dxfId="99" priority="90" operator="greaterThanOrEqual">
      <formula>0.8</formula>
    </cfRule>
  </conditionalFormatting>
  <conditionalFormatting sqref="AL5">
    <cfRule type="cellIs" dxfId="98" priority="82" operator="lessThan">
      <formula>0.4</formula>
    </cfRule>
    <cfRule type="cellIs" dxfId="97" priority="83" operator="between">
      <formula>0.4</formula>
      <formula>0.799</formula>
    </cfRule>
    <cfRule type="cellIs" dxfId="96" priority="84" operator="greaterThanOrEqual">
      <formula>0.8</formula>
    </cfRule>
  </conditionalFormatting>
  <conditionalFormatting sqref="AL7">
    <cfRule type="cellIs" dxfId="95" priority="79" operator="lessThan">
      <formula>0.4</formula>
    </cfRule>
    <cfRule type="cellIs" dxfId="94" priority="80" operator="between">
      <formula>0.4</formula>
      <formula>0.799</formula>
    </cfRule>
    <cfRule type="cellIs" dxfId="93" priority="81" operator="greaterThanOrEqual">
      <formula>0.8</formula>
    </cfRule>
  </conditionalFormatting>
  <conditionalFormatting sqref="AL9">
    <cfRule type="cellIs" dxfId="92" priority="76" operator="lessThan">
      <formula>0.4</formula>
    </cfRule>
    <cfRule type="cellIs" dxfId="91" priority="77" operator="between">
      <formula>0.4</formula>
      <formula>0.799</formula>
    </cfRule>
    <cfRule type="cellIs" dxfId="90" priority="78" operator="greaterThanOrEqual">
      <formula>0.8</formula>
    </cfRule>
  </conditionalFormatting>
  <conditionalFormatting sqref="AL11">
    <cfRule type="cellIs" dxfId="89" priority="73" operator="lessThan">
      <formula>0.4</formula>
    </cfRule>
    <cfRule type="cellIs" dxfId="88" priority="74" operator="between">
      <formula>0.4</formula>
      <formula>0.799</formula>
    </cfRule>
    <cfRule type="cellIs" dxfId="87" priority="75" operator="greaterThanOrEqual">
      <formula>0.8</formula>
    </cfRule>
  </conditionalFormatting>
  <conditionalFormatting sqref="AO10">
    <cfRule type="cellIs" dxfId="86" priority="70" operator="lessThan">
      <formula>0.4</formula>
    </cfRule>
    <cfRule type="cellIs" dxfId="85" priority="71" operator="between">
      <formula>0.4</formula>
      <formula>0.799</formula>
    </cfRule>
    <cfRule type="cellIs" dxfId="84" priority="72" operator="greaterThanOrEqual">
      <formula>0.8</formula>
    </cfRule>
  </conditionalFormatting>
  <conditionalFormatting sqref="AO11">
    <cfRule type="cellIs" dxfId="83" priority="67" operator="lessThan">
      <formula>0.4</formula>
    </cfRule>
    <cfRule type="cellIs" dxfId="82" priority="68" operator="between">
      <formula>0.4</formula>
      <formula>0.799</formula>
    </cfRule>
    <cfRule type="cellIs" dxfId="81" priority="69" operator="greaterThanOrEqual">
      <formula>0.8</formula>
    </cfRule>
  </conditionalFormatting>
  <conditionalFormatting sqref="AO8">
    <cfRule type="cellIs" dxfId="80" priority="64" operator="lessThan">
      <formula>0.4</formula>
    </cfRule>
    <cfRule type="cellIs" dxfId="79" priority="65" operator="between">
      <formula>0.4</formula>
      <formula>0.799</formula>
    </cfRule>
    <cfRule type="cellIs" dxfId="78" priority="66" operator="greaterThanOrEqual">
      <formula>0.8</formula>
    </cfRule>
  </conditionalFormatting>
  <conditionalFormatting sqref="AO5">
    <cfRule type="cellIs" dxfId="77" priority="61" operator="lessThan">
      <formula>0.4</formula>
    </cfRule>
    <cfRule type="cellIs" dxfId="76" priority="62" operator="between">
      <formula>0.4</formula>
      <formula>0.799</formula>
    </cfRule>
    <cfRule type="cellIs" dxfId="75" priority="63" operator="greaterThanOrEqual">
      <formula>0.8</formula>
    </cfRule>
  </conditionalFormatting>
  <conditionalFormatting sqref="AO7">
    <cfRule type="cellIs" dxfId="74" priority="58" operator="lessThan">
      <formula>0.4</formula>
    </cfRule>
    <cfRule type="cellIs" dxfId="73" priority="59" operator="between">
      <formula>0.4</formula>
      <formula>0.799</formula>
    </cfRule>
    <cfRule type="cellIs" dxfId="72" priority="60" operator="greaterThanOrEqual">
      <formula>0.8</formula>
    </cfRule>
  </conditionalFormatting>
  <conditionalFormatting sqref="AO9">
    <cfRule type="cellIs" dxfId="71" priority="55" operator="lessThan">
      <formula>0.4</formula>
    </cfRule>
    <cfRule type="cellIs" dxfId="70" priority="56" operator="between">
      <formula>0.4</formula>
      <formula>0.799</formula>
    </cfRule>
    <cfRule type="cellIs" dxfId="69" priority="57" operator="greaterThanOrEqual">
      <formula>0.8</formula>
    </cfRule>
  </conditionalFormatting>
  <conditionalFormatting sqref="AO4">
    <cfRule type="cellIs" dxfId="68" priority="52" operator="lessThan">
      <formula>0.4</formula>
    </cfRule>
    <cfRule type="cellIs" dxfId="67" priority="53" operator="between">
      <formula>0.4</formula>
      <formula>0.799</formula>
    </cfRule>
    <cfRule type="cellIs" dxfId="66" priority="54" operator="greaterThanOrEqual">
      <formula>0.8</formula>
    </cfRule>
  </conditionalFormatting>
  <conditionalFormatting sqref="AO6">
    <cfRule type="cellIs" dxfId="65" priority="49" operator="lessThan">
      <formula>0.4</formula>
    </cfRule>
    <cfRule type="cellIs" dxfId="64" priority="50" operator="between">
      <formula>0.4</formula>
      <formula>0.799</formula>
    </cfRule>
    <cfRule type="cellIs" dxfId="63" priority="51" operator="greaterThanOrEqual">
      <formula>0.8</formula>
    </cfRule>
  </conditionalFormatting>
  <conditionalFormatting sqref="AR10">
    <cfRule type="cellIs" dxfId="62" priority="46" operator="lessThan">
      <formula>0.4</formula>
    </cfRule>
    <cfRule type="cellIs" dxfId="61" priority="47" operator="between">
      <formula>0.4</formula>
      <formula>0.799</formula>
    </cfRule>
    <cfRule type="cellIs" dxfId="60" priority="48" operator="greaterThanOrEqual">
      <formula>0.8</formula>
    </cfRule>
  </conditionalFormatting>
  <conditionalFormatting sqref="AR11">
    <cfRule type="cellIs" dxfId="59" priority="43" operator="lessThan">
      <formula>0.4</formula>
    </cfRule>
    <cfRule type="cellIs" dxfId="58" priority="44" operator="between">
      <formula>0.4</formula>
      <formula>0.799</formula>
    </cfRule>
    <cfRule type="cellIs" dxfId="57" priority="45" operator="greaterThanOrEqual">
      <formula>0.8</formula>
    </cfRule>
  </conditionalFormatting>
  <conditionalFormatting sqref="AR8">
    <cfRule type="cellIs" dxfId="56" priority="40" operator="lessThan">
      <formula>0.4</formula>
    </cfRule>
    <cfRule type="cellIs" dxfId="55" priority="41" operator="between">
      <formula>0.4</formula>
      <formula>0.799</formula>
    </cfRule>
    <cfRule type="cellIs" dxfId="54" priority="42" operator="greaterThanOrEqual">
      <formula>0.8</formula>
    </cfRule>
  </conditionalFormatting>
  <conditionalFormatting sqref="AR5">
    <cfRule type="cellIs" dxfId="53" priority="37" operator="lessThan">
      <formula>0.4</formula>
    </cfRule>
    <cfRule type="cellIs" dxfId="52" priority="38" operator="between">
      <formula>0.4</formula>
      <formula>0.799</formula>
    </cfRule>
    <cfRule type="cellIs" dxfId="51" priority="39" operator="greaterThanOrEqual">
      <formula>0.8</formula>
    </cfRule>
  </conditionalFormatting>
  <conditionalFormatting sqref="AR7">
    <cfRule type="cellIs" dxfId="50" priority="34" operator="lessThan">
      <formula>0.4</formula>
    </cfRule>
    <cfRule type="cellIs" dxfId="49" priority="35" operator="between">
      <formula>0.4</formula>
      <formula>0.799</formula>
    </cfRule>
    <cfRule type="cellIs" dxfId="48" priority="36" operator="greaterThanOrEqual">
      <formula>0.8</formula>
    </cfRule>
  </conditionalFormatting>
  <conditionalFormatting sqref="AR9">
    <cfRule type="cellIs" dxfId="47" priority="31" operator="lessThan">
      <formula>0.4</formula>
    </cfRule>
    <cfRule type="cellIs" dxfId="46" priority="32" operator="between">
      <formula>0.4</formula>
      <formula>0.799</formula>
    </cfRule>
    <cfRule type="cellIs" dxfId="45" priority="33" operator="greaterThanOrEqual">
      <formula>0.8</formula>
    </cfRule>
  </conditionalFormatting>
  <conditionalFormatting sqref="AR4">
    <cfRule type="cellIs" dxfId="44" priority="28" operator="lessThan">
      <formula>0.4</formula>
    </cfRule>
    <cfRule type="cellIs" dxfId="43" priority="29" operator="between">
      <formula>0.4</formula>
      <formula>0.799</formula>
    </cfRule>
    <cfRule type="cellIs" dxfId="42" priority="30" operator="greaterThanOrEqual">
      <formula>0.8</formula>
    </cfRule>
  </conditionalFormatting>
  <conditionalFormatting sqref="AR6">
    <cfRule type="cellIs" dxfId="41" priority="25" operator="lessThan">
      <formula>0.4</formula>
    </cfRule>
    <cfRule type="cellIs" dxfId="40" priority="26" operator="between">
      <formula>0.4</formula>
      <formula>0.799</formula>
    </cfRule>
    <cfRule type="cellIs" dxfId="39" priority="27" operator="greaterThanOrEqual">
      <formula>0.8</formula>
    </cfRule>
  </conditionalFormatting>
  <conditionalFormatting sqref="AU4 AW4">
    <cfRule type="cellIs" dxfId="38" priority="22" operator="lessThan">
      <formula>0.4</formula>
    </cfRule>
    <cfRule type="cellIs" dxfId="37" priority="23" operator="between">
      <formula>0.4</formula>
      <formula>0.799</formula>
    </cfRule>
    <cfRule type="cellIs" dxfId="36" priority="24" operator="greaterThanOrEqual">
      <formula>0.8</formula>
    </cfRule>
  </conditionalFormatting>
  <conditionalFormatting sqref="AU6 AW6">
    <cfRule type="cellIs" dxfId="35" priority="16" operator="lessThan">
      <formula>0.4</formula>
    </cfRule>
    <cfRule type="cellIs" dxfId="34" priority="17" operator="between">
      <formula>0.4</formula>
      <formula>0.799</formula>
    </cfRule>
    <cfRule type="cellIs" dxfId="33" priority="18" operator="greaterThanOrEqual">
      <formula>0.8</formula>
    </cfRule>
  </conditionalFormatting>
  <conditionalFormatting sqref="AU10 AW10">
    <cfRule type="cellIs" dxfId="32" priority="13" operator="lessThan">
      <formula>0.4</formula>
    </cfRule>
    <cfRule type="cellIs" dxfId="31" priority="14" operator="between">
      <formula>0.4</formula>
      <formula>0.799</formula>
    </cfRule>
    <cfRule type="cellIs" dxfId="30" priority="15" operator="greaterThanOrEqual">
      <formula>0.8</formula>
    </cfRule>
  </conditionalFormatting>
  <conditionalFormatting sqref="AU11 AW11">
    <cfRule type="cellIs" dxfId="29" priority="10" operator="lessThan">
      <formula>0.4</formula>
    </cfRule>
    <cfRule type="cellIs" dxfId="28" priority="11" operator="between">
      <formula>0.4</formula>
      <formula>0.799</formula>
    </cfRule>
    <cfRule type="cellIs" dxfId="27" priority="12" operator="greaterThanOrEqual">
      <formula>0.8</formula>
    </cfRule>
  </conditionalFormatting>
  <conditionalFormatting sqref="AU8 AW8">
    <cfRule type="cellIs" dxfId="26" priority="7" operator="lessThan">
      <formula>0.4</formula>
    </cfRule>
    <cfRule type="cellIs" dxfId="25" priority="8" operator="between">
      <formula>0.4</formula>
      <formula>0.799</formula>
    </cfRule>
    <cfRule type="cellIs" dxfId="24" priority="9" operator="greaterThanOrEqual">
      <formula>0.8</formula>
    </cfRule>
  </conditionalFormatting>
  <conditionalFormatting sqref="AU9 AW9">
    <cfRule type="cellIs" dxfId="23" priority="1" operator="lessThan">
      <formula>0.4</formula>
    </cfRule>
    <cfRule type="cellIs" dxfId="22" priority="2" operator="between">
      <formula>0.4</formula>
      <formula>0.799</formula>
    </cfRule>
    <cfRule type="cellIs" dxfId="21" priority="3"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4C38-61B5-40E0-86D4-D924E37002DE}">
  <dimension ref="A1:K3"/>
  <sheetViews>
    <sheetView workbookViewId="0">
      <selection sqref="A1:K3"/>
    </sheetView>
  </sheetViews>
  <sheetFormatPr baseColWidth="10" defaultRowHeight="15" x14ac:dyDescent="0.25"/>
  <cols>
    <col min="1" max="1" width="19.5703125" customWidth="1"/>
    <col min="6" max="6" width="23.7109375" customWidth="1"/>
    <col min="7" max="7" width="17.140625" customWidth="1"/>
    <col min="8" max="8" width="17.5703125" customWidth="1"/>
    <col min="9" max="9" width="17.140625" customWidth="1"/>
    <col min="11" max="11" width="19.5703125" customWidth="1"/>
  </cols>
  <sheetData>
    <row r="1" spans="1:11" ht="18" x14ac:dyDescent="0.25">
      <c r="A1" s="215" t="s">
        <v>1</v>
      </c>
      <c r="B1" s="215" t="s">
        <v>3</v>
      </c>
      <c r="C1" s="215"/>
      <c r="D1" s="215"/>
      <c r="E1" s="215"/>
      <c r="F1" s="215" t="s">
        <v>39</v>
      </c>
      <c r="G1" s="224" t="s">
        <v>17</v>
      </c>
      <c r="H1" s="224"/>
      <c r="I1" s="224"/>
      <c r="J1" s="219" t="s">
        <v>20</v>
      </c>
      <c r="K1" s="220"/>
    </row>
    <row r="2" spans="1:11" ht="79.5" customHeight="1" thickBot="1" x14ac:dyDescent="0.3">
      <c r="A2" s="223"/>
      <c r="B2" s="57">
        <v>2019</v>
      </c>
      <c r="C2" s="57">
        <v>2020</v>
      </c>
      <c r="D2" s="57">
        <v>2021</v>
      </c>
      <c r="E2" s="57">
        <v>2022</v>
      </c>
      <c r="F2" s="223"/>
      <c r="G2" s="58" t="s">
        <v>18</v>
      </c>
      <c r="H2" s="59" t="s">
        <v>19</v>
      </c>
      <c r="I2" s="59" t="s">
        <v>24</v>
      </c>
      <c r="J2" s="54" t="s">
        <v>95</v>
      </c>
      <c r="K2" s="55" t="s">
        <v>93</v>
      </c>
    </row>
    <row r="3" spans="1:11" ht="25.5" x14ac:dyDescent="0.25">
      <c r="A3" s="67">
        <v>250</v>
      </c>
      <c r="B3" s="67">
        <v>175</v>
      </c>
      <c r="C3" s="67">
        <v>200</v>
      </c>
      <c r="D3" s="67">
        <v>225</v>
      </c>
      <c r="E3" s="67">
        <v>250</v>
      </c>
      <c r="F3" s="65" t="s">
        <v>12</v>
      </c>
      <c r="G3" s="67">
        <v>175</v>
      </c>
      <c r="H3" s="67">
        <v>185</v>
      </c>
      <c r="I3" s="63">
        <f>H3/G3</f>
        <v>1.0571428571428572</v>
      </c>
      <c r="J3" s="66">
        <v>200</v>
      </c>
      <c r="K3" s="66">
        <v>200</v>
      </c>
    </row>
  </sheetData>
  <mergeCells count="5">
    <mergeCell ref="A1:A2"/>
    <mergeCell ref="B1:E1"/>
    <mergeCell ref="F1:F2"/>
    <mergeCell ref="G1:I1"/>
    <mergeCell ref="J1:K1"/>
  </mergeCells>
  <conditionalFormatting sqref="I3">
    <cfRule type="cellIs" dxfId="5" priority="1" operator="lessThan">
      <formula>0.4</formula>
    </cfRule>
    <cfRule type="cellIs" dxfId="4" priority="2" operator="between">
      <formula>0.4</formula>
      <formula>0.799</formula>
    </cfRule>
    <cfRule type="cellIs" dxfId="3" priority="3" operator="greaterThanOrEqual">
      <formula>0.8</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7B3E-107E-4BB9-A4A7-4AB4D524E564}">
  <dimension ref="A1:L3"/>
  <sheetViews>
    <sheetView topLeftCell="C1" workbookViewId="0">
      <selection sqref="A1:L3"/>
    </sheetView>
  </sheetViews>
  <sheetFormatPr baseColWidth="10" defaultRowHeight="15" x14ac:dyDescent="0.25"/>
  <cols>
    <col min="1" max="1" width="17.28515625" customWidth="1"/>
    <col min="2" max="2" width="18.28515625" customWidth="1"/>
    <col min="7" max="7" width="23.42578125" customWidth="1"/>
    <col min="8" max="8" width="17.28515625" customWidth="1"/>
    <col min="9" max="9" width="16.7109375" customWidth="1"/>
    <col min="10" max="10" width="17.85546875" customWidth="1"/>
    <col min="12" max="12" width="19.5703125" customWidth="1"/>
  </cols>
  <sheetData>
    <row r="1" spans="1:12" ht="18" x14ac:dyDescent="0.25">
      <c r="A1" s="221" t="s">
        <v>2</v>
      </c>
      <c r="B1" s="215" t="s">
        <v>1</v>
      </c>
      <c r="C1" s="215" t="s">
        <v>3</v>
      </c>
      <c r="D1" s="215"/>
      <c r="E1" s="215"/>
      <c r="F1" s="215"/>
      <c r="G1" s="215" t="s">
        <v>39</v>
      </c>
      <c r="H1" s="224" t="s">
        <v>17</v>
      </c>
      <c r="I1" s="224"/>
      <c r="J1" s="224"/>
      <c r="K1" s="219" t="s">
        <v>20</v>
      </c>
      <c r="L1" s="220"/>
    </row>
    <row r="2" spans="1:12" ht="76.5" customHeight="1" thickBot="1" x14ac:dyDescent="0.3">
      <c r="A2" s="222"/>
      <c r="B2" s="223"/>
      <c r="C2" s="57">
        <v>2019</v>
      </c>
      <c r="D2" s="57">
        <v>2020</v>
      </c>
      <c r="E2" s="57">
        <v>2021</v>
      </c>
      <c r="F2" s="57">
        <v>2022</v>
      </c>
      <c r="G2" s="223"/>
      <c r="H2" s="58" t="s">
        <v>18</v>
      </c>
      <c r="I2" s="59" t="s">
        <v>19</v>
      </c>
      <c r="J2" s="59" t="s">
        <v>24</v>
      </c>
      <c r="K2" s="54" t="s">
        <v>95</v>
      </c>
      <c r="L2" s="55" t="s">
        <v>93</v>
      </c>
    </row>
    <row r="3" spans="1:12" ht="36" x14ac:dyDescent="0.25">
      <c r="A3" s="60" t="s">
        <v>4</v>
      </c>
      <c r="B3" s="61">
        <v>1</v>
      </c>
      <c r="C3" s="48">
        <v>3.0000000000000001E-3</v>
      </c>
      <c r="D3" s="48">
        <v>0.19900000000000001</v>
      </c>
      <c r="E3" s="48">
        <v>0.20300000000000001</v>
      </c>
      <c r="F3" s="48">
        <v>0.59399999999999997</v>
      </c>
      <c r="G3" s="62" t="s">
        <v>5</v>
      </c>
      <c r="H3" s="48">
        <v>3.0000000000000001E-3</v>
      </c>
      <c r="I3" s="48">
        <v>3.0000000000000001E-3</v>
      </c>
      <c r="J3" s="63">
        <f>I3/H3</f>
        <v>1</v>
      </c>
      <c r="K3" s="48">
        <v>0.19900000000000001</v>
      </c>
      <c r="L3" s="45">
        <v>0</v>
      </c>
    </row>
  </sheetData>
  <mergeCells count="6">
    <mergeCell ref="K1:L1"/>
    <mergeCell ref="A1:A2"/>
    <mergeCell ref="B1:B2"/>
    <mergeCell ref="C1:F1"/>
    <mergeCell ref="G1:G2"/>
    <mergeCell ref="H1:J1"/>
  </mergeCells>
  <conditionalFormatting sqref="J3">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41D1-D9CF-4E10-9AE0-43A1E8B01A02}">
  <dimension ref="A1:I10"/>
  <sheetViews>
    <sheetView topLeftCell="A7" zoomScale="60" zoomScaleNormal="60" workbookViewId="0">
      <selection activeCell="B9" sqref="B9"/>
    </sheetView>
  </sheetViews>
  <sheetFormatPr baseColWidth="10" defaultRowHeight="15" x14ac:dyDescent="0.25"/>
  <cols>
    <col min="1" max="1" width="22.7109375" customWidth="1"/>
    <col min="2" max="2" width="31" customWidth="1"/>
    <col min="3" max="3" width="16.5703125" customWidth="1"/>
    <col min="4" max="4" width="32" customWidth="1"/>
    <col min="5" max="5" width="8.5703125" customWidth="1"/>
    <col min="6" max="6" width="9" customWidth="1"/>
    <col min="7" max="7" width="10" customWidth="1"/>
    <col min="8" max="8" width="11" customWidth="1"/>
    <col min="9" max="9" width="20.85546875" customWidth="1"/>
  </cols>
  <sheetData>
    <row r="1" spans="1:9" ht="18" x14ac:dyDescent="0.25">
      <c r="A1" s="203" t="s">
        <v>0</v>
      </c>
      <c r="B1" s="202" t="s">
        <v>13</v>
      </c>
      <c r="C1" s="202" t="s">
        <v>2</v>
      </c>
      <c r="D1" s="202" t="s">
        <v>89</v>
      </c>
      <c r="E1" s="202" t="s">
        <v>3</v>
      </c>
      <c r="F1" s="202"/>
      <c r="G1" s="202"/>
      <c r="H1" s="202"/>
      <c r="I1" s="202" t="s">
        <v>39</v>
      </c>
    </row>
    <row r="2" spans="1:9" ht="32.25" customHeight="1" x14ac:dyDescent="0.25">
      <c r="A2" s="203"/>
      <c r="B2" s="202"/>
      <c r="C2" s="202"/>
      <c r="D2" s="202"/>
      <c r="E2" s="74">
        <v>2019</v>
      </c>
      <c r="F2" s="74">
        <v>2020</v>
      </c>
      <c r="G2" s="74">
        <v>2021</v>
      </c>
      <c r="H2" s="74">
        <v>2022</v>
      </c>
      <c r="I2" s="202"/>
    </row>
    <row r="3" spans="1:9" ht="159" customHeight="1" x14ac:dyDescent="0.25">
      <c r="A3" s="75" t="s">
        <v>38</v>
      </c>
      <c r="B3" s="10" t="s">
        <v>16</v>
      </c>
      <c r="C3" s="4" t="s">
        <v>4</v>
      </c>
      <c r="D3" s="33" t="s">
        <v>86</v>
      </c>
      <c r="E3" s="15">
        <v>0.03</v>
      </c>
      <c r="F3" s="5">
        <v>0.23</v>
      </c>
      <c r="G3" s="5">
        <v>0.5</v>
      </c>
      <c r="H3" s="5">
        <v>0.6</v>
      </c>
      <c r="I3" s="32" t="s">
        <v>23</v>
      </c>
    </row>
    <row r="4" spans="1:9" ht="159" customHeight="1" x14ac:dyDescent="0.25">
      <c r="A4" s="75" t="s">
        <v>38</v>
      </c>
      <c r="B4" s="10" t="s">
        <v>14</v>
      </c>
      <c r="C4" s="4" t="s">
        <v>4</v>
      </c>
      <c r="D4" s="33" t="s">
        <v>86</v>
      </c>
      <c r="E4" s="8">
        <v>8.5000000000000006E-2</v>
      </c>
      <c r="F4" s="8">
        <v>0.20100000000000001</v>
      </c>
      <c r="G4" s="8">
        <v>0.35099999999999998</v>
      </c>
      <c r="H4" s="5">
        <v>0.6</v>
      </c>
      <c r="I4" s="32" t="s">
        <v>5</v>
      </c>
    </row>
    <row r="5" spans="1:9" ht="162.75" customHeight="1" x14ac:dyDescent="0.25">
      <c r="A5" s="75" t="s">
        <v>38</v>
      </c>
      <c r="B5" s="10" t="s">
        <v>6</v>
      </c>
      <c r="C5" s="16" t="s">
        <v>4</v>
      </c>
      <c r="D5" s="33" t="s">
        <v>86</v>
      </c>
      <c r="E5" s="5">
        <v>0.23</v>
      </c>
      <c r="F5" s="5">
        <v>0.37</v>
      </c>
      <c r="G5" s="5">
        <v>0.49</v>
      </c>
      <c r="H5" s="5">
        <v>0.6</v>
      </c>
      <c r="I5" s="32" t="s">
        <v>23</v>
      </c>
    </row>
    <row r="6" spans="1:9" ht="288" x14ac:dyDescent="0.25">
      <c r="A6" s="76" t="s">
        <v>37</v>
      </c>
      <c r="B6" s="10" t="s">
        <v>7</v>
      </c>
      <c r="C6" s="4" t="s">
        <v>4</v>
      </c>
      <c r="D6" s="33" t="s">
        <v>88</v>
      </c>
      <c r="E6" s="8">
        <v>3.0999999999999999E-3</v>
      </c>
      <c r="F6" s="8">
        <v>0.19900000000000001</v>
      </c>
      <c r="G6" s="8">
        <v>0.20300000000000001</v>
      </c>
      <c r="H6" s="8">
        <v>0.59399999999999997</v>
      </c>
      <c r="I6" s="32" t="s">
        <v>22</v>
      </c>
    </row>
    <row r="7" spans="1:9" ht="288" x14ac:dyDescent="0.25">
      <c r="A7" s="75" t="s">
        <v>38</v>
      </c>
      <c r="B7" s="10" t="s">
        <v>15</v>
      </c>
      <c r="C7" s="16" t="s">
        <v>4</v>
      </c>
      <c r="D7" s="33" t="s">
        <v>87</v>
      </c>
      <c r="E7" s="5">
        <v>0.05</v>
      </c>
      <c r="F7" s="5">
        <v>0.3</v>
      </c>
      <c r="G7" s="5">
        <v>0.6</v>
      </c>
      <c r="H7" s="5">
        <v>1</v>
      </c>
      <c r="I7" s="6" t="s">
        <v>48</v>
      </c>
    </row>
    <row r="8" spans="1:9" ht="288" x14ac:dyDescent="0.25">
      <c r="A8" s="75" t="s">
        <v>38</v>
      </c>
      <c r="B8" s="32" t="s">
        <v>9</v>
      </c>
      <c r="C8" s="20" t="s">
        <v>10</v>
      </c>
      <c r="D8" s="33" t="s">
        <v>87</v>
      </c>
      <c r="E8" s="16">
        <v>6</v>
      </c>
      <c r="F8" s="16">
        <v>10</v>
      </c>
      <c r="G8" s="16">
        <v>17</v>
      </c>
      <c r="H8" s="16">
        <v>20</v>
      </c>
      <c r="I8" s="6" t="s">
        <v>22</v>
      </c>
    </row>
    <row r="9" spans="1:9" ht="263.25" customHeight="1" x14ac:dyDescent="0.25">
      <c r="A9" s="75" t="s">
        <v>38</v>
      </c>
      <c r="B9" s="77" t="s">
        <v>11</v>
      </c>
      <c r="C9" s="16" t="s">
        <v>8</v>
      </c>
      <c r="D9" s="33" t="s">
        <v>87</v>
      </c>
      <c r="E9" s="78">
        <v>175</v>
      </c>
      <c r="F9" s="78">
        <v>200</v>
      </c>
      <c r="G9" s="78">
        <v>225</v>
      </c>
      <c r="H9" s="78">
        <v>250</v>
      </c>
      <c r="I9" s="11" t="s">
        <v>12</v>
      </c>
    </row>
    <row r="10" spans="1:9" ht="126" x14ac:dyDescent="0.25">
      <c r="A10" s="25" t="s">
        <v>77</v>
      </c>
      <c r="B10" s="25" t="s">
        <v>49</v>
      </c>
      <c r="C10" s="26" t="s">
        <v>4</v>
      </c>
      <c r="D10" s="26"/>
      <c r="E10" s="27">
        <v>0.1</v>
      </c>
      <c r="F10" s="27">
        <v>0.3</v>
      </c>
      <c r="G10" s="27">
        <v>0.3</v>
      </c>
      <c r="H10" s="27">
        <v>0.3</v>
      </c>
      <c r="I10" s="11" t="s">
        <v>12</v>
      </c>
    </row>
  </sheetData>
  <mergeCells count="6">
    <mergeCell ref="I1:I2"/>
    <mergeCell ref="A1:A2"/>
    <mergeCell ref="B1:B2"/>
    <mergeCell ref="C1:C2"/>
    <mergeCell ref="D1:D2"/>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1CC5-8E2B-471C-9C55-F8CE18C114A9}">
  <dimension ref="B4:H19"/>
  <sheetViews>
    <sheetView showGridLines="0" workbookViewId="0">
      <selection activeCell="F13" sqref="F13"/>
    </sheetView>
  </sheetViews>
  <sheetFormatPr baseColWidth="10" defaultRowHeight="15" x14ac:dyDescent="0.25"/>
  <cols>
    <col min="4" max="4" width="12.28515625" bestFit="1" customWidth="1"/>
    <col min="6" max="6" width="11.28515625" bestFit="1" customWidth="1"/>
    <col min="8" max="8" width="12.7109375" bestFit="1" customWidth="1"/>
  </cols>
  <sheetData>
    <row r="4" spans="2:8" ht="15.75" thickBot="1" x14ac:dyDescent="0.3"/>
    <row r="5" spans="2:8" ht="15.75" thickBot="1" x14ac:dyDescent="0.3">
      <c r="B5" s="204" t="s">
        <v>163</v>
      </c>
      <c r="C5" s="206" t="s">
        <v>164</v>
      </c>
      <c r="D5" s="207"/>
      <c r="E5" s="206" t="s">
        <v>165</v>
      </c>
      <c r="F5" s="207"/>
      <c r="G5" s="208" t="s">
        <v>166</v>
      </c>
      <c r="H5" s="209"/>
    </row>
    <row r="6" spans="2:8" ht="15.75" thickBot="1" x14ac:dyDescent="0.3">
      <c r="B6" s="205"/>
      <c r="C6" s="113" t="s">
        <v>167</v>
      </c>
      <c r="D6" s="113" t="s">
        <v>168</v>
      </c>
      <c r="E6" s="113" t="s">
        <v>167</v>
      </c>
      <c r="F6" s="113" t="s">
        <v>168</v>
      </c>
      <c r="G6" s="114" t="s">
        <v>167</v>
      </c>
      <c r="H6" s="114" t="s">
        <v>168</v>
      </c>
    </row>
    <row r="7" spans="2:8" ht="15.75" thickBot="1" x14ac:dyDescent="0.3">
      <c r="B7" s="115" t="s">
        <v>169</v>
      </c>
      <c r="C7" s="103">
        <v>1.9E-2</v>
      </c>
      <c r="D7" s="104">
        <v>2167835.46</v>
      </c>
      <c r="E7" s="105"/>
      <c r="F7" s="106"/>
      <c r="G7" s="107"/>
      <c r="H7" s="107"/>
    </row>
    <row r="8" spans="2:8" ht="15.75" thickBot="1" x14ac:dyDescent="0.3">
      <c r="B8" s="115">
        <v>2019</v>
      </c>
      <c r="C8" s="108">
        <v>0.03</v>
      </c>
      <c r="D8" s="104">
        <v>3422898.1</v>
      </c>
      <c r="E8" s="103">
        <v>0.03</v>
      </c>
      <c r="F8" s="104">
        <v>3820715.52</v>
      </c>
      <c r="G8" s="109"/>
      <c r="H8" s="109"/>
    </row>
    <row r="9" spans="2:8" ht="15.75" thickBot="1" x14ac:dyDescent="0.3">
      <c r="B9" s="115">
        <v>2020</v>
      </c>
      <c r="C9" s="108">
        <v>0.23</v>
      </c>
      <c r="D9" s="104">
        <v>26242218.77</v>
      </c>
      <c r="E9" s="103">
        <v>0.1176</v>
      </c>
      <c r="F9" s="110">
        <v>13418129</v>
      </c>
      <c r="G9" s="111">
        <v>0.14760000000000001</v>
      </c>
      <c r="H9" s="112">
        <v>17238844.5</v>
      </c>
    </row>
    <row r="10" spans="2:8" x14ac:dyDescent="0.25">
      <c r="H10" s="96">
        <f>+F9+D8</f>
        <v>16841027.100000001</v>
      </c>
    </row>
    <row r="12" spans="2:8" x14ac:dyDescent="0.25">
      <c r="B12" s="116" t="s">
        <v>170</v>
      </c>
      <c r="C12" s="117"/>
      <c r="D12" s="117"/>
      <c r="E12" s="117"/>
      <c r="F12" s="117"/>
    </row>
    <row r="13" spans="2:8" x14ac:dyDescent="0.25">
      <c r="B13" s="118" t="s">
        <v>171</v>
      </c>
      <c r="C13" s="118" t="s">
        <v>172</v>
      </c>
      <c r="D13" s="118" t="s">
        <v>173</v>
      </c>
      <c r="E13" s="118" t="s">
        <v>174</v>
      </c>
      <c r="F13" s="118" t="s">
        <v>175</v>
      </c>
    </row>
    <row r="14" spans="2:8" x14ac:dyDescent="0.25">
      <c r="B14" s="119" t="s">
        <v>176</v>
      </c>
      <c r="C14" s="120" t="s">
        <v>177</v>
      </c>
      <c r="D14" s="120">
        <v>1.9E-2</v>
      </c>
      <c r="E14" s="120" t="s">
        <v>177</v>
      </c>
      <c r="F14" s="117"/>
    </row>
    <row r="15" spans="2:8" x14ac:dyDescent="0.25">
      <c r="B15" s="119" t="s">
        <v>178</v>
      </c>
      <c r="C15" s="120">
        <v>0.03</v>
      </c>
      <c r="D15" s="120">
        <v>0.03</v>
      </c>
      <c r="E15" s="120">
        <f>D15/C15*100%</f>
        <v>1</v>
      </c>
      <c r="F15" s="137">
        <v>0.03</v>
      </c>
    </row>
    <row r="16" spans="2:8" x14ac:dyDescent="0.25">
      <c r="B16" s="119" t="s">
        <v>179</v>
      </c>
      <c r="C16" s="120">
        <v>0.23</v>
      </c>
      <c r="D16" s="120">
        <f>11.76%+D15</f>
        <v>0.14760000000000001</v>
      </c>
      <c r="E16" s="120">
        <f>(D16/C16)*100%</f>
        <v>0.64173913043478259</v>
      </c>
      <c r="F16" s="137">
        <v>0.2</v>
      </c>
    </row>
    <row r="17" spans="2:6" x14ac:dyDescent="0.25">
      <c r="B17" s="119" t="s">
        <v>180</v>
      </c>
      <c r="C17" s="120">
        <v>0.5</v>
      </c>
      <c r="D17" s="120"/>
      <c r="E17" s="120">
        <f>(D17/C17)*100%</f>
        <v>0</v>
      </c>
      <c r="F17" s="137">
        <v>0.27</v>
      </c>
    </row>
    <row r="18" spans="2:6" x14ac:dyDescent="0.25">
      <c r="B18" s="119" t="s">
        <v>181</v>
      </c>
      <c r="C18" s="120">
        <v>0.6</v>
      </c>
      <c r="D18" s="120"/>
      <c r="E18" s="120">
        <f>(D18/C18)*100%</f>
        <v>0</v>
      </c>
      <c r="F18" s="137">
        <v>0.1</v>
      </c>
    </row>
    <row r="19" spans="2:6" x14ac:dyDescent="0.25">
      <c r="B19" s="121" t="s">
        <v>182</v>
      </c>
      <c r="C19" s="122">
        <v>0.6</v>
      </c>
      <c r="D19" s="122">
        <f>+D16</f>
        <v>0.14760000000000001</v>
      </c>
      <c r="E19" s="122">
        <f>(D19*100%)/C19</f>
        <v>0.24600000000000002</v>
      </c>
      <c r="F19" s="122">
        <v>0.6</v>
      </c>
    </row>
  </sheetData>
  <mergeCells count="4">
    <mergeCell ref="B5:B6"/>
    <mergeCell ref="C5:D5"/>
    <mergeCell ref="E5:F5"/>
    <mergeCell ref="G5:H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E3B6-EF58-4D2B-BB93-55EECF49B122}">
  <dimension ref="B3:H19"/>
  <sheetViews>
    <sheetView showGridLines="0" workbookViewId="0">
      <selection activeCell="F30" activeCellId="1" sqref="D21 F30"/>
    </sheetView>
  </sheetViews>
  <sheetFormatPr baseColWidth="10" defaultRowHeight="15" x14ac:dyDescent="0.25"/>
  <cols>
    <col min="4" max="4" width="12.7109375" bestFit="1" customWidth="1"/>
    <col min="6" max="6" width="12.7109375" bestFit="1" customWidth="1"/>
    <col min="8" max="8" width="19.140625" customWidth="1"/>
  </cols>
  <sheetData>
    <row r="3" spans="2:8" ht="15.75" thickBot="1" x14ac:dyDescent="0.3"/>
    <row r="4" spans="2:8" ht="15.75" thickBot="1" x14ac:dyDescent="0.3">
      <c r="B4" s="204" t="s">
        <v>163</v>
      </c>
      <c r="C4" s="206" t="s">
        <v>164</v>
      </c>
      <c r="D4" s="207"/>
      <c r="E4" s="206" t="s">
        <v>165</v>
      </c>
      <c r="F4" s="207"/>
      <c r="G4" s="208" t="s">
        <v>166</v>
      </c>
      <c r="H4" s="209"/>
    </row>
    <row r="5" spans="2:8" ht="15.75" thickBot="1" x14ac:dyDescent="0.3">
      <c r="B5" s="205"/>
      <c r="C5" s="113" t="s">
        <v>167</v>
      </c>
      <c r="D5" s="113" t="s">
        <v>168</v>
      </c>
      <c r="E5" s="113" t="s">
        <v>167</v>
      </c>
      <c r="F5" s="113" t="s">
        <v>168</v>
      </c>
      <c r="G5" s="114" t="s">
        <v>167</v>
      </c>
      <c r="H5" s="114" t="s">
        <v>168</v>
      </c>
    </row>
    <row r="6" spans="2:8" ht="15.75" thickBot="1" x14ac:dyDescent="0.3">
      <c r="B6" s="102" t="s">
        <v>169</v>
      </c>
      <c r="C6" s="124" t="s">
        <v>183</v>
      </c>
      <c r="D6" s="104">
        <v>14262075.42</v>
      </c>
      <c r="E6" s="105"/>
      <c r="F6" s="106"/>
      <c r="G6" s="107"/>
      <c r="H6" s="107"/>
    </row>
    <row r="7" spans="2:8" ht="15.75" thickBot="1" x14ac:dyDescent="0.3">
      <c r="B7" s="102">
        <v>2019</v>
      </c>
      <c r="C7" s="108">
        <v>0.23</v>
      </c>
      <c r="D7" s="104">
        <v>26242218.77</v>
      </c>
      <c r="E7" s="124" t="s">
        <v>184</v>
      </c>
      <c r="F7" s="104">
        <v>11980143.35</v>
      </c>
      <c r="G7" s="109"/>
      <c r="H7" s="125"/>
    </row>
    <row r="8" spans="2:8" ht="15.75" thickBot="1" x14ac:dyDescent="0.3">
      <c r="B8" s="102">
        <v>2020</v>
      </c>
      <c r="C8" s="108">
        <v>0.37</v>
      </c>
      <c r="D8" s="104">
        <v>42215743.240000002</v>
      </c>
      <c r="E8" s="103">
        <v>0.14230000000000001</v>
      </c>
      <c r="F8" s="104">
        <v>16231703.439999999</v>
      </c>
      <c r="G8" s="111">
        <v>0.37230000000000002</v>
      </c>
      <c r="H8" s="112">
        <f>+D6+F7+F8</f>
        <v>42473922.210000001</v>
      </c>
    </row>
    <row r="9" spans="2:8" x14ac:dyDescent="0.25">
      <c r="D9" s="127"/>
      <c r="E9" s="126"/>
      <c r="F9" s="127"/>
    </row>
    <row r="10" spans="2:8" x14ac:dyDescent="0.25">
      <c r="D10" s="96"/>
      <c r="E10" s="126"/>
      <c r="F10" s="129"/>
    </row>
    <row r="12" spans="2:8" x14ac:dyDescent="0.25">
      <c r="B12" s="130" t="s">
        <v>189</v>
      </c>
      <c r="C12" s="131"/>
      <c r="D12" s="131"/>
      <c r="E12" s="131"/>
      <c r="F12" s="131"/>
    </row>
    <row r="13" spans="2:8" x14ac:dyDescent="0.25">
      <c r="B13" s="132" t="s">
        <v>171</v>
      </c>
      <c r="C13" s="132" t="s">
        <v>172</v>
      </c>
      <c r="D13" s="132" t="s">
        <v>173</v>
      </c>
      <c r="E13" s="132" t="s">
        <v>174</v>
      </c>
      <c r="F13" s="118" t="s">
        <v>175</v>
      </c>
    </row>
    <row r="14" spans="2:8" x14ac:dyDescent="0.25">
      <c r="B14" s="133" t="s">
        <v>176</v>
      </c>
      <c r="C14" s="134" t="s">
        <v>177</v>
      </c>
      <c r="D14" s="135">
        <v>12.5</v>
      </c>
      <c r="E14" s="138" t="s">
        <v>177</v>
      </c>
      <c r="F14" s="140"/>
    </row>
    <row r="15" spans="2:8" x14ac:dyDescent="0.25">
      <c r="B15" s="133" t="s">
        <v>178</v>
      </c>
      <c r="C15" s="136">
        <v>0.23</v>
      </c>
      <c r="D15" s="136">
        <v>0.23</v>
      </c>
      <c r="E15" s="136">
        <f>D15/C15*100%</f>
        <v>1</v>
      </c>
      <c r="F15" s="139">
        <v>0.23</v>
      </c>
      <c r="H15" s="96"/>
    </row>
    <row r="16" spans="2:8" x14ac:dyDescent="0.25">
      <c r="B16" s="133" t="s">
        <v>179</v>
      </c>
      <c r="C16" s="136">
        <v>0.37</v>
      </c>
      <c r="D16" s="136">
        <f>14.23%+D15</f>
        <v>0.37230000000000002</v>
      </c>
      <c r="E16" s="136">
        <f>D16/C16*100%</f>
        <v>1.0062162162162163</v>
      </c>
      <c r="F16" s="137">
        <v>0.14000000000000001</v>
      </c>
      <c r="H16" s="128"/>
    </row>
    <row r="17" spans="2:6" x14ac:dyDescent="0.25">
      <c r="B17" s="133" t="s">
        <v>180</v>
      </c>
      <c r="C17" s="136">
        <v>0.49</v>
      </c>
      <c r="D17" s="136"/>
      <c r="E17" s="136">
        <f>D17/C17*100%</f>
        <v>0</v>
      </c>
      <c r="F17" s="137">
        <v>0.12</v>
      </c>
    </row>
    <row r="18" spans="2:6" x14ac:dyDescent="0.25">
      <c r="B18" s="133" t="s">
        <v>181</v>
      </c>
      <c r="C18" s="136">
        <v>0.6</v>
      </c>
      <c r="D18" s="136"/>
      <c r="E18" s="136">
        <f>D18/C18*100%</f>
        <v>0</v>
      </c>
      <c r="F18" s="137">
        <v>0.11</v>
      </c>
    </row>
    <row r="19" spans="2:6" x14ac:dyDescent="0.25">
      <c r="B19" s="133" t="s">
        <v>182</v>
      </c>
      <c r="C19" s="137">
        <v>0.6</v>
      </c>
      <c r="D19" s="137">
        <f>+D16</f>
        <v>0.37230000000000002</v>
      </c>
      <c r="E19" s="137">
        <f>(D19*100%)/C19</f>
        <v>0.62050000000000005</v>
      </c>
      <c r="F19" s="137">
        <v>0.6</v>
      </c>
    </row>
  </sheetData>
  <mergeCells count="4">
    <mergeCell ref="B4:B5"/>
    <mergeCell ref="C4:D4"/>
    <mergeCell ref="E4:F4"/>
    <mergeCell ref="G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topLeftCell="D1" workbookViewId="0">
      <selection sqref="A1:L3"/>
    </sheetView>
  </sheetViews>
  <sheetFormatPr baseColWidth="10" defaultRowHeight="15" x14ac:dyDescent="0.25"/>
  <cols>
    <col min="1" max="1" width="17.85546875" customWidth="1"/>
    <col min="2" max="2" width="18" customWidth="1"/>
    <col min="7" max="7" width="22" customWidth="1"/>
    <col min="8" max="8" width="14.140625" customWidth="1"/>
    <col min="9" max="9" width="17.140625" customWidth="1"/>
    <col min="10" max="10" width="19.5703125" customWidth="1"/>
    <col min="11" max="11" width="13.7109375" customWidth="1"/>
    <col min="12" max="12" width="22.7109375" customWidth="1"/>
  </cols>
  <sheetData>
    <row r="1" spans="1:12" ht="24" customHeight="1" thickBot="1" x14ac:dyDescent="0.3">
      <c r="A1" s="212" t="s">
        <v>2</v>
      </c>
      <c r="B1" s="214" t="s">
        <v>1</v>
      </c>
      <c r="C1" s="215" t="s">
        <v>3</v>
      </c>
      <c r="D1" s="215"/>
      <c r="E1" s="215"/>
      <c r="F1" s="215"/>
      <c r="G1" s="216" t="s">
        <v>39</v>
      </c>
      <c r="H1" s="217" t="s">
        <v>17</v>
      </c>
      <c r="I1" s="218"/>
      <c r="J1" s="218"/>
      <c r="K1" s="210" t="s">
        <v>20</v>
      </c>
      <c r="L1" s="211"/>
    </row>
    <row r="2" spans="1:12" ht="63.75" customHeight="1" thickBot="1" x14ac:dyDescent="0.3">
      <c r="A2" s="213"/>
      <c r="B2" s="201"/>
      <c r="C2" s="42">
        <v>2019</v>
      </c>
      <c r="D2" s="42">
        <v>2020</v>
      </c>
      <c r="E2" s="42">
        <v>2021</v>
      </c>
      <c r="F2" s="42">
        <v>2022</v>
      </c>
      <c r="G2" s="200"/>
      <c r="H2" s="52" t="s">
        <v>18</v>
      </c>
      <c r="I2" s="53" t="s">
        <v>19</v>
      </c>
      <c r="J2" s="53" t="s">
        <v>24</v>
      </c>
      <c r="K2" s="54" t="s">
        <v>95</v>
      </c>
      <c r="L2" s="55" t="s">
        <v>93</v>
      </c>
    </row>
    <row r="3" spans="1:12" ht="54" x14ac:dyDescent="0.25">
      <c r="A3" s="44" t="s">
        <v>4</v>
      </c>
      <c r="B3" s="30">
        <v>0.6</v>
      </c>
      <c r="C3" s="45">
        <v>0.03</v>
      </c>
      <c r="D3" s="46">
        <v>0.23</v>
      </c>
      <c r="E3" s="46">
        <v>0.5</v>
      </c>
      <c r="F3" s="46">
        <v>0.6</v>
      </c>
      <c r="G3" s="47" t="s">
        <v>23</v>
      </c>
      <c r="H3" s="48">
        <v>0.03</v>
      </c>
      <c r="I3" s="49">
        <v>0.03</v>
      </c>
      <c r="J3" s="50">
        <f t="shared" ref="J3" si="0">I3/H3</f>
        <v>1</v>
      </c>
      <c r="K3" s="51">
        <v>0.23</v>
      </c>
      <c r="L3" s="56">
        <v>5.0000000000000001E-3</v>
      </c>
    </row>
  </sheetData>
  <mergeCells count="6">
    <mergeCell ref="K1:L1"/>
    <mergeCell ref="A1:A2"/>
    <mergeCell ref="B1:B2"/>
    <mergeCell ref="C1:F1"/>
    <mergeCell ref="G1:G2"/>
    <mergeCell ref="H1:J1"/>
  </mergeCells>
  <phoneticPr fontId="9" type="noConversion"/>
  <conditionalFormatting sqref="J3">
    <cfRule type="cellIs" dxfId="20" priority="16" operator="lessThan">
      <formula>0.4</formula>
    </cfRule>
    <cfRule type="cellIs" dxfId="19" priority="17" operator="between">
      <formula>0.4</formula>
      <formula>0.799</formula>
    </cfRule>
    <cfRule type="cellIs" dxfId="18" priority="18" operator="greaterThanOrEqual">
      <formula>0.8</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0A7F-FC33-4FCE-93ED-847CE9EAABE7}">
  <dimension ref="A1:L3"/>
  <sheetViews>
    <sheetView zoomScale="80" zoomScaleNormal="80" workbookViewId="0">
      <selection activeCell="G9" sqref="G9"/>
    </sheetView>
  </sheetViews>
  <sheetFormatPr baseColWidth="10" defaultRowHeight="15" x14ac:dyDescent="0.25"/>
  <cols>
    <col min="1" max="1" width="14.42578125" customWidth="1"/>
    <col min="2" max="2" width="20.5703125" customWidth="1"/>
    <col min="7" max="7" width="22.85546875" customWidth="1"/>
    <col min="8" max="8" width="15.5703125" customWidth="1"/>
    <col min="9" max="9" width="16.85546875" customWidth="1"/>
    <col min="10" max="10" width="20.5703125" customWidth="1"/>
    <col min="12" max="12" width="19.140625" customWidth="1"/>
  </cols>
  <sheetData>
    <row r="1" spans="1:12" ht="22.5" customHeight="1" x14ac:dyDescent="0.25">
      <c r="A1" s="221" t="s">
        <v>2</v>
      </c>
      <c r="B1" s="215" t="s">
        <v>1</v>
      </c>
      <c r="C1" s="215" t="s">
        <v>3</v>
      </c>
      <c r="D1" s="215"/>
      <c r="E1" s="215"/>
      <c r="F1" s="215"/>
      <c r="G1" s="215" t="s">
        <v>39</v>
      </c>
      <c r="H1" s="224" t="s">
        <v>17</v>
      </c>
      <c r="I1" s="224"/>
      <c r="J1" s="224"/>
      <c r="K1" s="219" t="s">
        <v>20</v>
      </c>
      <c r="L1" s="220"/>
    </row>
    <row r="2" spans="1:12" ht="57.75" customHeight="1" thickBot="1" x14ac:dyDescent="0.3">
      <c r="A2" s="222"/>
      <c r="B2" s="223"/>
      <c r="C2" s="57">
        <v>2019</v>
      </c>
      <c r="D2" s="57">
        <v>2020</v>
      </c>
      <c r="E2" s="57">
        <v>2021</v>
      </c>
      <c r="F2" s="57">
        <v>2022</v>
      </c>
      <c r="G2" s="223"/>
      <c r="H2" s="58" t="s">
        <v>18</v>
      </c>
      <c r="I2" s="59" t="s">
        <v>19</v>
      </c>
      <c r="J2" s="59" t="s">
        <v>24</v>
      </c>
      <c r="K2" s="54" t="s">
        <v>95</v>
      </c>
      <c r="L2" s="55" t="s">
        <v>93</v>
      </c>
    </row>
    <row r="3" spans="1:12" ht="54" x14ac:dyDescent="0.25">
      <c r="A3" s="16" t="s">
        <v>4</v>
      </c>
      <c r="B3" s="7">
        <v>0.6</v>
      </c>
      <c r="C3" s="5">
        <v>0.23</v>
      </c>
      <c r="D3" s="5">
        <v>0.37</v>
      </c>
      <c r="E3" s="5">
        <v>0.49</v>
      </c>
      <c r="F3" s="5">
        <v>0.6</v>
      </c>
      <c r="G3" s="32" t="s">
        <v>23</v>
      </c>
      <c r="H3" s="8">
        <f t="shared" ref="H3" si="0">+C3</f>
        <v>0.23</v>
      </c>
      <c r="I3" s="8">
        <v>0.23</v>
      </c>
      <c r="J3" s="12">
        <f t="shared" ref="J3" si="1">I3/H3</f>
        <v>1</v>
      </c>
      <c r="K3" s="8">
        <v>0.37</v>
      </c>
      <c r="L3" s="8">
        <v>8.0000000000000002E-3</v>
      </c>
    </row>
  </sheetData>
  <mergeCells count="6">
    <mergeCell ref="K1:L1"/>
    <mergeCell ref="A1:A2"/>
    <mergeCell ref="B1:B2"/>
    <mergeCell ref="C1:F1"/>
    <mergeCell ref="G1:G2"/>
    <mergeCell ref="H1:J1"/>
  </mergeCells>
  <phoneticPr fontId="9" type="noConversion"/>
  <conditionalFormatting sqref="J3">
    <cfRule type="cellIs" dxfId="17" priority="22" operator="lessThan">
      <formula>0.4</formula>
    </cfRule>
    <cfRule type="cellIs" dxfId="16" priority="23" operator="between">
      <formula>0.4</formula>
      <formula>0.799</formula>
    </cfRule>
    <cfRule type="cellIs" dxfId="15" priority="24" operator="greaterThanOrEqual">
      <formula>0.8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109C7-1229-42A2-A680-A54FDD9E9D2A}">
  <dimension ref="A1:L3"/>
  <sheetViews>
    <sheetView workbookViewId="0">
      <selection sqref="A1:L3"/>
    </sheetView>
  </sheetViews>
  <sheetFormatPr baseColWidth="10" defaultRowHeight="15" x14ac:dyDescent="0.25"/>
  <cols>
    <col min="1" max="1" width="15.140625" customWidth="1"/>
    <col min="2" max="2" width="19" customWidth="1"/>
    <col min="7" max="7" width="22.7109375" customWidth="1"/>
    <col min="8" max="8" width="16" customWidth="1"/>
    <col min="9" max="10" width="18.28515625" customWidth="1"/>
    <col min="12" max="12" width="19.85546875" customWidth="1"/>
  </cols>
  <sheetData>
    <row r="1" spans="1:12" ht="18" x14ac:dyDescent="0.25">
      <c r="A1" s="221" t="s">
        <v>2</v>
      </c>
      <c r="B1" s="215" t="s">
        <v>1</v>
      </c>
      <c r="C1" s="215" t="s">
        <v>3</v>
      </c>
      <c r="D1" s="215"/>
      <c r="E1" s="215"/>
      <c r="F1" s="215"/>
      <c r="G1" s="215" t="s">
        <v>39</v>
      </c>
      <c r="H1" s="224" t="s">
        <v>17</v>
      </c>
      <c r="I1" s="224"/>
      <c r="J1" s="224"/>
      <c r="K1" s="219" t="s">
        <v>20</v>
      </c>
      <c r="L1" s="220"/>
    </row>
    <row r="2" spans="1:12" ht="60.75" customHeight="1" thickBot="1" x14ac:dyDescent="0.3">
      <c r="A2" s="222"/>
      <c r="B2" s="223"/>
      <c r="C2" s="57">
        <v>2019</v>
      </c>
      <c r="D2" s="57">
        <v>2020</v>
      </c>
      <c r="E2" s="57">
        <v>2021</v>
      </c>
      <c r="F2" s="57">
        <v>2022</v>
      </c>
      <c r="G2" s="223"/>
      <c r="H2" s="58" t="s">
        <v>18</v>
      </c>
      <c r="I2" s="59" t="s">
        <v>19</v>
      </c>
      <c r="J2" s="59" t="s">
        <v>24</v>
      </c>
      <c r="K2" s="54" t="s">
        <v>95</v>
      </c>
      <c r="L2" s="55" t="s">
        <v>93</v>
      </c>
    </row>
    <row r="3" spans="1:12" ht="36" x14ac:dyDescent="0.25">
      <c r="A3" s="60" t="s">
        <v>4</v>
      </c>
      <c r="B3" s="61">
        <v>0.6</v>
      </c>
      <c r="C3" s="48">
        <v>8.5000000000000006E-2</v>
      </c>
      <c r="D3" s="48">
        <v>0.20100000000000001</v>
      </c>
      <c r="E3" s="48">
        <v>0.35099999999999998</v>
      </c>
      <c r="F3" s="46">
        <v>0.6</v>
      </c>
      <c r="G3" s="62" t="s">
        <v>5</v>
      </c>
      <c r="H3" s="48">
        <v>8.5000000000000006E-2</v>
      </c>
      <c r="I3" s="48">
        <v>2.3E-2</v>
      </c>
      <c r="J3" s="63">
        <f>I3/H3</f>
        <v>0.27058823529411763</v>
      </c>
      <c r="K3" s="48">
        <v>0.20100000000000001</v>
      </c>
      <c r="L3" s="45">
        <v>0</v>
      </c>
    </row>
  </sheetData>
  <mergeCells count="6">
    <mergeCell ref="K1:L1"/>
    <mergeCell ref="A1:A2"/>
    <mergeCell ref="B1:B2"/>
    <mergeCell ref="C1:F1"/>
    <mergeCell ref="G1:G2"/>
    <mergeCell ref="H1:J1"/>
  </mergeCells>
  <conditionalFormatting sqref="J3">
    <cfRule type="cellIs" dxfId="14" priority="1" operator="lessThan">
      <formula>0.4</formula>
    </cfRule>
    <cfRule type="cellIs" dxfId="13" priority="2" operator="between">
      <formula>0.4</formula>
      <formula>0.799</formula>
    </cfRule>
    <cfRule type="cellIs" dxfId="12" priority="3" operator="greaterThanOrEqual">
      <formula>0.8</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84BC-7649-46B9-BAE8-89CE80D3933F}">
  <dimension ref="A1:L3"/>
  <sheetViews>
    <sheetView workbookViewId="0">
      <selection sqref="A1:L3"/>
    </sheetView>
  </sheetViews>
  <sheetFormatPr baseColWidth="10" defaultRowHeight="15" x14ac:dyDescent="0.25"/>
  <cols>
    <col min="1" max="1" width="14.28515625" customWidth="1"/>
    <col min="2" max="2" width="20.28515625" customWidth="1"/>
    <col min="7" max="7" width="23.140625" customWidth="1"/>
    <col min="8" max="8" width="14.28515625" customWidth="1"/>
    <col min="9" max="9" width="19" customWidth="1"/>
    <col min="10" max="10" width="18" customWidth="1"/>
    <col min="12" max="12" width="21" customWidth="1"/>
  </cols>
  <sheetData>
    <row r="1" spans="1:12" ht="18" x14ac:dyDescent="0.25">
      <c r="A1" s="221" t="s">
        <v>2</v>
      </c>
      <c r="B1" s="215" t="s">
        <v>1</v>
      </c>
      <c r="C1" s="215" t="s">
        <v>3</v>
      </c>
      <c r="D1" s="215"/>
      <c r="E1" s="215"/>
      <c r="F1" s="215"/>
      <c r="G1" s="215" t="s">
        <v>39</v>
      </c>
      <c r="H1" s="224" t="s">
        <v>17</v>
      </c>
      <c r="I1" s="224"/>
      <c r="J1" s="224"/>
      <c r="K1" s="219" t="s">
        <v>20</v>
      </c>
      <c r="L1" s="220"/>
    </row>
    <row r="2" spans="1:12" ht="58.5" customHeight="1" thickBot="1" x14ac:dyDescent="0.3">
      <c r="A2" s="222"/>
      <c r="B2" s="223"/>
      <c r="C2" s="57">
        <v>2019</v>
      </c>
      <c r="D2" s="57">
        <v>2020</v>
      </c>
      <c r="E2" s="57">
        <v>2021</v>
      </c>
      <c r="F2" s="57">
        <v>2022</v>
      </c>
      <c r="G2" s="223"/>
      <c r="H2" s="58" t="s">
        <v>18</v>
      </c>
      <c r="I2" s="59" t="s">
        <v>19</v>
      </c>
      <c r="J2" s="59" t="s">
        <v>24</v>
      </c>
      <c r="K2" s="54" t="s">
        <v>95</v>
      </c>
      <c r="L2" s="55" t="s">
        <v>93</v>
      </c>
    </row>
    <row r="3" spans="1:12" ht="36" x14ac:dyDescent="0.25">
      <c r="A3" s="60" t="s">
        <v>4</v>
      </c>
      <c r="B3" s="61">
        <v>1</v>
      </c>
      <c r="C3" s="45">
        <v>0.05</v>
      </c>
      <c r="D3" s="45">
        <v>0.3</v>
      </c>
      <c r="E3" s="45">
        <v>0.6</v>
      </c>
      <c r="F3" s="46">
        <v>1</v>
      </c>
      <c r="G3" s="64" t="s">
        <v>96</v>
      </c>
      <c r="H3" s="45">
        <v>0.05</v>
      </c>
      <c r="I3" s="45">
        <v>0.05</v>
      </c>
      <c r="J3" s="63">
        <f>I3/H3</f>
        <v>1</v>
      </c>
      <c r="K3" s="45">
        <v>0.3</v>
      </c>
      <c r="L3" s="45">
        <v>0.14000000000000001</v>
      </c>
    </row>
  </sheetData>
  <mergeCells count="6">
    <mergeCell ref="K1:L1"/>
    <mergeCell ref="A1:A2"/>
    <mergeCell ref="B1:B2"/>
    <mergeCell ref="C1:F1"/>
    <mergeCell ref="G1:G2"/>
    <mergeCell ref="H1:J1"/>
  </mergeCells>
  <conditionalFormatting sqref="J3">
    <cfRule type="cellIs" dxfId="11" priority="1" operator="lessThan">
      <formula>0.4</formula>
    </cfRule>
    <cfRule type="cellIs" dxfId="10" priority="2" operator="between">
      <formula>0.4</formula>
      <formula>0.799</formula>
    </cfRule>
    <cfRule type="cellIs" dxfId="9" priority="3" operator="greaterThanOrEqual">
      <formula>0.8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3184-49F0-46E0-812F-AB29C2C6F40C}">
  <dimension ref="A1:L3"/>
  <sheetViews>
    <sheetView topLeftCell="B1" workbookViewId="0">
      <selection activeCell="B1" sqref="B1:L3"/>
    </sheetView>
  </sheetViews>
  <sheetFormatPr baseColWidth="10" defaultRowHeight="15" x14ac:dyDescent="0.25"/>
  <cols>
    <col min="1" max="1" width="17.5703125" customWidth="1"/>
    <col min="2" max="2" width="17.7109375" customWidth="1"/>
    <col min="7" max="7" width="23" customWidth="1"/>
    <col min="8" max="8" width="15.7109375" customWidth="1"/>
    <col min="9" max="9" width="17.85546875" customWidth="1"/>
    <col min="10" max="10" width="16.140625" customWidth="1"/>
    <col min="12" max="12" width="17.42578125" customWidth="1"/>
  </cols>
  <sheetData>
    <row r="1" spans="1:12" ht="18" x14ac:dyDescent="0.25">
      <c r="A1" s="221" t="s">
        <v>2</v>
      </c>
      <c r="B1" s="215" t="s">
        <v>1</v>
      </c>
      <c r="C1" s="215" t="s">
        <v>3</v>
      </c>
      <c r="D1" s="215"/>
      <c r="E1" s="215"/>
      <c r="F1" s="215"/>
      <c r="G1" s="215" t="s">
        <v>39</v>
      </c>
      <c r="H1" s="224" t="s">
        <v>17</v>
      </c>
      <c r="I1" s="224"/>
      <c r="J1" s="224"/>
      <c r="K1" s="219" t="s">
        <v>20</v>
      </c>
      <c r="L1" s="220"/>
    </row>
    <row r="2" spans="1:12" ht="72.75" thickBot="1" x14ac:dyDescent="0.3">
      <c r="A2" s="222"/>
      <c r="B2" s="223"/>
      <c r="C2" s="57">
        <v>2019</v>
      </c>
      <c r="D2" s="57">
        <v>2020</v>
      </c>
      <c r="E2" s="57">
        <v>2021</v>
      </c>
      <c r="F2" s="57">
        <v>2022</v>
      </c>
      <c r="G2" s="223"/>
      <c r="H2" s="58" t="s">
        <v>18</v>
      </c>
      <c r="I2" s="59" t="s">
        <v>19</v>
      </c>
      <c r="J2" s="59" t="s">
        <v>24</v>
      </c>
      <c r="K2" s="54" t="s">
        <v>95</v>
      </c>
      <c r="L2" s="55" t="s">
        <v>93</v>
      </c>
    </row>
    <row r="3" spans="1:12" ht="36" x14ac:dyDescent="0.25">
      <c r="A3" s="65" t="s">
        <v>8</v>
      </c>
      <c r="B3" s="67">
        <v>20</v>
      </c>
      <c r="C3" s="67">
        <v>6</v>
      </c>
      <c r="D3" s="67">
        <v>10</v>
      </c>
      <c r="E3" s="67">
        <v>17</v>
      </c>
      <c r="F3" s="67">
        <v>20</v>
      </c>
      <c r="G3" s="64" t="s">
        <v>5</v>
      </c>
      <c r="H3" s="67">
        <v>6</v>
      </c>
      <c r="I3" s="67">
        <v>8</v>
      </c>
      <c r="J3" s="63">
        <f>I3/H3</f>
        <v>1.3333333333333333</v>
      </c>
      <c r="K3" s="66">
        <v>10</v>
      </c>
      <c r="L3" s="66">
        <v>11</v>
      </c>
    </row>
  </sheetData>
  <mergeCells count="6">
    <mergeCell ref="K1:L1"/>
    <mergeCell ref="A1:A2"/>
    <mergeCell ref="B1:B2"/>
    <mergeCell ref="C1:F1"/>
    <mergeCell ref="G1:G2"/>
    <mergeCell ref="H1:J1"/>
  </mergeCells>
  <conditionalFormatting sqref="J3">
    <cfRule type="cellIs" dxfId="8" priority="1" operator="lessThan">
      <formula>0.4</formula>
    </cfRule>
    <cfRule type="cellIs" dxfId="7" priority="2" operator="between">
      <formula>0.4</formula>
      <formula>0.799</formula>
    </cfRule>
    <cfRule type="cellIs" dxfId="6" priority="3" operator="greaterThanOrEqual">
      <formula>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Metas PND IGAC_2020</vt:lpstr>
      <vt:lpstr>Hoja1</vt:lpstr>
      <vt:lpstr>Hoja2</vt:lpstr>
      <vt:lpstr>Hoja3</vt:lpstr>
      <vt:lpstr>Cartografía</vt:lpstr>
      <vt:lpstr>Caracterización geográfica</vt:lpstr>
      <vt:lpstr>Área con catastro actualiz</vt:lpstr>
      <vt:lpstr>SINIC</vt:lpstr>
      <vt:lpstr>Gestores habili</vt:lpstr>
      <vt:lpstr>Geoservicios</vt:lpstr>
      <vt:lpstr>PDET Actuali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XIMENA RUISEÑORA</cp:lastModifiedBy>
  <dcterms:created xsi:type="dcterms:W3CDTF">2019-08-16T15:25:21Z</dcterms:created>
  <dcterms:modified xsi:type="dcterms:W3CDTF">2021-01-15T15:23:30Z</dcterms:modified>
</cp:coreProperties>
</file>