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C:\Users\DAVID\Documents\2. Laborales\IGAC\3. SIG IGAC\Riesgos\Actualización 2020\Definitivos\Matriz Final\"/>
    </mc:Choice>
  </mc:AlternateContent>
  <xr:revisionPtr revIDLastSave="0" documentId="13_ncr:1_{30512DDF-4D92-42FB-A5DA-5529CC99F944}" xr6:coauthVersionLast="45" xr6:coauthVersionMax="45" xr10:uidLastSave="{00000000-0000-0000-0000-000000000000}"/>
  <bookViews>
    <workbookView showSheetTabs="0" xWindow="-120" yWindow="-120" windowWidth="20730" windowHeight="11160" tabRatio="816" activeTab="1" xr2:uid="{00000000-000D-0000-FFFF-FFFF00000000}"/>
  </bookViews>
  <sheets>
    <sheet name="Reporte general" sheetId="16" r:id="rId1"/>
    <sheet name="Matriz de riesgos IGAC 2020" sheetId="13" r:id="rId2"/>
    <sheet name="Mapa de calor" sheetId="17" state="hidden" r:id="rId3"/>
    <sheet name="OBJ_PRO" sheetId="14" state="hidden" r:id="rId4"/>
  </sheets>
  <externalReferences>
    <externalReference r:id="rId5"/>
  </externalReferences>
  <definedNames>
    <definedName name="_xlnm._FilterDatabase" localSheetId="1" hidden="1">'Matriz de riesgos IGAC 2020'!$A$36:$BR$161</definedName>
    <definedName name="_xlnm.Print_Area" localSheetId="1">'Matriz de riesgos IGAC 2020'!$A$1:$BQ$161</definedName>
    <definedName name="_xlnm.Print_Area" localSheetId="0">'Reporte general'!$A$1:$N$123</definedName>
    <definedName name="CALIFICACION">#REF!</definedName>
    <definedName name="_xlnm.Criteria" localSheetId="1">'Matriz de riesgos IGAC 2020'!$J$15:$J$16</definedName>
    <definedName name="Dimensiones">#REF!</definedName>
    <definedName name="Estrategias">#REF!</definedName>
    <definedName name="Lista_proceso">[1]PA_SERVCIUDA!$F$2</definedName>
    <definedName name="Lista_reporte">[1]REPORTE!$C$5</definedName>
    <definedName name="Objetivo_1">#REF!</definedName>
    <definedName name="Objetivo_2">#REF!</definedName>
    <definedName name="Objetivo_3">#REF!</definedName>
    <definedName name="Objetivo_4">#REF!</definedName>
    <definedName name="Objetivo_5">#REF!</definedName>
    <definedName name="objetivos_institucionales">#REF!</definedName>
    <definedName name="Planes_institucionales">#REF!</definedName>
    <definedName name="Politica">#REF!</definedName>
    <definedName name="PROBABILIDAD">#REF!</definedName>
    <definedName name="Proceso">#REF!</definedName>
    <definedName name="Recursos">#REF!</definedName>
    <definedName name="SegmentaciónDeDatos_PROCESO">#N/A</definedName>
    <definedName name="SegmentaciónDeDatos_RIESGO">#N/A</definedName>
    <definedName name="SERVCIUDA">#REF!</definedName>
    <definedName name="SERVICIO_AL_CIUDADANO_Y_PARTICIPACION">#REF!</definedName>
    <definedName name="Tipo_indicador">#REF!</definedName>
    <definedName name="TipoControl">#REF!</definedName>
    <definedName name="Unidad_medida">#REF!</definedName>
    <definedName name="Valores">#REF!</definedName>
  </definedNames>
  <calcPr calcId="191029"/>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99" i="13" l="1"/>
  <c r="BK102" i="13"/>
  <c r="BJ99" i="13"/>
  <c r="BG100" i="13"/>
  <c r="BC100" i="13"/>
  <c r="BB100" i="13"/>
  <c r="BA100" i="13"/>
  <c r="AY100" i="13"/>
  <c r="AX100" i="13"/>
  <c r="AW100" i="13"/>
  <c r="AS100" i="13"/>
  <c r="AZ100" i="13" s="1"/>
  <c r="AD100" i="13"/>
  <c r="BG99" i="13"/>
  <c r="BC99" i="13"/>
  <c r="BB99" i="13"/>
  <c r="BA99" i="13"/>
  <c r="AY99" i="13"/>
  <c r="AX99" i="13"/>
  <c r="AW99" i="13"/>
  <c r="AS99" i="13"/>
  <c r="AZ99" i="13" s="1"/>
  <c r="AD99" i="13"/>
  <c r="S101" i="13"/>
  <c r="BG101" i="13"/>
  <c r="BC101" i="13"/>
  <c r="BB101" i="13"/>
  <c r="BA101" i="13"/>
  <c r="AY101" i="13"/>
  <c r="AX101" i="13"/>
  <c r="AW101" i="13"/>
  <c r="AS101" i="13"/>
  <c r="AZ101" i="13" s="1"/>
  <c r="AD101" i="13"/>
  <c r="N101" i="13"/>
  <c r="O99" i="13"/>
  <c r="P99" i="13" s="1"/>
  <c r="N99" i="13"/>
  <c r="N97" i="13"/>
  <c r="O97" i="13"/>
  <c r="P97" i="13" s="1"/>
  <c r="AD97" i="13"/>
  <c r="AS97" i="13"/>
  <c r="AW97" i="13"/>
  <c r="AX97" i="13"/>
  <c r="AY97" i="13"/>
  <c r="AZ97" i="13"/>
  <c r="BA97" i="13"/>
  <c r="BB97" i="13"/>
  <c r="BC97" i="13"/>
  <c r="BG97" i="13"/>
  <c r="BD100" i="13" l="1"/>
  <c r="BE100" i="13" s="1"/>
  <c r="BH100" i="13" s="1"/>
  <c r="BI100" i="13" s="1"/>
  <c r="BD99" i="13"/>
  <c r="BE99" i="13" s="1"/>
  <c r="BH99" i="13" s="1"/>
  <c r="BI99" i="13" s="1"/>
  <c r="BD101" i="13"/>
  <c r="BE101" i="13" s="1"/>
  <c r="BH101" i="13" s="1"/>
  <c r="BI101" i="13" s="1"/>
  <c r="BD97" i="13"/>
  <c r="BE97" i="13" s="1"/>
  <c r="BH97" i="13" s="1"/>
  <c r="BI97" i="13" s="1"/>
  <c r="BJ97" i="13" s="1"/>
  <c r="BK97" i="13" s="1"/>
  <c r="BN97" i="13" s="1"/>
  <c r="BO97" i="13" s="1"/>
  <c r="R97" i="13" s="1"/>
  <c r="BP101" i="13" l="1"/>
  <c r="BN99" i="13"/>
  <c r="BN101" i="13"/>
  <c r="BP99" i="13"/>
  <c r="BP97" i="13"/>
  <c r="BQ97" i="13" s="1"/>
  <c r="S97" i="13" s="1"/>
  <c r="T97" i="13" s="1"/>
  <c r="AD88" i="13"/>
  <c r="AD89" i="13"/>
  <c r="AD87" i="13"/>
  <c r="U119" i="13"/>
  <c r="V119" i="13" s="1"/>
  <c r="U118" i="13"/>
  <c r="U117" i="13"/>
  <c r="V117" i="13" s="1"/>
  <c r="U70" i="13"/>
  <c r="V70" i="13" s="1"/>
  <c r="U49" i="13"/>
  <c r="V49" i="13" s="1"/>
  <c r="V118" i="13"/>
  <c r="V51" i="13"/>
  <c r="V50" i="13"/>
  <c r="P51" i="13"/>
  <c r="P50" i="13"/>
  <c r="O63" i="13"/>
  <c r="P63" i="13" s="1"/>
  <c r="O62" i="13"/>
  <c r="P62" i="13" s="1"/>
  <c r="O58" i="13"/>
  <c r="P58" i="13" s="1"/>
  <c r="O57" i="13"/>
  <c r="P57" i="13" s="1"/>
  <c r="O161" i="13"/>
  <c r="P161" i="13" s="1"/>
  <c r="O160" i="13"/>
  <c r="P160" i="13" s="1"/>
  <c r="O159" i="13"/>
  <c r="P159" i="13" s="1"/>
  <c r="O158" i="13"/>
  <c r="P158" i="13" s="1"/>
  <c r="O155" i="13"/>
  <c r="P155" i="13" s="1"/>
  <c r="O154" i="13"/>
  <c r="P154" i="13" s="1"/>
  <c r="O153" i="13"/>
  <c r="P153" i="13" s="1"/>
  <c r="O152" i="13"/>
  <c r="P152" i="13" s="1"/>
  <c r="O146" i="13"/>
  <c r="P146" i="13" s="1"/>
  <c r="O145" i="13"/>
  <c r="P145" i="13" s="1"/>
  <c r="O143" i="13"/>
  <c r="P143" i="13" s="1"/>
  <c r="O142" i="13"/>
  <c r="P142" i="13" s="1"/>
  <c r="O141" i="13"/>
  <c r="P141" i="13" s="1"/>
  <c r="O140" i="13"/>
  <c r="P140" i="13" s="1"/>
  <c r="O137" i="13"/>
  <c r="P137" i="13" s="1"/>
  <c r="O136" i="13"/>
  <c r="P136" i="13" s="1"/>
  <c r="O134" i="13"/>
  <c r="P134" i="13" s="1"/>
  <c r="O133" i="13"/>
  <c r="P133" i="13" s="1"/>
  <c r="O132" i="13"/>
  <c r="P132" i="13" s="1"/>
  <c r="O131" i="13"/>
  <c r="P131" i="13" s="1"/>
  <c r="O130" i="13"/>
  <c r="P130" i="13" s="1"/>
  <c r="O129" i="13"/>
  <c r="P129" i="13" s="1"/>
  <c r="O128" i="13"/>
  <c r="P128" i="13" s="1"/>
  <c r="O127" i="13"/>
  <c r="P127" i="13" s="1"/>
  <c r="O126" i="13"/>
  <c r="P126" i="13" s="1"/>
  <c r="O125" i="13"/>
  <c r="P125" i="13" s="1"/>
  <c r="O124" i="13"/>
  <c r="P124" i="13" s="1"/>
  <c r="O123" i="13"/>
  <c r="P123" i="13" s="1"/>
  <c r="O122" i="13"/>
  <c r="P122" i="13" s="1"/>
  <c r="O121" i="13"/>
  <c r="P121" i="13" s="1"/>
  <c r="O119" i="13"/>
  <c r="P119" i="13" s="1"/>
  <c r="O118" i="13"/>
  <c r="P118" i="13" s="1"/>
  <c r="O117" i="13"/>
  <c r="P117" i="13" s="1"/>
  <c r="O116" i="13"/>
  <c r="P116" i="13" s="1"/>
  <c r="O115" i="13"/>
  <c r="P115" i="13" s="1"/>
  <c r="O114" i="13"/>
  <c r="P114" i="13" s="1"/>
  <c r="O113" i="13"/>
  <c r="P113" i="13" s="1"/>
  <c r="O110" i="13"/>
  <c r="P110" i="13" s="1"/>
  <c r="O109" i="13"/>
  <c r="P109" i="13" s="1"/>
  <c r="O107" i="13"/>
  <c r="P107" i="13" s="1"/>
  <c r="O106" i="13"/>
  <c r="P106" i="13" s="1"/>
  <c r="O105" i="13"/>
  <c r="P105" i="13" s="1"/>
  <c r="O104" i="13"/>
  <c r="P104" i="13" s="1"/>
  <c r="O98" i="13"/>
  <c r="P98" i="13" s="1"/>
  <c r="O93" i="13"/>
  <c r="P93" i="13" s="1"/>
  <c r="O92" i="13"/>
  <c r="P92" i="13" s="1"/>
  <c r="O91" i="13"/>
  <c r="P91" i="13" s="1"/>
  <c r="O90" i="13"/>
  <c r="P90" i="13" s="1"/>
  <c r="O89" i="13"/>
  <c r="P89" i="13" s="1"/>
  <c r="O88" i="13"/>
  <c r="P88" i="13" s="1"/>
  <c r="O87" i="13"/>
  <c r="P87" i="13" s="1"/>
  <c r="O84" i="13"/>
  <c r="P84" i="13" s="1"/>
  <c r="O83" i="13"/>
  <c r="P83" i="13" s="1"/>
  <c r="O82" i="13"/>
  <c r="P82" i="13" s="1"/>
  <c r="O81" i="13"/>
  <c r="P81" i="13" s="1"/>
  <c r="O80" i="13"/>
  <c r="P80" i="13" s="1"/>
  <c r="O75" i="13"/>
  <c r="P75" i="13" s="1"/>
  <c r="O74" i="13"/>
  <c r="P74" i="13" s="1"/>
  <c r="O61" i="13"/>
  <c r="P61" i="13" s="1"/>
  <c r="O60" i="13"/>
  <c r="P60" i="13" s="1"/>
  <c r="O59" i="13"/>
  <c r="P59" i="13" s="1"/>
  <c r="O56" i="13"/>
  <c r="P56" i="13" s="1"/>
  <c r="O71" i="13"/>
  <c r="P71" i="13" s="1"/>
  <c r="O72" i="13"/>
  <c r="P72" i="13" s="1"/>
  <c r="O156" i="13"/>
  <c r="P156" i="13" s="1"/>
  <c r="O150" i="13"/>
  <c r="P150" i="13" s="1"/>
  <c r="O147" i="13"/>
  <c r="P147" i="13" s="1"/>
  <c r="O144" i="13"/>
  <c r="P144" i="13" s="1"/>
  <c r="O138" i="13"/>
  <c r="P138" i="13" s="1"/>
  <c r="O135" i="13"/>
  <c r="P135" i="13" s="1"/>
  <c r="O120" i="13"/>
  <c r="P120" i="13" s="1"/>
  <c r="O111" i="13"/>
  <c r="P111" i="13" s="1"/>
  <c r="O108" i="13"/>
  <c r="P108" i="13" s="1"/>
  <c r="O102" i="13"/>
  <c r="P102" i="13" s="1"/>
  <c r="O94" i="13"/>
  <c r="P94" i="13" s="1"/>
  <c r="O85" i="13"/>
  <c r="P85" i="13" s="1"/>
  <c r="O79" i="13"/>
  <c r="P79" i="13" s="1"/>
  <c r="O76" i="13"/>
  <c r="P76" i="13" s="1"/>
  <c r="O73" i="13"/>
  <c r="P73" i="13" s="1"/>
  <c r="O70" i="13"/>
  <c r="P70" i="13" s="1"/>
  <c r="O67" i="13"/>
  <c r="P67" i="13" s="1"/>
  <c r="O64" i="13"/>
  <c r="P64" i="13" s="1"/>
  <c r="O55" i="13"/>
  <c r="P55" i="13" s="1"/>
  <c r="O52" i="13"/>
  <c r="P52" i="13" s="1"/>
  <c r="O49" i="13"/>
  <c r="P49" i="13" s="1"/>
  <c r="O46" i="13"/>
  <c r="P46" i="13" s="1"/>
  <c r="O43" i="13"/>
  <c r="P43" i="13" s="1"/>
  <c r="O40" i="13"/>
  <c r="P40" i="13" s="1"/>
  <c r="R101" i="13" l="1"/>
  <c r="T101" i="13" s="1"/>
  <c r="U97" i="13"/>
  <c r="V97" i="13" s="1"/>
  <c r="O37" i="13"/>
  <c r="P37" i="13" s="1"/>
  <c r="G5" i="17" l="1"/>
  <c r="F5" i="17"/>
  <c r="E5" i="17"/>
  <c r="D5" i="17"/>
  <c r="C5" i="17"/>
  <c r="G6" i="17"/>
  <c r="F6" i="17"/>
  <c r="E6" i="17"/>
  <c r="D6" i="17"/>
  <c r="C6" i="17"/>
  <c r="G7" i="17"/>
  <c r="F7" i="17"/>
  <c r="E7" i="17"/>
  <c r="D7" i="17"/>
  <c r="C7" i="17"/>
  <c r="G8" i="17"/>
  <c r="F8" i="17"/>
  <c r="E8" i="17"/>
  <c r="D8" i="17"/>
  <c r="C8" i="17"/>
  <c r="C9" i="17"/>
  <c r="D9" i="17"/>
  <c r="E9" i="17"/>
  <c r="F9" i="17"/>
  <c r="G9" i="17"/>
  <c r="BQ154" i="13" l="1"/>
  <c r="BQ152" i="13"/>
  <c r="BQ146" i="13"/>
  <c r="BQ138" i="13"/>
  <c r="BQ135" i="13"/>
  <c r="BQ131" i="13"/>
  <c r="BQ124" i="13"/>
  <c r="BQ113" i="13"/>
  <c r="BQ106" i="13"/>
  <c r="BQ93" i="13"/>
  <c r="BQ80" i="13"/>
  <c r="BQ79" i="13" a="1"/>
  <c r="BQ79" i="13" s="1"/>
  <c r="BQ76" i="13"/>
  <c r="BQ72" i="13"/>
  <c r="BQ67" i="13"/>
  <c r="BQ59" i="13"/>
  <c r="BQ56" i="13"/>
  <c r="J16" i="13" l="1"/>
  <c r="AS82" i="13" l="1"/>
  <c r="AS81" i="13"/>
  <c r="AS80" i="13"/>
  <c r="AS79" i="13"/>
  <c r="AS86" i="13"/>
  <c r="AS85" i="13"/>
  <c r="AS84" i="13"/>
  <c r="AS83" i="13"/>
  <c r="AS115" i="13"/>
  <c r="AS114" i="13"/>
  <c r="AS113" i="13"/>
  <c r="AS112" i="13"/>
  <c r="AS111" i="13"/>
  <c r="AS119" i="13"/>
  <c r="AS118" i="13"/>
  <c r="AS117" i="13"/>
  <c r="AS116" i="13"/>
  <c r="AS153" i="13"/>
  <c r="AS152" i="13"/>
  <c r="AS151" i="13"/>
  <c r="AS150" i="13"/>
  <c r="AS149" i="13"/>
  <c r="AS148" i="13"/>
  <c r="BG119" i="13" l="1"/>
  <c r="BC119" i="13"/>
  <c r="BB119" i="13"/>
  <c r="BA119" i="13"/>
  <c r="AZ119" i="13"/>
  <c r="AY119" i="13"/>
  <c r="AX119" i="13"/>
  <c r="AW119" i="13"/>
  <c r="AD119" i="13"/>
  <c r="T119" i="13"/>
  <c r="BG118" i="13"/>
  <c r="BC118" i="13"/>
  <c r="BB118" i="13"/>
  <c r="BA118" i="13"/>
  <c r="AZ118" i="13"/>
  <c r="AY118" i="13"/>
  <c r="AX118" i="13"/>
  <c r="AW118" i="13"/>
  <c r="AD118" i="13"/>
  <c r="T118" i="13"/>
  <c r="BG117" i="13"/>
  <c r="BC117" i="13"/>
  <c r="BB117" i="13"/>
  <c r="BA117" i="13"/>
  <c r="AZ117" i="13"/>
  <c r="AY117" i="13"/>
  <c r="AX117" i="13"/>
  <c r="AW117" i="13"/>
  <c r="AD117" i="13"/>
  <c r="T117" i="13"/>
  <c r="BG116" i="13"/>
  <c r="BC116" i="13"/>
  <c r="BB116" i="13"/>
  <c r="BA116" i="13"/>
  <c r="AZ116" i="13"/>
  <c r="AY116" i="13"/>
  <c r="AX116" i="13"/>
  <c r="AW116" i="13"/>
  <c r="AD116" i="13"/>
  <c r="N116" i="13"/>
  <c r="BG70" i="13"/>
  <c r="BC70" i="13"/>
  <c r="BB70" i="13"/>
  <c r="BA70" i="13"/>
  <c r="AY70" i="13"/>
  <c r="AX70" i="13"/>
  <c r="AW70" i="13"/>
  <c r="AS70" i="13"/>
  <c r="AZ70" i="13" s="1"/>
  <c r="AD70" i="13"/>
  <c r="T70" i="13"/>
  <c r="BG69" i="13"/>
  <c r="BC69" i="13"/>
  <c r="BB69" i="13"/>
  <c r="BA69" i="13"/>
  <c r="AY69" i="13"/>
  <c r="AX69" i="13"/>
  <c r="AW69" i="13"/>
  <c r="AS69" i="13"/>
  <c r="AZ69" i="13" s="1"/>
  <c r="AD69" i="13"/>
  <c r="T69" i="13"/>
  <c r="BG68" i="13"/>
  <c r="BC68" i="13"/>
  <c r="BB68" i="13"/>
  <c r="BA68" i="13"/>
  <c r="AY68" i="13"/>
  <c r="AX68" i="13"/>
  <c r="AW68" i="13"/>
  <c r="AS68" i="13"/>
  <c r="AZ68" i="13" s="1"/>
  <c r="AD68" i="13"/>
  <c r="T68" i="13"/>
  <c r="BN67" i="13"/>
  <c r="BG67" i="13"/>
  <c r="BC67" i="13"/>
  <c r="BB67" i="13"/>
  <c r="BA67" i="13"/>
  <c r="AY67" i="13"/>
  <c r="AX67" i="13"/>
  <c r="AW67" i="13"/>
  <c r="AS67" i="13"/>
  <c r="AZ67" i="13" s="1"/>
  <c r="AD67" i="13"/>
  <c r="N67" i="13"/>
  <c r="BG161" i="13"/>
  <c r="BC161" i="13"/>
  <c r="BB161" i="13"/>
  <c r="BA161" i="13"/>
  <c r="AY161" i="13"/>
  <c r="AX161" i="13"/>
  <c r="AW161" i="13"/>
  <c r="AS161" i="13"/>
  <c r="AZ161" i="13" s="1"/>
  <c r="AD161" i="13"/>
  <c r="S161" i="13"/>
  <c r="N161" i="13"/>
  <c r="BG160" i="13"/>
  <c r="BC160" i="13"/>
  <c r="BB160" i="13"/>
  <c r="BA160" i="13"/>
  <c r="AY160" i="13"/>
  <c r="AX160" i="13"/>
  <c r="AW160" i="13"/>
  <c r="AS160" i="13"/>
  <c r="AZ160" i="13" s="1"/>
  <c r="AD160" i="13"/>
  <c r="N160" i="13"/>
  <c r="BG159" i="13"/>
  <c r="BC159" i="13"/>
  <c r="BB159" i="13"/>
  <c r="BA159" i="13"/>
  <c r="AY159" i="13"/>
  <c r="AX159" i="13"/>
  <c r="AW159" i="13"/>
  <c r="AS159" i="13"/>
  <c r="AZ159" i="13" s="1"/>
  <c r="AD159" i="13"/>
  <c r="S159" i="13"/>
  <c r="N159" i="13"/>
  <c r="BG158" i="13"/>
  <c r="BC158" i="13"/>
  <c r="BB158" i="13"/>
  <c r="BA158" i="13"/>
  <c r="AY158" i="13"/>
  <c r="AX158" i="13"/>
  <c r="AW158" i="13"/>
  <c r="AS158" i="13"/>
  <c r="AZ158" i="13" s="1"/>
  <c r="AD158" i="13"/>
  <c r="N158" i="13"/>
  <c r="BG157" i="13"/>
  <c r="BC157" i="13"/>
  <c r="BB157" i="13"/>
  <c r="BA157" i="13"/>
  <c r="AY157" i="13"/>
  <c r="AX157" i="13"/>
  <c r="AW157" i="13"/>
  <c r="AS157" i="13"/>
  <c r="AZ157" i="13" s="1"/>
  <c r="AD157" i="13"/>
  <c r="S157" i="13"/>
  <c r="N157" i="13"/>
  <c r="BG156" i="13"/>
  <c r="BC156" i="13"/>
  <c r="BB156" i="13"/>
  <c r="BA156" i="13"/>
  <c r="AY156" i="13"/>
  <c r="AX156" i="13"/>
  <c r="AW156" i="13"/>
  <c r="AS156" i="13"/>
  <c r="AZ156" i="13" s="1"/>
  <c r="AD156" i="13"/>
  <c r="N156" i="13"/>
  <c r="BG155" i="13"/>
  <c r="BC155" i="13"/>
  <c r="BB155" i="13"/>
  <c r="BA155" i="13"/>
  <c r="AY155" i="13"/>
  <c r="AX155" i="13"/>
  <c r="AW155" i="13"/>
  <c r="AS155" i="13"/>
  <c r="AZ155" i="13" s="1"/>
  <c r="AD155" i="13"/>
  <c r="N155" i="13"/>
  <c r="BN154" i="13"/>
  <c r="BO154" i="13" s="1"/>
  <c r="R154" i="13" s="1"/>
  <c r="BG154" i="13"/>
  <c r="BC154" i="13"/>
  <c r="BB154" i="13"/>
  <c r="BA154" i="13"/>
  <c r="AY154" i="13"/>
  <c r="AX154" i="13"/>
  <c r="AW154" i="13"/>
  <c r="AS154" i="13"/>
  <c r="AZ154" i="13" s="1"/>
  <c r="AD154" i="13"/>
  <c r="N154" i="13"/>
  <c r="BG153" i="13"/>
  <c r="BC153" i="13"/>
  <c r="BB153" i="13"/>
  <c r="BA153" i="13"/>
  <c r="AZ153" i="13"/>
  <c r="AY153" i="13"/>
  <c r="AX153" i="13"/>
  <c r="AW153" i="13"/>
  <c r="AD153" i="13"/>
  <c r="S153" i="13"/>
  <c r="N153" i="13"/>
  <c r="BN152" i="13"/>
  <c r="BG152" i="13"/>
  <c r="BC152" i="13"/>
  <c r="BB152" i="13"/>
  <c r="BA152" i="13"/>
  <c r="AZ152" i="13"/>
  <c r="AY152" i="13"/>
  <c r="AX152" i="13"/>
  <c r="AW152" i="13"/>
  <c r="AD152" i="13"/>
  <c r="N152" i="13"/>
  <c r="BG151" i="13"/>
  <c r="BC151" i="13"/>
  <c r="BB151" i="13"/>
  <c r="BA151" i="13"/>
  <c r="AZ151" i="13"/>
  <c r="AY151" i="13"/>
  <c r="AX151" i="13"/>
  <c r="AW151" i="13"/>
  <c r="AD151" i="13"/>
  <c r="S151" i="13"/>
  <c r="N151" i="13"/>
  <c r="BG150" i="13"/>
  <c r="BC150" i="13"/>
  <c r="BB150" i="13"/>
  <c r="BA150" i="13"/>
  <c r="AZ150" i="13"/>
  <c r="AY150" i="13"/>
  <c r="AX150" i="13"/>
  <c r="AW150" i="13"/>
  <c r="AD150" i="13"/>
  <c r="N150" i="13"/>
  <c r="BG149" i="13"/>
  <c r="BC149" i="13"/>
  <c r="BB149" i="13"/>
  <c r="BA149" i="13"/>
  <c r="AZ149" i="13"/>
  <c r="AY149" i="13"/>
  <c r="AX149" i="13"/>
  <c r="AW149" i="13"/>
  <c r="AD149" i="13"/>
  <c r="S149" i="13"/>
  <c r="N149" i="13"/>
  <c r="BG148" i="13"/>
  <c r="BC148" i="13"/>
  <c r="BB148" i="13"/>
  <c r="BA148" i="13"/>
  <c r="AZ148" i="13"/>
  <c r="AY148" i="13"/>
  <c r="AX148" i="13"/>
  <c r="AW148" i="13"/>
  <c r="AD148" i="13"/>
  <c r="S148" i="13"/>
  <c r="N148" i="13"/>
  <c r="BG147" i="13"/>
  <c r="BC147" i="13"/>
  <c r="BB147" i="13"/>
  <c r="BA147" i="13"/>
  <c r="AY147" i="13"/>
  <c r="AX147" i="13"/>
  <c r="AW147" i="13"/>
  <c r="AS147" i="13"/>
  <c r="AZ147" i="13" s="1"/>
  <c r="AD147" i="13"/>
  <c r="N147" i="13"/>
  <c r="BN146" i="13"/>
  <c r="BO146" i="13" s="1"/>
  <c r="R146" i="13" s="1"/>
  <c r="BG146" i="13"/>
  <c r="BC146" i="13"/>
  <c r="BB146" i="13"/>
  <c r="BA146" i="13"/>
  <c r="AY146" i="13"/>
  <c r="AX146" i="13"/>
  <c r="AW146" i="13"/>
  <c r="AS146" i="13"/>
  <c r="AZ146" i="13" s="1"/>
  <c r="AD146" i="13"/>
  <c r="N146" i="13"/>
  <c r="BG145" i="13"/>
  <c r="BC145" i="13"/>
  <c r="BB145" i="13"/>
  <c r="BA145" i="13"/>
  <c r="AY145" i="13"/>
  <c r="AX145" i="13"/>
  <c r="AW145" i="13"/>
  <c r="AS145" i="13"/>
  <c r="AZ145" i="13" s="1"/>
  <c r="AD145" i="13"/>
  <c r="N145" i="13"/>
  <c r="BG144" i="13"/>
  <c r="BC144" i="13"/>
  <c r="BB144" i="13"/>
  <c r="BA144" i="13"/>
  <c r="AY144" i="13"/>
  <c r="AX144" i="13"/>
  <c r="AW144" i="13"/>
  <c r="AS144" i="13"/>
  <c r="AZ144" i="13" s="1"/>
  <c r="AD144" i="13"/>
  <c r="N144" i="13"/>
  <c r="BG143" i="13"/>
  <c r="BC143" i="13"/>
  <c r="BB143" i="13"/>
  <c r="BA143" i="13"/>
  <c r="AY143" i="13"/>
  <c r="AX143" i="13"/>
  <c r="AW143" i="13"/>
  <c r="AS143" i="13"/>
  <c r="AZ143" i="13" s="1"/>
  <c r="AD143" i="13"/>
  <c r="N143" i="13"/>
  <c r="BG142" i="13"/>
  <c r="BC142" i="13"/>
  <c r="BB142" i="13"/>
  <c r="BA142" i="13"/>
  <c r="AY142" i="13"/>
  <c r="AX142" i="13"/>
  <c r="AW142" i="13"/>
  <c r="AS142" i="13"/>
  <c r="AZ142" i="13" s="1"/>
  <c r="AD142" i="13"/>
  <c r="S142" i="13"/>
  <c r="N142" i="13"/>
  <c r="BG141" i="13"/>
  <c r="BC141" i="13"/>
  <c r="BB141" i="13"/>
  <c r="BA141" i="13"/>
  <c r="AY141" i="13"/>
  <c r="AX141" i="13"/>
  <c r="AW141" i="13"/>
  <c r="AS141" i="13"/>
  <c r="AZ141" i="13" s="1"/>
  <c r="AD141" i="13"/>
  <c r="S141" i="13"/>
  <c r="N141" i="13"/>
  <c r="BG140" i="13"/>
  <c r="BC140" i="13"/>
  <c r="BB140" i="13"/>
  <c r="BA140" i="13"/>
  <c r="AY140" i="13"/>
  <c r="AX140" i="13"/>
  <c r="AW140" i="13"/>
  <c r="AS140" i="13"/>
  <c r="AZ140" i="13" s="1"/>
  <c r="AD140" i="13"/>
  <c r="N140" i="13"/>
  <c r="BG139" i="13"/>
  <c r="BC139" i="13"/>
  <c r="BB139" i="13"/>
  <c r="BA139" i="13"/>
  <c r="AY139" i="13"/>
  <c r="AX139" i="13"/>
  <c r="AW139" i="13"/>
  <c r="AS139" i="13"/>
  <c r="AZ139" i="13" s="1"/>
  <c r="AD139" i="13"/>
  <c r="S139" i="13"/>
  <c r="N139" i="13"/>
  <c r="BN138" i="13"/>
  <c r="BG138" i="13"/>
  <c r="BC138" i="13"/>
  <c r="BB138" i="13"/>
  <c r="BA138" i="13"/>
  <c r="AY138" i="13"/>
  <c r="AX138" i="13"/>
  <c r="AW138" i="13"/>
  <c r="AS138" i="13"/>
  <c r="AZ138" i="13" s="1"/>
  <c r="AD138" i="13"/>
  <c r="N138" i="13"/>
  <c r="BG137" i="13"/>
  <c r="BC137" i="13"/>
  <c r="BB137" i="13"/>
  <c r="BA137" i="13"/>
  <c r="AY137" i="13"/>
  <c r="AX137" i="13"/>
  <c r="AW137" i="13"/>
  <c r="AS137" i="13"/>
  <c r="AZ137" i="13" s="1"/>
  <c r="AD137" i="13"/>
  <c r="S137" i="13"/>
  <c r="N137" i="13"/>
  <c r="BG136" i="13"/>
  <c r="BC136" i="13"/>
  <c r="BB136" i="13"/>
  <c r="BA136" i="13"/>
  <c r="AY136" i="13"/>
  <c r="AX136" i="13"/>
  <c r="AW136" i="13"/>
  <c r="AS136" i="13"/>
  <c r="AZ136" i="13" s="1"/>
  <c r="AD136" i="13"/>
  <c r="N136" i="13"/>
  <c r="BN135" i="13"/>
  <c r="BO135" i="13" s="1"/>
  <c r="R135" i="13" s="1"/>
  <c r="BG135" i="13"/>
  <c r="BC135" i="13"/>
  <c r="BB135" i="13"/>
  <c r="BA135" i="13"/>
  <c r="AY135" i="13"/>
  <c r="AX135" i="13"/>
  <c r="AW135" i="13"/>
  <c r="AS135" i="13"/>
  <c r="AZ135" i="13" s="1"/>
  <c r="AD135" i="13"/>
  <c r="N135" i="13"/>
  <c r="BG134" i="13"/>
  <c r="BC134" i="13"/>
  <c r="BB134" i="13"/>
  <c r="BA134" i="13"/>
  <c r="AY134" i="13"/>
  <c r="AX134" i="13"/>
  <c r="AW134" i="13"/>
  <c r="AS134" i="13"/>
  <c r="AZ134" i="13" s="1"/>
  <c r="AD134" i="13"/>
  <c r="N134" i="13"/>
  <c r="BG133" i="13"/>
  <c r="BC133" i="13"/>
  <c r="BB133" i="13"/>
  <c r="BA133" i="13"/>
  <c r="AY133" i="13"/>
  <c r="AX133" i="13"/>
  <c r="AW133" i="13"/>
  <c r="AS133" i="13"/>
  <c r="AZ133" i="13" s="1"/>
  <c r="AD133" i="13"/>
  <c r="N133" i="13"/>
  <c r="BG132" i="13"/>
  <c r="BC132" i="13"/>
  <c r="BB132" i="13"/>
  <c r="BA132" i="13"/>
  <c r="AY132" i="13"/>
  <c r="AX132" i="13"/>
  <c r="AW132" i="13"/>
  <c r="AS132" i="13"/>
  <c r="AZ132" i="13" s="1"/>
  <c r="AD132" i="13"/>
  <c r="S132" i="13"/>
  <c r="N132" i="13"/>
  <c r="BN131" i="13"/>
  <c r="BG131" i="13"/>
  <c r="BC131" i="13"/>
  <c r="BB131" i="13"/>
  <c r="BA131" i="13"/>
  <c r="AY131" i="13"/>
  <c r="AX131" i="13"/>
  <c r="AW131" i="13"/>
  <c r="AS131" i="13"/>
  <c r="AZ131" i="13" s="1"/>
  <c r="AD131" i="13"/>
  <c r="N131" i="13"/>
  <c r="BG130" i="13"/>
  <c r="BC130" i="13"/>
  <c r="BB130" i="13"/>
  <c r="BA130" i="13"/>
  <c r="AY130" i="13"/>
  <c r="AX130" i="13"/>
  <c r="AW130" i="13"/>
  <c r="AS130" i="13"/>
  <c r="AZ130" i="13" s="1"/>
  <c r="AD130" i="13"/>
  <c r="S130" i="13"/>
  <c r="N130" i="13"/>
  <c r="BG129" i="13"/>
  <c r="BC129" i="13"/>
  <c r="BB129" i="13"/>
  <c r="BA129" i="13"/>
  <c r="AY129" i="13"/>
  <c r="AX129" i="13"/>
  <c r="AW129" i="13"/>
  <c r="AS129" i="13"/>
  <c r="AZ129" i="13" s="1"/>
  <c r="AD129" i="13"/>
  <c r="S129" i="13"/>
  <c r="N129" i="13"/>
  <c r="BG128" i="13"/>
  <c r="BC128" i="13"/>
  <c r="BB128" i="13"/>
  <c r="BA128" i="13"/>
  <c r="AY128" i="13"/>
  <c r="AX128" i="13"/>
  <c r="AW128" i="13"/>
  <c r="AS128" i="13"/>
  <c r="AZ128" i="13" s="1"/>
  <c r="AD128" i="13"/>
  <c r="N128" i="13"/>
  <c r="BG127" i="13"/>
  <c r="BC127" i="13"/>
  <c r="BB127" i="13"/>
  <c r="BA127" i="13"/>
  <c r="AY127" i="13"/>
  <c r="AX127" i="13"/>
  <c r="AW127" i="13"/>
  <c r="AS127" i="13"/>
  <c r="AZ127" i="13" s="1"/>
  <c r="AD127" i="13"/>
  <c r="S127" i="13"/>
  <c r="N127" i="13"/>
  <c r="BG126" i="13"/>
  <c r="BC126" i="13"/>
  <c r="BB126" i="13"/>
  <c r="BA126" i="13"/>
  <c r="AY126" i="13"/>
  <c r="AX126" i="13"/>
  <c r="AW126" i="13"/>
  <c r="AS126" i="13"/>
  <c r="AZ126" i="13" s="1"/>
  <c r="AD126" i="13"/>
  <c r="S126" i="13"/>
  <c r="N126" i="13"/>
  <c r="BG125" i="13"/>
  <c r="BC125" i="13"/>
  <c r="BB125" i="13"/>
  <c r="BA125" i="13"/>
  <c r="AY125" i="13"/>
  <c r="AX125" i="13"/>
  <c r="AW125" i="13"/>
  <c r="AS125" i="13"/>
  <c r="AZ125" i="13" s="1"/>
  <c r="AD125" i="13"/>
  <c r="N125" i="13"/>
  <c r="BN124" i="13"/>
  <c r="BO124" i="13" s="1"/>
  <c r="R124" i="13" s="1"/>
  <c r="BG124" i="13"/>
  <c r="BC124" i="13"/>
  <c r="BB124" i="13"/>
  <c r="BA124" i="13"/>
  <c r="AY124" i="13"/>
  <c r="AX124" i="13"/>
  <c r="AW124" i="13"/>
  <c r="AS124" i="13"/>
  <c r="AZ124" i="13" s="1"/>
  <c r="AD124" i="13"/>
  <c r="N124" i="13"/>
  <c r="BG123" i="13"/>
  <c r="BC123" i="13"/>
  <c r="BB123" i="13"/>
  <c r="BA123" i="13"/>
  <c r="AY123" i="13"/>
  <c r="AX123" i="13"/>
  <c r="AW123" i="13"/>
  <c r="AS123" i="13"/>
  <c r="AZ123" i="13" s="1"/>
  <c r="AD123" i="13"/>
  <c r="S123" i="13"/>
  <c r="N123" i="13"/>
  <c r="BG122" i="13"/>
  <c r="BC122" i="13"/>
  <c r="BB122" i="13"/>
  <c r="BA122" i="13"/>
  <c r="AY122" i="13"/>
  <c r="AX122" i="13"/>
  <c r="AW122" i="13"/>
  <c r="AS122" i="13"/>
  <c r="AZ122" i="13" s="1"/>
  <c r="AD122" i="13"/>
  <c r="N122" i="13"/>
  <c r="BG121" i="13"/>
  <c r="BC121" i="13"/>
  <c r="BB121" i="13"/>
  <c r="BA121" i="13"/>
  <c r="AY121" i="13"/>
  <c r="AX121" i="13"/>
  <c r="AW121" i="13"/>
  <c r="AS121" i="13"/>
  <c r="AZ121" i="13" s="1"/>
  <c r="AD121" i="13"/>
  <c r="N121" i="13"/>
  <c r="BG120" i="13"/>
  <c r="BC120" i="13"/>
  <c r="BB120" i="13"/>
  <c r="BA120" i="13"/>
  <c r="AY120" i="13"/>
  <c r="AX120" i="13"/>
  <c r="AW120" i="13"/>
  <c r="AS120" i="13"/>
  <c r="AZ120" i="13" s="1"/>
  <c r="AD120" i="13"/>
  <c r="N120" i="13"/>
  <c r="BG115" i="13"/>
  <c r="BC115" i="13"/>
  <c r="BB115" i="13"/>
  <c r="BA115" i="13"/>
  <c r="AZ115" i="13"/>
  <c r="AY115" i="13"/>
  <c r="AX115" i="13"/>
  <c r="AW115" i="13"/>
  <c r="AD115" i="13"/>
  <c r="S115" i="13"/>
  <c r="N115" i="13"/>
  <c r="BG114" i="13"/>
  <c r="BC114" i="13"/>
  <c r="BB114" i="13"/>
  <c r="BA114" i="13"/>
  <c r="AZ114" i="13"/>
  <c r="AY114" i="13"/>
  <c r="AX114" i="13"/>
  <c r="AW114" i="13"/>
  <c r="AD114" i="13"/>
  <c r="S114" i="13"/>
  <c r="N114" i="13"/>
  <c r="BN113" i="13"/>
  <c r="BG113" i="13"/>
  <c r="BC113" i="13"/>
  <c r="BB113" i="13"/>
  <c r="BA113" i="13"/>
  <c r="AZ113" i="13"/>
  <c r="AY113" i="13"/>
  <c r="AX113" i="13"/>
  <c r="AW113" i="13"/>
  <c r="AD113" i="13"/>
  <c r="N113" i="13"/>
  <c r="BG112" i="13"/>
  <c r="BC112" i="13"/>
  <c r="BB112" i="13"/>
  <c r="BA112" i="13"/>
  <c r="AZ112" i="13"/>
  <c r="AY112" i="13"/>
  <c r="AX112" i="13"/>
  <c r="AW112" i="13"/>
  <c r="AD112" i="13"/>
  <c r="S112" i="13"/>
  <c r="N112" i="13"/>
  <c r="BG111" i="13"/>
  <c r="BC111" i="13"/>
  <c r="BB111" i="13"/>
  <c r="BA111" i="13"/>
  <c r="AZ111" i="13"/>
  <c r="AY111" i="13"/>
  <c r="AX111" i="13"/>
  <c r="AW111" i="13"/>
  <c r="AD111" i="13"/>
  <c r="N111" i="13"/>
  <c r="BG110" i="13"/>
  <c r="BC110" i="13"/>
  <c r="BB110" i="13"/>
  <c r="BA110" i="13"/>
  <c r="AY110" i="13"/>
  <c r="AX110" i="13"/>
  <c r="AW110" i="13"/>
  <c r="AS110" i="13"/>
  <c r="AZ110" i="13" s="1"/>
  <c r="AD110" i="13"/>
  <c r="N110" i="13"/>
  <c r="BG109" i="13"/>
  <c r="BC109" i="13"/>
  <c r="BB109" i="13"/>
  <c r="BA109" i="13"/>
  <c r="AY109" i="13"/>
  <c r="AX109" i="13"/>
  <c r="AW109" i="13"/>
  <c r="AS109" i="13"/>
  <c r="AZ109" i="13" s="1"/>
  <c r="AD109" i="13"/>
  <c r="N109" i="13"/>
  <c r="BG108" i="13"/>
  <c r="BC108" i="13"/>
  <c r="BB108" i="13"/>
  <c r="BA108" i="13"/>
  <c r="AY108" i="13"/>
  <c r="AX108" i="13"/>
  <c r="AW108" i="13"/>
  <c r="AS108" i="13"/>
  <c r="AZ108" i="13" s="1"/>
  <c r="AD108" i="13"/>
  <c r="N108" i="13"/>
  <c r="BG107" i="13"/>
  <c r="BC107" i="13"/>
  <c r="BB107" i="13"/>
  <c r="BA107" i="13"/>
  <c r="AY107" i="13"/>
  <c r="AX107" i="13"/>
  <c r="AW107" i="13"/>
  <c r="AS107" i="13"/>
  <c r="AZ107" i="13" s="1"/>
  <c r="AD107" i="13"/>
  <c r="S107" i="13"/>
  <c r="N107" i="13"/>
  <c r="BN106" i="13"/>
  <c r="BG106" i="13"/>
  <c r="BC106" i="13"/>
  <c r="BB106" i="13"/>
  <c r="BA106" i="13"/>
  <c r="AY106" i="13"/>
  <c r="AX106" i="13"/>
  <c r="AW106" i="13"/>
  <c r="AS106" i="13"/>
  <c r="AZ106" i="13" s="1"/>
  <c r="AD106" i="13"/>
  <c r="N106" i="13"/>
  <c r="BG105" i="13"/>
  <c r="BC105" i="13"/>
  <c r="BB105" i="13"/>
  <c r="BA105" i="13"/>
  <c r="AY105" i="13"/>
  <c r="AX105" i="13"/>
  <c r="AW105" i="13"/>
  <c r="AS105" i="13"/>
  <c r="AZ105" i="13" s="1"/>
  <c r="AD105" i="13"/>
  <c r="S105" i="13"/>
  <c r="N105" i="13"/>
  <c r="BG104" i="13"/>
  <c r="BC104" i="13"/>
  <c r="BB104" i="13"/>
  <c r="BA104" i="13"/>
  <c r="AY104" i="13"/>
  <c r="AX104" i="13"/>
  <c r="AW104" i="13"/>
  <c r="AS104" i="13"/>
  <c r="AZ104" i="13" s="1"/>
  <c r="AD104" i="13"/>
  <c r="N104" i="13"/>
  <c r="BG103" i="13"/>
  <c r="BC103" i="13"/>
  <c r="BB103" i="13"/>
  <c r="BA103" i="13"/>
  <c r="AY103" i="13"/>
  <c r="AX103" i="13"/>
  <c r="AW103" i="13"/>
  <c r="AS103" i="13"/>
  <c r="AZ103" i="13" s="1"/>
  <c r="AD103" i="13"/>
  <c r="S103" i="13"/>
  <c r="N103" i="13"/>
  <c r="BG102" i="13"/>
  <c r="BC102" i="13"/>
  <c r="BB102" i="13"/>
  <c r="BA102" i="13"/>
  <c r="AY102" i="13"/>
  <c r="AX102" i="13"/>
  <c r="AW102" i="13"/>
  <c r="AS102" i="13"/>
  <c r="AZ102" i="13" s="1"/>
  <c r="AD102" i="13"/>
  <c r="N102" i="13"/>
  <c r="BG98" i="13"/>
  <c r="BC98" i="13"/>
  <c r="BB98" i="13"/>
  <c r="BA98" i="13"/>
  <c r="AY98" i="13"/>
  <c r="AX98" i="13"/>
  <c r="AW98" i="13"/>
  <c r="AS98" i="13"/>
  <c r="AZ98" i="13" s="1"/>
  <c r="AD98" i="13"/>
  <c r="N98" i="13"/>
  <c r="BG96" i="13"/>
  <c r="BC96" i="13"/>
  <c r="BB96" i="13"/>
  <c r="BA96" i="13"/>
  <c r="AY96" i="13"/>
  <c r="AX96" i="13"/>
  <c r="AW96" i="13"/>
  <c r="AS96" i="13"/>
  <c r="AZ96" i="13" s="1"/>
  <c r="AD96" i="13"/>
  <c r="S96" i="13"/>
  <c r="N96" i="13"/>
  <c r="BG95" i="13"/>
  <c r="BC95" i="13"/>
  <c r="BB95" i="13"/>
  <c r="BA95" i="13"/>
  <c r="AY95" i="13"/>
  <c r="AX95" i="13"/>
  <c r="AW95" i="13"/>
  <c r="AS95" i="13"/>
  <c r="AZ95" i="13" s="1"/>
  <c r="AD95" i="13"/>
  <c r="S95" i="13"/>
  <c r="N95" i="13"/>
  <c r="BG94" i="13"/>
  <c r="BC94" i="13"/>
  <c r="BB94" i="13"/>
  <c r="BA94" i="13"/>
  <c r="AY94" i="13"/>
  <c r="AX94" i="13"/>
  <c r="AW94" i="13"/>
  <c r="AS94" i="13"/>
  <c r="AZ94" i="13" s="1"/>
  <c r="AD94" i="13"/>
  <c r="N94" i="13"/>
  <c r="BN93" i="13"/>
  <c r="BO93" i="13" s="1"/>
  <c r="R93" i="13" s="1"/>
  <c r="BG93" i="13"/>
  <c r="BC93" i="13"/>
  <c r="BB93" i="13"/>
  <c r="BA93" i="13"/>
  <c r="AY93" i="13"/>
  <c r="AX93" i="13"/>
  <c r="AW93" i="13"/>
  <c r="AS93" i="13"/>
  <c r="AZ93" i="13" s="1"/>
  <c r="AD93" i="13"/>
  <c r="N93" i="13"/>
  <c r="BG92" i="13"/>
  <c r="BC92" i="13"/>
  <c r="BB92" i="13"/>
  <c r="BA92" i="13"/>
  <c r="AY92" i="13"/>
  <c r="AX92" i="13"/>
  <c r="AW92" i="13"/>
  <c r="AS92" i="13"/>
  <c r="AZ92" i="13" s="1"/>
  <c r="AD92" i="13"/>
  <c r="S92" i="13"/>
  <c r="N92" i="13"/>
  <c r="BG91" i="13"/>
  <c r="BC91" i="13"/>
  <c r="BB91" i="13"/>
  <c r="BA91" i="13"/>
  <c r="AY91" i="13"/>
  <c r="AX91" i="13"/>
  <c r="AW91" i="13"/>
  <c r="AS91" i="13"/>
  <c r="AZ91" i="13" s="1"/>
  <c r="AD91" i="13"/>
  <c r="S91" i="13"/>
  <c r="N91" i="13"/>
  <c r="BG90" i="13"/>
  <c r="BC90" i="13"/>
  <c r="BB90" i="13"/>
  <c r="BA90" i="13"/>
  <c r="AY90" i="13"/>
  <c r="AX90" i="13"/>
  <c r="AW90" i="13"/>
  <c r="AS90" i="13"/>
  <c r="AZ90" i="13" s="1"/>
  <c r="AD90" i="13"/>
  <c r="N90" i="13"/>
  <c r="BG89" i="13"/>
  <c r="BC89" i="13"/>
  <c r="BB89" i="13"/>
  <c r="BA89" i="13"/>
  <c r="AY89" i="13"/>
  <c r="AX89" i="13"/>
  <c r="AW89" i="13"/>
  <c r="AS89" i="13"/>
  <c r="AZ89" i="13" s="1"/>
  <c r="S89" i="13"/>
  <c r="N89" i="13"/>
  <c r="BG88" i="13"/>
  <c r="BC88" i="13"/>
  <c r="BB88" i="13"/>
  <c r="BA88" i="13"/>
  <c r="AY88" i="13"/>
  <c r="AX88" i="13"/>
  <c r="AW88" i="13"/>
  <c r="AS88" i="13"/>
  <c r="AZ88" i="13" s="1"/>
  <c r="S88" i="13"/>
  <c r="N88" i="13"/>
  <c r="BG87" i="13"/>
  <c r="BC87" i="13"/>
  <c r="BB87" i="13"/>
  <c r="BA87" i="13"/>
  <c r="AY87" i="13"/>
  <c r="AX87" i="13"/>
  <c r="AW87" i="13"/>
  <c r="AS87" i="13"/>
  <c r="AZ87" i="13" s="1"/>
  <c r="N87" i="13"/>
  <c r="BG86" i="13"/>
  <c r="BC86" i="13"/>
  <c r="BB86" i="13"/>
  <c r="BA86" i="13"/>
  <c r="AZ86" i="13"/>
  <c r="AY86" i="13"/>
  <c r="AX86" i="13"/>
  <c r="AW86" i="13"/>
  <c r="AD86" i="13"/>
  <c r="S86" i="13"/>
  <c r="N86" i="13"/>
  <c r="BG85" i="13"/>
  <c r="BC85" i="13"/>
  <c r="BB85" i="13"/>
  <c r="BA85" i="13"/>
  <c r="AZ85" i="13"/>
  <c r="AY85" i="13"/>
  <c r="AX85" i="13"/>
  <c r="AW85" i="13"/>
  <c r="AD85" i="13"/>
  <c r="N85" i="13"/>
  <c r="BG84" i="13"/>
  <c r="BC84" i="13"/>
  <c r="BB84" i="13"/>
  <c r="BA84" i="13"/>
  <c r="AZ84" i="13"/>
  <c r="AY84" i="13"/>
  <c r="AX84" i="13"/>
  <c r="AW84" i="13"/>
  <c r="AD84" i="13"/>
  <c r="S84" i="13"/>
  <c r="N84" i="13"/>
  <c r="BG83" i="13"/>
  <c r="BC83" i="13"/>
  <c r="BB83" i="13"/>
  <c r="BA83" i="13"/>
  <c r="AZ83" i="13"/>
  <c r="AY83" i="13"/>
  <c r="AX83" i="13"/>
  <c r="AW83" i="13"/>
  <c r="AD83" i="13"/>
  <c r="N83" i="13"/>
  <c r="BG82" i="13"/>
  <c r="BC82" i="13"/>
  <c r="BB82" i="13"/>
  <c r="BA82" i="13"/>
  <c r="AZ82" i="13"/>
  <c r="AY82" i="13"/>
  <c r="AX82" i="13"/>
  <c r="AW82" i="13"/>
  <c r="AD82" i="13"/>
  <c r="S82" i="13"/>
  <c r="N82" i="13"/>
  <c r="BG81" i="13"/>
  <c r="BC81" i="13"/>
  <c r="BB81" i="13"/>
  <c r="BA81" i="13"/>
  <c r="AZ81" i="13"/>
  <c r="AY81" i="13"/>
  <c r="AX81" i="13"/>
  <c r="AW81" i="13"/>
  <c r="AD81" i="13"/>
  <c r="S81" i="13"/>
  <c r="N81" i="13"/>
  <c r="BN80" i="13"/>
  <c r="BG80" i="13"/>
  <c r="BC80" i="13"/>
  <c r="BB80" i="13"/>
  <c r="BA80" i="13"/>
  <c r="AZ80" i="13"/>
  <c r="AY80" i="13"/>
  <c r="AX80" i="13"/>
  <c r="AW80" i="13"/>
  <c r="AD80" i="13"/>
  <c r="N80" i="13"/>
  <c r="BN79" i="13"/>
  <c r="BO79" i="13" s="1"/>
  <c r="R79" i="13" s="1"/>
  <c r="BG79" i="13"/>
  <c r="BC79" i="13"/>
  <c r="BB79" i="13"/>
  <c r="BA79" i="13"/>
  <c r="AZ79" i="13"/>
  <c r="AY79" i="13"/>
  <c r="AX79" i="13"/>
  <c r="AW79" i="13"/>
  <c r="AD79" i="13"/>
  <c r="N79" i="13"/>
  <c r="BG66" i="13"/>
  <c r="BC66" i="13"/>
  <c r="BB66" i="13"/>
  <c r="BA66" i="13"/>
  <c r="AY66" i="13"/>
  <c r="AX66" i="13"/>
  <c r="AW66" i="13"/>
  <c r="AS66" i="13"/>
  <c r="AZ66" i="13" s="1"/>
  <c r="AD66" i="13"/>
  <c r="S66" i="13"/>
  <c r="N66" i="13"/>
  <c r="BG65" i="13"/>
  <c r="BC65" i="13"/>
  <c r="BB65" i="13"/>
  <c r="BA65" i="13"/>
  <c r="AY65" i="13"/>
  <c r="AX65" i="13"/>
  <c r="AW65" i="13"/>
  <c r="AS65" i="13"/>
  <c r="AZ65" i="13" s="1"/>
  <c r="AD65" i="13"/>
  <c r="S65" i="13"/>
  <c r="N65" i="13"/>
  <c r="BG64" i="13"/>
  <c r="BC64" i="13"/>
  <c r="BB64" i="13"/>
  <c r="BA64" i="13"/>
  <c r="AY64" i="13"/>
  <c r="AX64" i="13"/>
  <c r="AW64" i="13"/>
  <c r="AS64" i="13"/>
  <c r="AZ64" i="13" s="1"/>
  <c r="AD64" i="13"/>
  <c r="N64" i="13"/>
  <c r="BG78" i="13"/>
  <c r="BC78" i="13"/>
  <c r="BB78" i="13"/>
  <c r="BA78" i="13"/>
  <c r="AY78" i="13"/>
  <c r="AX78" i="13"/>
  <c r="AW78" i="13"/>
  <c r="AS78" i="13"/>
  <c r="AZ78" i="13" s="1"/>
  <c r="AD78" i="13"/>
  <c r="S78" i="13"/>
  <c r="N78" i="13"/>
  <c r="BG77" i="13"/>
  <c r="BC77" i="13"/>
  <c r="BB77" i="13"/>
  <c r="BA77" i="13"/>
  <c r="AY77" i="13"/>
  <c r="AX77" i="13"/>
  <c r="AW77" i="13"/>
  <c r="AS77" i="13"/>
  <c r="AZ77" i="13" s="1"/>
  <c r="AD77" i="13"/>
  <c r="S77" i="13"/>
  <c r="N77" i="13"/>
  <c r="BN76" i="13"/>
  <c r="BG76" i="13"/>
  <c r="BC76" i="13"/>
  <c r="BB76" i="13"/>
  <c r="BA76" i="13"/>
  <c r="AY76" i="13"/>
  <c r="AX76" i="13"/>
  <c r="AW76" i="13"/>
  <c r="AS76" i="13"/>
  <c r="AZ76" i="13" s="1"/>
  <c r="AD76" i="13"/>
  <c r="N76" i="13"/>
  <c r="BG75" i="13"/>
  <c r="BC75" i="13"/>
  <c r="BB75" i="13"/>
  <c r="BA75" i="13"/>
  <c r="AY75" i="13"/>
  <c r="AX75" i="13"/>
  <c r="AW75" i="13"/>
  <c r="AS75" i="13"/>
  <c r="AZ75" i="13" s="1"/>
  <c r="AD75" i="13"/>
  <c r="S75" i="13"/>
  <c r="N75" i="13"/>
  <c r="BG74" i="13"/>
  <c r="BC74" i="13"/>
  <c r="BB74" i="13"/>
  <c r="BA74" i="13"/>
  <c r="AY74" i="13"/>
  <c r="AX74" i="13"/>
  <c r="AW74" i="13"/>
  <c r="AS74" i="13"/>
  <c r="AZ74" i="13" s="1"/>
  <c r="AD74" i="13"/>
  <c r="N74" i="13"/>
  <c r="BG73" i="13"/>
  <c r="BC73" i="13"/>
  <c r="BB73" i="13"/>
  <c r="BA73" i="13"/>
  <c r="AY73" i="13"/>
  <c r="AX73" i="13"/>
  <c r="AW73" i="13"/>
  <c r="AS73" i="13"/>
  <c r="AZ73" i="13" s="1"/>
  <c r="AD73" i="13"/>
  <c r="N73" i="13"/>
  <c r="BN72" i="13"/>
  <c r="BO72" i="13" s="1"/>
  <c r="R72" i="13" s="1"/>
  <c r="BG72" i="13"/>
  <c r="BC72" i="13"/>
  <c r="BB72" i="13"/>
  <c r="BA72" i="13"/>
  <c r="AY72" i="13"/>
  <c r="AX72" i="13"/>
  <c r="AW72" i="13"/>
  <c r="AS72" i="13"/>
  <c r="AZ72" i="13" s="1"/>
  <c r="AD72" i="13"/>
  <c r="N72" i="13"/>
  <c r="BG71" i="13"/>
  <c r="BC71" i="13"/>
  <c r="BB71" i="13"/>
  <c r="BA71" i="13"/>
  <c r="AY71" i="13"/>
  <c r="AX71" i="13"/>
  <c r="AW71" i="13"/>
  <c r="AS71" i="13"/>
  <c r="AZ71" i="13" s="1"/>
  <c r="AD71" i="13"/>
  <c r="N71" i="13"/>
  <c r="BG63" i="13"/>
  <c r="BC63" i="13"/>
  <c r="BB63" i="13"/>
  <c r="BA63" i="13"/>
  <c r="AY63" i="13"/>
  <c r="AX63" i="13"/>
  <c r="AW63" i="13"/>
  <c r="AS63" i="13"/>
  <c r="AZ63" i="13" s="1"/>
  <c r="AD63" i="13"/>
  <c r="S63" i="13"/>
  <c r="N63" i="13"/>
  <c r="BG62" i="13"/>
  <c r="BC62" i="13"/>
  <c r="BB62" i="13"/>
  <c r="BA62" i="13"/>
  <c r="AY62" i="13"/>
  <c r="AX62" i="13"/>
  <c r="AW62" i="13"/>
  <c r="AS62" i="13"/>
  <c r="AZ62" i="13" s="1"/>
  <c r="AD62" i="13"/>
  <c r="N62" i="13"/>
  <c r="BG61" i="13"/>
  <c r="BC61" i="13"/>
  <c r="BB61" i="13"/>
  <c r="BA61" i="13"/>
  <c r="AY61" i="13"/>
  <c r="AX61" i="13"/>
  <c r="AW61" i="13"/>
  <c r="AS61" i="13"/>
  <c r="AZ61" i="13" s="1"/>
  <c r="AD61" i="13"/>
  <c r="S61" i="13"/>
  <c r="N61" i="13"/>
  <c r="BG60" i="13"/>
  <c r="BC60" i="13"/>
  <c r="BB60" i="13"/>
  <c r="BA60" i="13"/>
  <c r="AY60" i="13"/>
  <c r="AX60" i="13"/>
  <c r="AW60" i="13"/>
  <c r="AS60" i="13"/>
  <c r="AZ60" i="13" s="1"/>
  <c r="AD60" i="13"/>
  <c r="N60" i="13"/>
  <c r="BN59" i="13"/>
  <c r="BO59" i="13" s="1"/>
  <c r="R59" i="13" s="1"/>
  <c r="BG59" i="13"/>
  <c r="BC59" i="13"/>
  <c r="BB59" i="13"/>
  <c r="BA59" i="13"/>
  <c r="AY59" i="13"/>
  <c r="AX59" i="13"/>
  <c r="AW59" i="13"/>
  <c r="AS59" i="13"/>
  <c r="AZ59" i="13" s="1"/>
  <c r="AD59" i="13"/>
  <c r="N59" i="13"/>
  <c r="BG58" i="13"/>
  <c r="BC58" i="13"/>
  <c r="BB58" i="13"/>
  <c r="BA58" i="13"/>
  <c r="AY58" i="13"/>
  <c r="AX58" i="13"/>
  <c r="AW58" i="13"/>
  <c r="AS58" i="13"/>
  <c r="AZ58" i="13" s="1"/>
  <c r="AD58" i="13"/>
  <c r="S58" i="13"/>
  <c r="N58" i="13"/>
  <c r="BG57" i="13"/>
  <c r="BC57" i="13"/>
  <c r="BB57" i="13"/>
  <c r="BA57" i="13"/>
  <c r="AY57" i="13"/>
  <c r="AX57" i="13"/>
  <c r="AW57" i="13"/>
  <c r="AS57" i="13"/>
  <c r="AZ57" i="13" s="1"/>
  <c r="AD57" i="13"/>
  <c r="N57" i="13"/>
  <c r="BN56" i="13"/>
  <c r="BO56" i="13" s="1"/>
  <c r="R56" i="13" s="1"/>
  <c r="BG56" i="13"/>
  <c r="BC56" i="13"/>
  <c r="BB56" i="13"/>
  <c r="BA56" i="13"/>
  <c r="AY56" i="13"/>
  <c r="AX56" i="13"/>
  <c r="AW56" i="13"/>
  <c r="AS56" i="13"/>
  <c r="AZ56" i="13" s="1"/>
  <c r="AD56" i="13"/>
  <c r="N56" i="13"/>
  <c r="BG55" i="13"/>
  <c r="BC55" i="13"/>
  <c r="BB55" i="13"/>
  <c r="BA55" i="13"/>
  <c r="AY55" i="13"/>
  <c r="AX55" i="13"/>
  <c r="AW55" i="13"/>
  <c r="AS55" i="13"/>
  <c r="AZ55" i="13" s="1"/>
  <c r="AD55" i="13"/>
  <c r="N55" i="13"/>
  <c r="BG54" i="13"/>
  <c r="BC54" i="13"/>
  <c r="BB54" i="13"/>
  <c r="BA54" i="13"/>
  <c r="AY54" i="13"/>
  <c r="AX54" i="13"/>
  <c r="AW54" i="13"/>
  <c r="AS54" i="13"/>
  <c r="AZ54" i="13" s="1"/>
  <c r="AD54" i="13"/>
  <c r="S54" i="13"/>
  <c r="N54" i="13"/>
  <c r="BG53" i="13"/>
  <c r="BC53" i="13"/>
  <c r="BB53" i="13"/>
  <c r="BA53" i="13"/>
  <c r="AY53" i="13"/>
  <c r="AX53" i="13"/>
  <c r="AW53" i="13"/>
  <c r="AS53" i="13"/>
  <c r="AZ53" i="13" s="1"/>
  <c r="AD53" i="13"/>
  <c r="S53" i="13"/>
  <c r="N53" i="13"/>
  <c r="BG52" i="13"/>
  <c r="BC52" i="13"/>
  <c r="BB52" i="13"/>
  <c r="BA52" i="13"/>
  <c r="AY52" i="13"/>
  <c r="AX52" i="13"/>
  <c r="AW52" i="13"/>
  <c r="AS52" i="13"/>
  <c r="AZ52" i="13" s="1"/>
  <c r="AD52" i="13"/>
  <c r="N52" i="13"/>
  <c r="BG51" i="13"/>
  <c r="BC51" i="13"/>
  <c r="BB51" i="13"/>
  <c r="BA51" i="13"/>
  <c r="AY51" i="13"/>
  <c r="AX51" i="13"/>
  <c r="AW51" i="13"/>
  <c r="AS51" i="13"/>
  <c r="AZ51" i="13" s="1"/>
  <c r="AD51" i="13"/>
  <c r="S51" i="13"/>
  <c r="N51" i="13"/>
  <c r="BG50" i="13"/>
  <c r="BC50" i="13"/>
  <c r="BB50" i="13"/>
  <c r="BA50" i="13"/>
  <c r="AY50" i="13"/>
  <c r="AX50" i="13"/>
  <c r="AW50" i="13"/>
  <c r="AS50" i="13"/>
  <c r="AZ50" i="13" s="1"/>
  <c r="AD50" i="13"/>
  <c r="N50" i="13"/>
  <c r="BG49" i="13"/>
  <c r="BC49" i="13"/>
  <c r="BB49" i="13"/>
  <c r="BA49" i="13"/>
  <c r="AY49" i="13"/>
  <c r="AX49" i="13"/>
  <c r="AW49" i="13"/>
  <c r="AS49" i="13"/>
  <c r="AZ49" i="13" s="1"/>
  <c r="AD49" i="13"/>
  <c r="T49" i="13"/>
  <c r="BG48" i="13"/>
  <c r="BC48" i="13"/>
  <c r="BB48" i="13"/>
  <c r="BA48" i="13"/>
  <c r="AY48" i="13"/>
  <c r="AX48" i="13"/>
  <c r="AW48" i="13"/>
  <c r="AS48" i="13"/>
  <c r="AZ48" i="13" s="1"/>
  <c r="AD48" i="13"/>
  <c r="T48" i="13"/>
  <c r="BG47" i="13"/>
  <c r="BC47" i="13"/>
  <c r="BB47" i="13"/>
  <c r="BA47" i="13"/>
  <c r="AY47" i="13"/>
  <c r="AX47" i="13"/>
  <c r="AW47" i="13"/>
  <c r="AS47" i="13"/>
  <c r="AZ47" i="13" s="1"/>
  <c r="AD47" i="13"/>
  <c r="T47" i="13"/>
  <c r="BG46" i="13"/>
  <c r="BC46" i="13"/>
  <c r="BB46" i="13"/>
  <c r="BA46" i="13"/>
  <c r="AY46" i="13"/>
  <c r="AX46" i="13"/>
  <c r="AW46" i="13"/>
  <c r="AS46" i="13"/>
  <c r="AZ46" i="13" s="1"/>
  <c r="AD46" i="13"/>
  <c r="N46" i="13"/>
  <c r="BG45" i="13"/>
  <c r="BC45" i="13"/>
  <c r="BB45" i="13"/>
  <c r="BA45" i="13"/>
  <c r="AY45" i="13"/>
  <c r="AX45" i="13"/>
  <c r="AW45" i="13"/>
  <c r="AS45" i="13"/>
  <c r="AZ45" i="13" s="1"/>
  <c r="S45" i="13"/>
  <c r="N45" i="13"/>
  <c r="BG44" i="13"/>
  <c r="BC44" i="13"/>
  <c r="BB44" i="13"/>
  <c r="BA44" i="13"/>
  <c r="AY44" i="13"/>
  <c r="AX44" i="13"/>
  <c r="AW44" i="13"/>
  <c r="AS44" i="13"/>
  <c r="AZ44" i="13" s="1"/>
  <c r="AD44" i="13"/>
  <c r="S44" i="13"/>
  <c r="N44" i="13"/>
  <c r="BG43" i="13"/>
  <c r="BC43" i="13"/>
  <c r="BB43" i="13"/>
  <c r="BA43" i="13"/>
  <c r="AY43" i="13"/>
  <c r="AX43" i="13"/>
  <c r="AW43" i="13"/>
  <c r="AS43" i="13"/>
  <c r="AZ43" i="13" s="1"/>
  <c r="N43" i="13"/>
  <c r="BG42" i="13"/>
  <c r="BC42" i="13"/>
  <c r="BB42" i="13"/>
  <c r="BA42" i="13"/>
  <c r="AY42" i="13"/>
  <c r="AX42" i="13"/>
  <c r="AW42" i="13"/>
  <c r="AS42" i="13"/>
  <c r="AZ42" i="13" s="1"/>
  <c r="AD42" i="13"/>
  <c r="S42" i="13"/>
  <c r="N42" i="13"/>
  <c r="BG41" i="13"/>
  <c r="BC41" i="13"/>
  <c r="BB41" i="13"/>
  <c r="BA41" i="13"/>
  <c r="AY41" i="13"/>
  <c r="AX41" i="13"/>
  <c r="AW41" i="13"/>
  <c r="AS41" i="13"/>
  <c r="AZ41" i="13" s="1"/>
  <c r="S41" i="13"/>
  <c r="N41" i="13"/>
  <c r="BG40" i="13"/>
  <c r="BC40" i="13"/>
  <c r="BB40" i="13"/>
  <c r="BA40" i="13"/>
  <c r="AY40" i="13"/>
  <c r="AX40" i="13"/>
  <c r="AW40" i="13"/>
  <c r="AS40" i="13"/>
  <c r="AZ40" i="13" s="1"/>
  <c r="N40" i="13"/>
  <c r="BG39" i="13"/>
  <c r="BC39" i="13"/>
  <c r="BB39" i="13"/>
  <c r="BA39" i="13"/>
  <c r="AY39" i="13"/>
  <c r="AX39" i="13"/>
  <c r="AW39" i="13"/>
  <c r="AS39" i="13"/>
  <c r="AZ39" i="13" s="1"/>
  <c r="S39" i="13"/>
  <c r="BG38" i="13"/>
  <c r="BC38" i="13"/>
  <c r="BB38" i="13"/>
  <c r="BA38" i="13"/>
  <c r="AY38" i="13"/>
  <c r="AX38" i="13"/>
  <c r="AW38" i="13"/>
  <c r="AS38" i="13"/>
  <c r="AZ38" i="13" s="1"/>
  <c r="S38" i="13"/>
  <c r="BG37" i="13"/>
  <c r="BC37" i="13"/>
  <c r="BB37" i="13"/>
  <c r="BA37" i="13"/>
  <c r="AY37" i="13"/>
  <c r="AX37" i="13"/>
  <c r="AW37" i="13"/>
  <c r="AS37" i="13"/>
  <c r="AZ37" i="13" s="1"/>
  <c r="N37" i="13"/>
  <c r="BD43" i="13" l="1"/>
  <c r="BE43" i="13" s="1"/>
  <c r="BH43" i="13" s="1"/>
  <c r="BI43" i="13" s="1"/>
  <c r="BD45" i="13"/>
  <c r="BE45" i="13" s="1"/>
  <c r="BH45" i="13" s="1"/>
  <c r="BI45" i="13" s="1"/>
  <c r="BD137" i="13"/>
  <c r="BE137" i="13" s="1"/>
  <c r="BH137" i="13" s="1"/>
  <c r="BI137" i="13" s="1"/>
  <c r="BD44" i="13"/>
  <c r="BE44" i="13" s="1"/>
  <c r="BH44" i="13" s="1"/>
  <c r="BI44" i="13" s="1"/>
  <c r="BD48" i="13"/>
  <c r="BE48" i="13" s="1"/>
  <c r="BH48" i="13" s="1"/>
  <c r="BI48" i="13" s="1"/>
  <c r="BD38" i="13"/>
  <c r="BD40" i="13"/>
  <c r="BE40" i="13" s="1"/>
  <c r="BH40" i="13" s="1"/>
  <c r="BI40" i="13" s="1"/>
  <c r="BD42" i="13"/>
  <c r="BE42" i="13" s="1"/>
  <c r="BH42" i="13" s="1"/>
  <c r="BI42" i="13" s="1"/>
  <c r="BD46" i="13"/>
  <c r="BE46" i="13" s="1"/>
  <c r="BH46" i="13" s="1"/>
  <c r="BI46" i="13" s="1"/>
  <c r="BD41" i="13"/>
  <c r="BE41" i="13" s="1"/>
  <c r="BH41" i="13" s="1"/>
  <c r="BI41" i="13" s="1"/>
  <c r="BD37" i="13"/>
  <c r="BE37" i="13" s="1"/>
  <c r="BH37" i="13" s="1"/>
  <c r="BI37" i="13" s="1"/>
  <c r="BD39" i="13"/>
  <c r="BE39" i="13" s="1"/>
  <c r="BH39" i="13" s="1"/>
  <c r="BI39" i="13" s="1"/>
  <c r="BD53" i="13"/>
  <c r="BE53" i="13" s="1"/>
  <c r="BH53" i="13" s="1"/>
  <c r="BI53" i="13" s="1"/>
  <c r="BD125" i="13"/>
  <c r="BE125" i="13" s="1"/>
  <c r="BH125" i="13" s="1"/>
  <c r="BI125" i="13" s="1"/>
  <c r="BD131" i="13"/>
  <c r="BE131" i="13" s="1"/>
  <c r="BH131" i="13" s="1"/>
  <c r="BI131" i="13" s="1"/>
  <c r="BD51" i="13"/>
  <c r="BE51" i="13" s="1"/>
  <c r="BH51" i="13" s="1"/>
  <c r="BI51" i="13" s="1"/>
  <c r="BD76" i="13"/>
  <c r="BE76" i="13" s="1"/>
  <c r="BH76" i="13" s="1"/>
  <c r="BI76" i="13" s="1"/>
  <c r="BD91" i="13"/>
  <c r="BE91" i="13" s="1"/>
  <c r="BH91" i="13" s="1"/>
  <c r="BI91" i="13" s="1"/>
  <c r="BD96" i="13"/>
  <c r="BE96" i="13" s="1"/>
  <c r="BH96" i="13" s="1"/>
  <c r="BI96" i="13" s="1"/>
  <c r="BD105" i="13"/>
  <c r="BE105" i="13" s="1"/>
  <c r="BH105" i="13" s="1"/>
  <c r="BI105" i="13" s="1"/>
  <c r="BD69" i="13"/>
  <c r="BE69" i="13" s="1"/>
  <c r="BH69" i="13" s="1"/>
  <c r="BI69" i="13" s="1"/>
  <c r="BD47" i="13"/>
  <c r="BE47" i="13" s="1"/>
  <c r="BH47" i="13" s="1"/>
  <c r="BI47" i="13" s="1"/>
  <c r="BD73" i="13"/>
  <c r="BE73" i="13" s="1"/>
  <c r="BH73" i="13" s="1"/>
  <c r="BI73" i="13" s="1"/>
  <c r="BJ73" i="13" s="1"/>
  <c r="BK73" i="13" s="1"/>
  <c r="BN73" i="13" s="1"/>
  <c r="BO73" i="13" s="1"/>
  <c r="R73" i="13" s="1"/>
  <c r="BD75" i="13"/>
  <c r="BE75" i="13" s="1"/>
  <c r="BH75" i="13" s="1"/>
  <c r="BI75" i="13" s="1"/>
  <c r="BD62" i="13"/>
  <c r="BE62" i="13" s="1"/>
  <c r="BH62" i="13" s="1"/>
  <c r="BI62" i="13" s="1"/>
  <c r="BD77" i="13"/>
  <c r="BE77" i="13" s="1"/>
  <c r="BH77" i="13" s="1"/>
  <c r="BI77" i="13" s="1"/>
  <c r="BD54" i="13"/>
  <c r="BE54" i="13" s="1"/>
  <c r="BH54" i="13" s="1"/>
  <c r="BI54" i="13" s="1"/>
  <c r="BD158" i="13"/>
  <c r="BE158" i="13" s="1"/>
  <c r="BH158" i="13" s="1"/>
  <c r="BI158" i="13" s="1"/>
  <c r="BD129" i="13"/>
  <c r="BE129" i="13" s="1"/>
  <c r="BH129" i="13" s="1"/>
  <c r="BI129" i="13" s="1"/>
  <c r="BD133" i="13"/>
  <c r="BE133" i="13" s="1"/>
  <c r="BH133" i="13" s="1"/>
  <c r="BI133" i="13" s="1"/>
  <c r="BJ133" i="13" s="1"/>
  <c r="BK133" i="13" s="1"/>
  <c r="BN133" i="13" s="1"/>
  <c r="BO133" i="13" s="1"/>
  <c r="R133" i="13" s="1"/>
  <c r="BD134" i="13"/>
  <c r="BE134" i="13" s="1"/>
  <c r="BH134" i="13" s="1"/>
  <c r="BI134" i="13" s="1"/>
  <c r="BJ134" i="13" s="1"/>
  <c r="BK134" i="13" s="1"/>
  <c r="BP134" i="13" s="1"/>
  <c r="BQ134" i="13" s="1"/>
  <c r="S134" i="13" s="1"/>
  <c r="BD142" i="13"/>
  <c r="BE142" i="13" s="1"/>
  <c r="BH142" i="13" s="1"/>
  <c r="BI142" i="13" s="1"/>
  <c r="BD70" i="13"/>
  <c r="BE70" i="13" s="1"/>
  <c r="BH70" i="13" s="1"/>
  <c r="BI70" i="13" s="1"/>
  <c r="BD126" i="13"/>
  <c r="BE126" i="13" s="1"/>
  <c r="BH126" i="13" s="1"/>
  <c r="BI126" i="13" s="1"/>
  <c r="BD130" i="13"/>
  <c r="BE130" i="13" s="1"/>
  <c r="BH130" i="13" s="1"/>
  <c r="BI130" i="13" s="1"/>
  <c r="BD157" i="13"/>
  <c r="BE157" i="13" s="1"/>
  <c r="BH157" i="13" s="1"/>
  <c r="BI157" i="13" s="1"/>
  <c r="BD146" i="13"/>
  <c r="BE146" i="13" s="1"/>
  <c r="BH146" i="13" s="1"/>
  <c r="BI146" i="13" s="1"/>
  <c r="BJ146" i="13" s="1"/>
  <c r="BK146" i="13" s="1"/>
  <c r="BP146" i="13" s="1"/>
  <c r="S146" i="13" s="1"/>
  <c r="U146" i="13" s="1"/>
  <c r="V146" i="13" s="1"/>
  <c r="BD110" i="13"/>
  <c r="BE110" i="13" s="1"/>
  <c r="BH110" i="13" s="1"/>
  <c r="BI110" i="13" s="1"/>
  <c r="BJ110" i="13" s="1"/>
  <c r="BK110" i="13" s="1"/>
  <c r="BN110" i="13" s="1"/>
  <c r="BO110" i="13" s="1"/>
  <c r="R110" i="13" s="1"/>
  <c r="BD95" i="13"/>
  <c r="BE95" i="13" s="1"/>
  <c r="BH95" i="13" s="1"/>
  <c r="BI95" i="13" s="1"/>
  <c r="BD103" i="13"/>
  <c r="BE103" i="13" s="1"/>
  <c r="BH103" i="13" s="1"/>
  <c r="BI103" i="13" s="1"/>
  <c r="BD56" i="13"/>
  <c r="BE56" i="13" s="1"/>
  <c r="BH56" i="13" s="1"/>
  <c r="BI56" i="13" s="1"/>
  <c r="BJ56" i="13" s="1"/>
  <c r="BK56" i="13" s="1"/>
  <c r="BP56" i="13" s="1"/>
  <c r="S56" i="13" s="1"/>
  <c r="U56" i="13" s="1"/>
  <c r="V56" i="13" s="1"/>
  <c r="BD63" i="13"/>
  <c r="BE63" i="13" s="1"/>
  <c r="BH63" i="13" s="1"/>
  <c r="BI63" i="13" s="1"/>
  <c r="BD71" i="13"/>
  <c r="BE71" i="13" s="1"/>
  <c r="BH71" i="13" s="1"/>
  <c r="BI71" i="13" s="1"/>
  <c r="BJ71" i="13" s="1"/>
  <c r="BK71" i="13" s="1"/>
  <c r="BP71" i="13" s="1"/>
  <c r="BQ71" i="13" s="1"/>
  <c r="S71" i="13" s="1"/>
  <c r="BD60" i="13"/>
  <c r="BE60" i="13" s="1"/>
  <c r="BH60" i="13" s="1"/>
  <c r="BI60" i="13" s="1"/>
  <c r="BD66" i="13"/>
  <c r="BE66" i="13" s="1"/>
  <c r="BH66" i="13" s="1"/>
  <c r="BI66" i="13" s="1"/>
  <c r="BD108" i="13"/>
  <c r="BE108" i="13" s="1"/>
  <c r="BH108" i="13" s="1"/>
  <c r="BI108" i="13" s="1"/>
  <c r="BJ108" i="13" s="1"/>
  <c r="BK108" i="13" s="1"/>
  <c r="BP108" i="13" s="1"/>
  <c r="BQ108" i="13" s="1"/>
  <c r="S108" i="13" s="1"/>
  <c r="BD109" i="13"/>
  <c r="BE109" i="13" s="1"/>
  <c r="BH109" i="13" s="1"/>
  <c r="BI109" i="13" s="1"/>
  <c r="BJ109" i="13" s="1"/>
  <c r="BK109" i="13" s="1"/>
  <c r="BN109" i="13" s="1"/>
  <c r="BO109" i="13" s="1"/>
  <c r="R109" i="13" s="1"/>
  <c r="BD78" i="13"/>
  <c r="BE78" i="13" s="1"/>
  <c r="BH78" i="13" s="1"/>
  <c r="BI78" i="13" s="1"/>
  <c r="BD121" i="13"/>
  <c r="BE121" i="13" s="1"/>
  <c r="BH121" i="13" s="1"/>
  <c r="BI121" i="13" s="1"/>
  <c r="BJ121" i="13" s="1"/>
  <c r="BK121" i="13" s="1"/>
  <c r="BP121" i="13" s="1"/>
  <c r="BQ121" i="13" s="1"/>
  <c r="S121" i="13" s="1"/>
  <c r="BD155" i="13"/>
  <c r="BE155" i="13" s="1"/>
  <c r="BH155" i="13" s="1"/>
  <c r="BI155" i="13" s="1"/>
  <c r="BJ155" i="13" s="1"/>
  <c r="BK155" i="13" s="1"/>
  <c r="BN155" i="13" s="1"/>
  <c r="BO155" i="13" s="1"/>
  <c r="R155" i="13" s="1"/>
  <c r="BD156" i="13"/>
  <c r="BE156" i="13" s="1"/>
  <c r="BH156" i="13" s="1"/>
  <c r="BI156" i="13" s="1"/>
  <c r="BD72" i="13"/>
  <c r="BE72" i="13" s="1"/>
  <c r="BH72" i="13" s="1"/>
  <c r="BI72" i="13" s="1"/>
  <c r="BJ72" i="13" s="1"/>
  <c r="BK72" i="13" s="1"/>
  <c r="BP72" i="13" s="1"/>
  <c r="S72" i="13" s="1"/>
  <c r="U72" i="13" s="1"/>
  <c r="V72" i="13" s="1"/>
  <c r="BD139" i="13"/>
  <c r="BE139" i="13" s="1"/>
  <c r="BH139" i="13" s="1"/>
  <c r="BI139" i="13" s="1"/>
  <c r="BD68" i="13"/>
  <c r="BE68" i="13" s="1"/>
  <c r="BH68" i="13" s="1"/>
  <c r="BI68" i="13" s="1"/>
  <c r="BD102" i="13"/>
  <c r="BE102" i="13" s="1"/>
  <c r="BH102" i="13" s="1"/>
  <c r="BI102" i="13" s="1"/>
  <c r="BD111" i="13"/>
  <c r="BE111" i="13" s="1"/>
  <c r="BH111" i="13" s="1"/>
  <c r="BI111" i="13" s="1"/>
  <c r="BD112" i="13"/>
  <c r="BE112" i="13" s="1"/>
  <c r="BH112" i="13" s="1"/>
  <c r="BI112" i="13" s="1"/>
  <c r="BD128" i="13"/>
  <c r="BE128" i="13" s="1"/>
  <c r="BH128" i="13" s="1"/>
  <c r="BI128" i="13" s="1"/>
  <c r="BD136" i="13"/>
  <c r="BE136" i="13" s="1"/>
  <c r="BH136" i="13" s="1"/>
  <c r="BI136" i="13" s="1"/>
  <c r="BD159" i="13"/>
  <c r="BE159" i="13" s="1"/>
  <c r="BH159" i="13" s="1"/>
  <c r="BI159" i="13" s="1"/>
  <c r="BD160" i="13"/>
  <c r="BE160" i="13" s="1"/>
  <c r="BH160" i="13" s="1"/>
  <c r="BI160" i="13" s="1"/>
  <c r="BD124" i="13"/>
  <c r="BE124" i="13" s="1"/>
  <c r="BH124" i="13" s="1"/>
  <c r="BI124" i="13" s="1"/>
  <c r="BJ124" i="13" s="1"/>
  <c r="BK124" i="13" s="1"/>
  <c r="BP124" i="13" s="1"/>
  <c r="S124" i="13" s="1"/>
  <c r="U124" i="13" s="1"/>
  <c r="V124" i="13" s="1"/>
  <c r="BD127" i="13"/>
  <c r="BE127" i="13" s="1"/>
  <c r="BH127" i="13" s="1"/>
  <c r="BI127" i="13" s="1"/>
  <c r="BD132" i="13"/>
  <c r="BE132" i="13" s="1"/>
  <c r="BH132" i="13" s="1"/>
  <c r="BI132" i="13" s="1"/>
  <c r="BD145" i="13"/>
  <c r="BE145" i="13" s="1"/>
  <c r="BH145" i="13" s="1"/>
  <c r="BI145" i="13" s="1"/>
  <c r="BJ145" i="13" s="1"/>
  <c r="BK145" i="13" s="1"/>
  <c r="BP145" i="13" s="1"/>
  <c r="BQ145" i="13" s="1"/>
  <c r="S145" i="13" s="1"/>
  <c r="BD150" i="13"/>
  <c r="BE150" i="13" s="1"/>
  <c r="BH150" i="13" s="1"/>
  <c r="BI150" i="13" s="1"/>
  <c r="BD151" i="13"/>
  <c r="BE151" i="13" s="1"/>
  <c r="BH151" i="13" s="1"/>
  <c r="BI151" i="13" s="1"/>
  <c r="BD152" i="13"/>
  <c r="BE152" i="13" s="1"/>
  <c r="BH152" i="13" s="1"/>
  <c r="BI152" i="13" s="1"/>
  <c r="BD153" i="13"/>
  <c r="BE153" i="13" s="1"/>
  <c r="BH153" i="13" s="1"/>
  <c r="BI153" i="13" s="1"/>
  <c r="BD154" i="13"/>
  <c r="BE154" i="13" s="1"/>
  <c r="BH154" i="13" s="1"/>
  <c r="BI154" i="13" s="1"/>
  <c r="BJ154" i="13" s="1"/>
  <c r="BK154" i="13" s="1"/>
  <c r="BP154" i="13" s="1"/>
  <c r="S154" i="13" s="1"/>
  <c r="U154" i="13" s="1"/>
  <c r="V154" i="13" s="1"/>
  <c r="BD118" i="13"/>
  <c r="BE118" i="13" s="1"/>
  <c r="BH118" i="13" s="1"/>
  <c r="BI118" i="13" s="1"/>
  <c r="BD57" i="13"/>
  <c r="BE57" i="13" s="1"/>
  <c r="BH57" i="13" s="1"/>
  <c r="BI57" i="13" s="1"/>
  <c r="BD65" i="13"/>
  <c r="BE65" i="13" s="1"/>
  <c r="BH65" i="13" s="1"/>
  <c r="BI65" i="13" s="1"/>
  <c r="BD94" i="13"/>
  <c r="BE94" i="13" s="1"/>
  <c r="BH94" i="13" s="1"/>
  <c r="BI94" i="13" s="1"/>
  <c r="BD106" i="13"/>
  <c r="BE106" i="13" s="1"/>
  <c r="BH106" i="13" s="1"/>
  <c r="BI106" i="13" s="1"/>
  <c r="BD98" i="13"/>
  <c r="BE98" i="13" s="1"/>
  <c r="BH98" i="13" s="1"/>
  <c r="BI98" i="13" s="1"/>
  <c r="BJ98" i="13" s="1"/>
  <c r="BK98" i="13" s="1"/>
  <c r="BD114" i="13"/>
  <c r="BE114" i="13" s="1"/>
  <c r="BH114" i="13" s="1"/>
  <c r="BI114" i="13" s="1"/>
  <c r="BD115" i="13"/>
  <c r="BE115" i="13" s="1"/>
  <c r="BH115" i="13" s="1"/>
  <c r="BI115" i="13" s="1"/>
  <c r="BD120" i="13"/>
  <c r="BE120" i="13" s="1"/>
  <c r="BH120" i="13" s="1"/>
  <c r="BI120" i="13" s="1"/>
  <c r="BJ120" i="13" s="1"/>
  <c r="BK120" i="13" s="1"/>
  <c r="BP120" i="13" s="1"/>
  <c r="BQ120" i="13" s="1"/>
  <c r="S120" i="13" s="1"/>
  <c r="BD140" i="13"/>
  <c r="BE140" i="13" s="1"/>
  <c r="BH140" i="13" s="1"/>
  <c r="BI140" i="13" s="1"/>
  <c r="BD161" i="13"/>
  <c r="BE161" i="13" s="1"/>
  <c r="BH161" i="13" s="1"/>
  <c r="BI161" i="13" s="1"/>
  <c r="BD49" i="13"/>
  <c r="BE49" i="13" s="1"/>
  <c r="BH49" i="13" s="1"/>
  <c r="BI49" i="13" s="1"/>
  <c r="BD50" i="13"/>
  <c r="BE50" i="13" s="1"/>
  <c r="BH50" i="13" s="1"/>
  <c r="BI50" i="13" s="1"/>
  <c r="BD52" i="13"/>
  <c r="BE52" i="13" s="1"/>
  <c r="BH52" i="13" s="1"/>
  <c r="BI52" i="13" s="1"/>
  <c r="BD55" i="13"/>
  <c r="BE55" i="13" s="1"/>
  <c r="BH55" i="13" s="1"/>
  <c r="BI55" i="13" s="1"/>
  <c r="BJ55" i="13" s="1"/>
  <c r="BK55" i="13" s="1"/>
  <c r="BN55" i="13" s="1"/>
  <c r="BO55" i="13" s="1"/>
  <c r="R55" i="13" s="1"/>
  <c r="BD74" i="13"/>
  <c r="BE74" i="13" s="1"/>
  <c r="BH74" i="13" s="1"/>
  <c r="BI74" i="13" s="1"/>
  <c r="BD64" i="13"/>
  <c r="BE64" i="13" s="1"/>
  <c r="BH64" i="13" s="1"/>
  <c r="BI64" i="13" s="1"/>
  <c r="BD123" i="13"/>
  <c r="BE123" i="13" s="1"/>
  <c r="BH123" i="13" s="1"/>
  <c r="BI123" i="13" s="1"/>
  <c r="BD135" i="13"/>
  <c r="BE135" i="13" s="1"/>
  <c r="BH135" i="13" s="1"/>
  <c r="BI135" i="13" s="1"/>
  <c r="BJ135" i="13" s="1"/>
  <c r="BK135" i="13" s="1"/>
  <c r="BP135" i="13" s="1"/>
  <c r="S135" i="13" s="1"/>
  <c r="U135" i="13" s="1"/>
  <c r="V135" i="13" s="1"/>
  <c r="BD138" i="13"/>
  <c r="BE138" i="13" s="1"/>
  <c r="BH138" i="13" s="1"/>
  <c r="BI138" i="13" s="1"/>
  <c r="BD141" i="13"/>
  <c r="BE141" i="13" s="1"/>
  <c r="BH141" i="13" s="1"/>
  <c r="BI141" i="13" s="1"/>
  <c r="BD144" i="13"/>
  <c r="BE144" i="13" s="1"/>
  <c r="BH144" i="13" s="1"/>
  <c r="BI144" i="13" s="1"/>
  <c r="BJ144" i="13" s="1"/>
  <c r="BK144" i="13" s="1"/>
  <c r="BP144" i="13" s="1"/>
  <c r="BQ144" i="13" s="1"/>
  <c r="S144" i="13" s="1"/>
  <c r="BD148" i="13"/>
  <c r="BE148" i="13" s="1"/>
  <c r="BH148" i="13" s="1"/>
  <c r="BI148" i="13" s="1"/>
  <c r="BD149" i="13"/>
  <c r="BE149" i="13" s="1"/>
  <c r="BH149" i="13" s="1"/>
  <c r="BI149" i="13" s="1"/>
  <c r="BD67" i="13"/>
  <c r="BE67" i="13" s="1"/>
  <c r="BH67" i="13" s="1"/>
  <c r="BI67" i="13" s="1"/>
  <c r="BD119" i="13"/>
  <c r="BE119" i="13" s="1"/>
  <c r="BH119" i="13" s="1"/>
  <c r="BI119" i="13" s="1"/>
  <c r="BD58" i="13"/>
  <c r="BE58" i="13" s="1"/>
  <c r="BH58" i="13" s="1"/>
  <c r="BI58" i="13" s="1"/>
  <c r="BD59" i="13"/>
  <c r="BE59" i="13" s="1"/>
  <c r="BH59" i="13" s="1"/>
  <c r="BI59" i="13" s="1"/>
  <c r="BJ59" i="13" s="1"/>
  <c r="BK59" i="13" s="1"/>
  <c r="BP59" i="13" s="1"/>
  <c r="S59" i="13" s="1"/>
  <c r="T59" i="13" s="1"/>
  <c r="BD61" i="13"/>
  <c r="BE61" i="13" s="1"/>
  <c r="BH61" i="13" s="1"/>
  <c r="BI61" i="13" s="1"/>
  <c r="BD104" i="13"/>
  <c r="BE104" i="13" s="1"/>
  <c r="BH104" i="13" s="1"/>
  <c r="BI104" i="13" s="1"/>
  <c r="BD107" i="13"/>
  <c r="BE107" i="13" s="1"/>
  <c r="BH107" i="13" s="1"/>
  <c r="BI107" i="13" s="1"/>
  <c r="BD113" i="13"/>
  <c r="BE113" i="13" s="1"/>
  <c r="BH113" i="13" s="1"/>
  <c r="BI113" i="13" s="1"/>
  <c r="BD122" i="13"/>
  <c r="BE122" i="13" s="1"/>
  <c r="BH122" i="13" s="1"/>
  <c r="BI122" i="13" s="1"/>
  <c r="BD143" i="13"/>
  <c r="BE143" i="13" s="1"/>
  <c r="BH143" i="13" s="1"/>
  <c r="BI143" i="13" s="1"/>
  <c r="BJ143" i="13" s="1"/>
  <c r="BK143" i="13" s="1"/>
  <c r="BP143" i="13" s="1"/>
  <c r="BQ143" i="13" s="1"/>
  <c r="S143" i="13" s="1"/>
  <c r="BD117" i="13"/>
  <c r="BE117" i="13" s="1"/>
  <c r="BH117" i="13" s="1"/>
  <c r="BI117" i="13" s="1"/>
  <c r="BD79" i="13"/>
  <c r="BE79" i="13" s="1"/>
  <c r="BH79" i="13" s="1"/>
  <c r="BI79" i="13" s="1"/>
  <c r="BJ79" i="13" s="1"/>
  <c r="BK79" i="13" s="1"/>
  <c r="BP79" i="13" s="1"/>
  <c r="S79" i="13" s="1"/>
  <c r="U79" i="13" s="1"/>
  <c r="V79" i="13" s="1"/>
  <c r="BD85" i="13"/>
  <c r="BE85" i="13" s="1"/>
  <c r="BH85" i="13" s="1"/>
  <c r="BI85" i="13" s="1"/>
  <c r="BD80" i="13"/>
  <c r="BE80" i="13" s="1"/>
  <c r="BH80" i="13" s="1"/>
  <c r="BI80" i="13" s="1"/>
  <c r="BD82" i="13"/>
  <c r="BE82" i="13" s="1"/>
  <c r="BH82" i="13" s="1"/>
  <c r="BI82" i="13" s="1"/>
  <c r="BD81" i="13"/>
  <c r="BE81" i="13" s="1"/>
  <c r="BH81" i="13" s="1"/>
  <c r="BI81" i="13" s="1"/>
  <c r="BD83" i="13"/>
  <c r="BE83" i="13" s="1"/>
  <c r="BH83" i="13" s="1"/>
  <c r="BI83" i="13" s="1"/>
  <c r="BD84" i="13"/>
  <c r="BE84" i="13" s="1"/>
  <c r="BH84" i="13" s="1"/>
  <c r="BI84" i="13" s="1"/>
  <c r="BD86" i="13"/>
  <c r="BE86" i="13" s="1"/>
  <c r="BH86" i="13" s="1"/>
  <c r="BI86" i="13" s="1"/>
  <c r="BD116" i="13"/>
  <c r="BE116" i="13" s="1"/>
  <c r="BH116" i="13" s="1"/>
  <c r="BI116" i="13" s="1"/>
  <c r="BD147" i="13"/>
  <c r="BE147" i="13" s="1"/>
  <c r="BH147" i="13" s="1"/>
  <c r="BI147" i="13" s="1"/>
  <c r="BD93" i="13"/>
  <c r="BE93" i="13" s="1"/>
  <c r="BH93" i="13" s="1"/>
  <c r="BI93" i="13" s="1"/>
  <c r="BJ93" i="13" s="1"/>
  <c r="BK93" i="13" s="1"/>
  <c r="BP93" i="13" s="1"/>
  <c r="S93" i="13" s="1"/>
  <c r="U93" i="13" s="1"/>
  <c r="V93" i="13" s="1"/>
  <c r="BD87" i="13"/>
  <c r="BE87" i="13" s="1"/>
  <c r="BH87" i="13" s="1"/>
  <c r="BI87" i="13" s="1"/>
  <c r="BD88" i="13"/>
  <c r="BE88" i="13" s="1"/>
  <c r="BH88" i="13" s="1"/>
  <c r="BI88" i="13" s="1"/>
  <c r="BD92" i="13"/>
  <c r="BE92" i="13" s="1"/>
  <c r="BH92" i="13" s="1"/>
  <c r="BI92" i="13" s="1"/>
  <c r="BD90" i="13"/>
  <c r="BE90" i="13" s="1"/>
  <c r="BH90" i="13" s="1"/>
  <c r="BI90" i="13" s="1"/>
  <c r="BD89" i="13"/>
  <c r="BE89" i="13" s="1"/>
  <c r="BH89" i="13" s="1"/>
  <c r="BI89" i="13" s="1"/>
  <c r="BJ122" i="13" l="1"/>
  <c r="BK122" i="13" s="1"/>
  <c r="BN123" i="13" s="1"/>
  <c r="BP98" i="13"/>
  <c r="BQ98" i="13" s="1"/>
  <c r="S98" i="13" s="1"/>
  <c r="BN100" i="13"/>
  <c r="BO99" i="13" s="1"/>
  <c r="BP100" i="13"/>
  <c r="BQ99" i="13" s="1"/>
  <c r="S99" i="13" s="1"/>
  <c r="U59" i="13"/>
  <c r="V59" i="13" s="1"/>
  <c r="BN98" i="13"/>
  <c r="BO98" i="13" s="1"/>
  <c r="R98" i="13" s="1"/>
  <c r="U98" i="13" s="1"/>
  <c r="V98" i="13" s="1"/>
  <c r="BJ43" i="13"/>
  <c r="BK43" i="13" s="1"/>
  <c r="BP43" i="13" s="1"/>
  <c r="T72" i="13"/>
  <c r="BJ136" i="13"/>
  <c r="BK136" i="13" s="1"/>
  <c r="BN137" i="13" s="1"/>
  <c r="R137" i="13" s="1"/>
  <c r="T154" i="13"/>
  <c r="BP155" i="13"/>
  <c r="BQ155" i="13" s="1"/>
  <c r="S155" i="13" s="1"/>
  <c r="U155" i="13" s="1"/>
  <c r="V155" i="13" s="1"/>
  <c r="BN71" i="13"/>
  <c r="BO71" i="13" s="1"/>
  <c r="R71" i="13" s="1"/>
  <c r="BJ46" i="13"/>
  <c r="BK46" i="13" s="1"/>
  <c r="BP49" i="13" s="1"/>
  <c r="BJ106" i="13"/>
  <c r="BK106" i="13" s="1"/>
  <c r="BP107" i="13" s="1"/>
  <c r="BJ74" i="13"/>
  <c r="BK74" i="13" s="1"/>
  <c r="BP74" i="13" s="1"/>
  <c r="BN134" i="13"/>
  <c r="BO134" i="13" s="1"/>
  <c r="R134" i="13" s="1"/>
  <c r="BJ94" i="13"/>
  <c r="BK94" i="13" s="1"/>
  <c r="BP95" i="13" s="1"/>
  <c r="BJ62" i="13"/>
  <c r="BK62" i="13" s="1"/>
  <c r="BP63" i="13" s="1"/>
  <c r="BJ158" i="13"/>
  <c r="BK158" i="13" s="1"/>
  <c r="BP159" i="13" s="1"/>
  <c r="BJ125" i="13"/>
  <c r="BK125" i="13" s="1"/>
  <c r="BN126" i="13" s="1"/>
  <c r="R126" i="13" s="1"/>
  <c r="U126" i="13" s="1"/>
  <c r="V126" i="13" s="1"/>
  <c r="BP133" i="13"/>
  <c r="BQ133" i="13" s="1"/>
  <c r="S133" i="13" s="1"/>
  <c r="U133" i="13" s="1"/>
  <c r="V133" i="13" s="1"/>
  <c r="BN120" i="13"/>
  <c r="BO120" i="13" s="1"/>
  <c r="R120" i="13" s="1"/>
  <c r="BJ102" i="13"/>
  <c r="BN102" i="13" s="1"/>
  <c r="BJ67" i="13"/>
  <c r="BK67" i="13" s="1"/>
  <c r="BP70" i="13" s="1"/>
  <c r="BJ57" i="13"/>
  <c r="BK57" i="13" s="1"/>
  <c r="BN57" i="13" s="1"/>
  <c r="BJ111" i="13"/>
  <c r="BK111" i="13" s="1"/>
  <c r="BN111" i="13" s="1"/>
  <c r="T124" i="13"/>
  <c r="BJ104" i="13"/>
  <c r="BK104" i="13" s="1"/>
  <c r="BP104" i="13" s="1"/>
  <c r="BJ40" i="13"/>
  <c r="BK40" i="13" s="1"/>
  <c r="BN40" i="13" s="1"/>
  <c r="BE38" i="13"/>
  <c r="BH38" i="13" s="1"/>
  <c r="BI38" i="13" s="1"/>
  <c r="BJ37" i="13" s="1"/>
  <c r="BK37" i="13" s="1"/>
  <c r="BN143" i="13"/>
  <c r="BO143" i="13" s="1"/>
  <c r="R143" i="13" s="1"/>
  <c r="BP110" i="13"/>
  <c r="BQ110" i="13" s="1"/>
  <c r="S110" i="13" s="1"/>
  <c r="U110" i="13" s="1"/>
  <c r="V110" i="13" s="1"/>
  <c r="BJ131" i="13"/>
  <c r="BK131" i="13" s="1"/>
  <c r="BN132" i="13" s="1"/>
  <c r="R132" i="13" s="1"/>
  <c r="U132" i="13" s="1"/>
  <c r="V132" i="13" s="1"/>
  <c r="BJ76" i="13"/>
  <c r="BK76" i="13" s="1"/>
  <c r="BP77" i="13" s="1"/>
  <c r="BN108" i="13"/>
  <c r="BO108" i="13" s="1"/>
  <c r="R108" i="13" s="1"/>
  <c r="BJ156" i="13"/>
  <c r="BK156" i="13" s="1"/>
  <c r="BJ150" i="13"/>
  <c r="BK150" i="13" s="1"/>
  <c r="BJ52" i="13"/>
  <c r="BK52" i="13" s="1"/>
  <c r="BN52" i="13" s="1"/>
  <c r="BP55" i="13"/>
  <c r="BQ55" i="13" s="1"/>
  <c r="S55" i="13" s="1"/>
  <c r="U55" i="13" s="1"/>
  <c r="V55" i="13" s="1"/>
  <c r="BJ50" i="13"/>
  <c r="BK50" i="13" s="1"/>
  <c r="BN50" i="13" s="1"/>
  <c r="BJ140" i="13"/>
  <c r="BK140" i="13" s="1"/>
  <c r="BP140" i="13" s="1"/>
  <c r="T98" i="13"/>
  <c r="BN144" i="13"/>
  <c r="BO144" i="13" s="1"/>
  <c r="R144" i="13" s="1"/>
  <c r="U144" i="13" s="1"/>
  <c r="V144" i="13" s="1"/>
  <c r="T79" i="13"/>
  <c r="T146" i="13"/>
  <c r="T135" i="13"/>
  <c r="BN121" i="13"/>
  <c r="BO121" i="13" s="1"/>
  <c r="R121" i="13" s="1"/>
  <c r="U121" i="13" s="1"/>
  <c r="V121" i="13" s="1"/>
  <c r="BP73" i="13"/>
  <c r="BQ73" i="13" s="1"/>
  <c r="S73" i="13" s="1"/>
  <c r="U73" i="13" s="1"/>
  <c r="V73" i="13" s="1"/>
  <c r="T56" i="13"/>
  <c r="BJ138" i="13"/>
  <c r="BK138" i="13" s="1"/>
  <c r="BJ128" i="13"/>
  <c r="BK128" i="13" s="1"/>
  <c r="BP129" i="13" s="1"/>
  <c r="BP109" i="13"/>
  <c r="BQ109" i="13" s="1"/>
  <c r="S109" i="13" s="1"/>
  <c r="U109" i="13" s="1"/>
  <c r="V109" i="13" s="1"/>
  <c r="BJ60" i="13"/>
  <c r="BK60" i="13" s="1"/>
  <c r="BN60" i="13" s="1"/>
  <c r="BJ113" i="13"/>
  <c r="BK113" i="13" s="1"/>
  <c r="BP114" i="13" s="1"/>
  <c r="BJ160" i="13"/>
  <c r="BK160" i="13" s="1"/>
  <c r="BP160" i="13" s="1"/>
  <c r="BJ147" i="13"/>
  <c r="BK147" i="13" s="1"/>
  <c r="BN148" i="13" s="1"/>
  <c r="R148" i="13" s="1"/>
  <c r="T148" i="13" s="1"/>
  <c r="BJ116" i="13"/>
  <c r="BK116" i="13" s="1"/>
  <c r="BP119" i="13" s="1"/>
  <c r="BN145" i="13"/>
  <c r="BO145" i="13" s="1"/>
  <c r="BJ80" i="13"/>
  <c r="BK80" i="13" s="1"/>
  <c r="BP80" i="13" s="1"/>
  <c r="BJ152" i="13"/>
  <c r="BK152" i="13" s="1"/>
  <c r="BJ64" i="13"/>
  <c r="BK64" i="13" s="1"/>
  <c r="BJ85" i="13"/>
  <c r="BK85" i="13" s="1"/>
  <c r="BP86" i="13" s="1"/>
  <c r="BJ83" i="13"/>
  <c r="BK83" i="13" s="1"/>
  <c r="BP84" i="13" s="1"/>
  <c r="R123" i="13"/>
  <c r="U123" i="13" s="1"/>
  <c r="V123" i="13" s="1"/>
  <c r="BN122" i="13"/>
  <c r="BP122" i="13"/>
  <c r="BP123" i="13"/>
  <c r="T93" i="13"/>
  <c r="BJ87" i="13"/>
  <c r="BK87" i="13" s="1"/>
  <c r="BN89" i="13" s="1"/>
  <c r="R89" i="13" s="1"/>
  <c r="U89" i="13" s="1"/>
  <c r="V89" i="13" s="1"/>
  <c r="BJ90" i="13"/>
  <c r="BK90" i="13" s="1"/>
  <c r="BP90" i="13" s="1"/>
  <c r="U99" i="13" l="1"/>
  <c r="V99" i="13" s="1"/>
  <c r="T99" i="13"/>
  <c r="T137" i="13"/>
  <c r="U137" i="13"/>
  <c r="V137" i="13" s="1"/>
  <c r="T120" i="13"/>
  <c r="U120" i="13"/>
  <c r="V120" i="13" s="1"/>
  <c r="T134" i="13"/>
  <c r="U134" i="13"/>
  <c r="V134" i="13" s="1"/>
  <c r="T71" i="13"/>
  <c r="U71" i="13"/>
  <c r="V71" i="13" s="1"/>
  <c r="T108" i="13"/>
  <c r="U108" i="13"/>
  <c r="V108" i="13" s="1"/>
  <c r="T143" i="13"/>
  <c r="U143" i="13"/>
  <c r="V143" i="13" s="1"/>
  <c r="BP48" i="13"/>
  <c r="BN47" i="13"/>
  <c r="BP45" i="13"/>
  <c r="BN44" i="13"/>
  <c r="R44" i="13" s="1"/>
  <c r="BP44" i="13"/>
  <c r="BN45" i="13"/>
  <c r="R45" i="13" s="1"/>
  <c r="BN43" i="13"/>
  <c r="BN46" i="13"/>
  <c r="BN49" i="13"/>
  <c r="BP137" i="13"/>
  <c r="BP158" i="13"/>
  <c r="BQ158" i="13" s="1"/>
  <c r="S158" i="13" s="1"/>
  <c r="BN75" i="13"/>
  <c r="R75" i="13" s="1"/>
  <c r="U75" i="13" s="1"/>
  <c r="V75" i="13" s="1"/>
  <c r="BN136" i="13"/>
  <c r="BO136" i="13" s="1"/>
  <c r="R136" i="13" s="1"/>
  <c r="BP136" i="13"/>
  <c r="T155" i="13"/>
  <c r="BN69" i="13"/>
  <c r="BP118" i="13"/>
  <c r="BN119" i="13"/>
  <c r="BP116" i="13"/>
  <c r="BN51" i="13"/>
  <c r="R51" i="13" s="1"/>
  <c r="BN105" i="13"/>
  <c r="R105" i="13" s="1"/>
  <c r="U105" i="13" s="1"/>
  <c r="V105" i="13" s="1"/>
  <c r="BN58" i="13"/>
  <c r="R58" i="13" s="1"/>
  <c r="T121" i="13"/>
  <c r="BN112" i="13"/>
  <c r="R112" i="13" s="1"/>
  <c r="BN94" i="13"/>
  <c r="BP81" i="13"/>
  <c r="BP50" i="13"/>
  <c r="BP142" i="13"/>
  <c r="BN62" i="13"/>
  <c r="BN147" i="13"/>
  <c r="BN127" i="13"/>
  <c r="R127" i="13" s="1"/>
  <c r="BN70" i="13"/>
  <c r="BN104" i="13"/>
  <c r="BP67" i="13"/>
  <c r="BP62" i="13"/>
  <c r="BQ62" i="13" s="1"/>
  <c r="S62" i="13" s="1"/>
  <c r="BP76" i="13"/>
  <c r="BP125" i="13"/>
  <c r="T110" i="13"/>
  <c r="BP78" i="13"/>
  <c r="BP53" i="13"/>
  <c r="BN48" i="13"/>
  <c r="BN53" i="13"/>
  <c r="R53" i="13" s="1"/>
  <c r="T53" i="13" s="1"/>
  <c r="BP46" i="13"/>
  <c r="BP47" i="13"/>
  <c r="BP103" i="13"/>
  <c r="BN63" i="13"/>
  <c r="R63" i="13" s="1"/>
  <c r="BN77" i="13"/>
  <c r="R77" i="13" s="1"/>
  <c r="BP51" i="13"/>
  <c r="BP54" i="13"/>
  <c r="BN61" i="13"/>
  <c r="R61" i="13" s="1"/>
  <c r="BN68" i="13"/>
  <c r="BP111" i="13"/>
  <c r="BN78" i="13"/>
  <c r="R78" i="13" s="1"/>
  <c r="BN74" i="13"/>
  <c r="BP75" i="13"/>
  <c r="BQ74" i="13" s="1"/>
  <c r="S74" i="13" s="1"/>
  <c r="T55" i="13"/>
  <c r="BP57" i="13"/>
  <c r="BP106" i="13"/>
  <c r="S106" i="13" s="1"/>
  <c r="BN96" i="13"/>
  <c r="R96" i="13" s="1"/>
  <c r="T96" i="13" s="1"/>
  <c r="BP147" i="13"/>
  <c r="BP58" i="13"/>
  <c r="BN107" i="13"/>
  <c r="R107" i="13" s="1"/>
  <c r="U107" i="13" s="1"/>
  <c r="V107" i="13" s="1"/>
  <c r="BP96" i="13"/>
  <c r="BP148" i="13"/>
  <c r="BP126" i="13"/>
  <c r="BN125" i="13"/>
  <c r="BN54" i="13"/>
  <c r="R54" i="13" s="1"/>
  <c r="T54" i="13" s="1"/>
  <c r="BP105" i="13"/>
  <c r="BQ104" i="13" s="1"/>
  <c r="S104" i="13" s="1"/>
  <c r="BP68" i="13"/>
  <c r="BP127" i="13"/>
  <c r="BP52" i="13"/>
  <c r="BP69" i="13"/>
  <c r="T133" i="13"/>
  <c r="BP130" i="13"/>
  <c r="BP94" i="13"/>
  <c r="BQ94" i="13" s="1"/>
  <c r="S94" i="13" s="1"/>
  <c r="BN95" i="13"/>
  <c r="R95" i="13" s="1"/>
  <c r="BN129" i="13"/>
  <c r="R129" i="13" s="1"/>
  <c r="U129" i="13" s="1"/>
  <c r="V129" i="13" s="1"/>
  <c r="BP102" i="13"/>
  <c r="BP141" i="13"/>
  <c r="BN141" i="13"/>
  <c r="R141" i="13" s="1"/>
  <c r="BN140" i="13"/>
  <c r="BN158" i="13"/>
  <c r="BN142" i="13"/>
  <c r="R142" i="13" s="1"/>
  <c r="U142" i="13" s="1"/>
  <c r="V142" i="13" s="1"/>
  <c r="BN159" i="13"/>
  <c r="R159" i="13" s="1"/>
  <c r="BN103" i="13"/>
  <c r="R103" i="13" s="1"/>
  <c r="BN149" i="13"/>
  <c r="R149" i="13" s="1"/>
  <c r="BP149" i="13"/>
  <c r="BP82" i="13"/>
  <c r="BN82" i="13"/>
  <c r="R82" i="13" s="1"/>
  <c r="U82" i="13" s="1"/>
  <c r="V82" i="13" s="1"/>
  <c r="BN81" i="13"/>
  <c r="R81" i="13" s="1"/>
  <c r="U81" i="13" s="1"/>
  <c r="V81" i="13" s="1"/>
  <c r="BP60" i="13"/>
  <c r="T144" i="13"/>
  <c r="BP112" i="13"/>
  <c r="BP132" i="13"/>
  <c r="BP61" i="13"/>
  <c r="BP41" i="13"/>
  <c r="BP40" i="13"/>
  <c r="BN41" i="13"/>
  <c r="R41" i="13" s="1"/>
  <c r="T41" i="13" s="1"/>
  <c r="BN42" i="13"/>
  <c r="R42" i="13" s="1"/>
  <c r="BP38" i="13"/>
  <c r="BN38" i="13"/>
  <c r="R38" i="13" s="1"/>
  <c r="T38" i="13" s="1"/>
  <c r="BN37" i="13"/>
  <c r="BP157" i="13"/>
  <c r="BN156" i="13"/>
  <c r="BN157" i="13"/>
  <c r="R157" i="13" s="1"/>
  <c r="BP156" i="13"/>
  <c r="T73" i="13"/>
  <c r="BP42" i="13"/>
  <c r="BP131" i="13"/>
  <c r="BN39" i="13"/>
  <c r="R39" i="13" s="1"/>
  <c r="T39" i="13" s="1"/>
  <c r="BP39" i="13"/>
  <c r="BP37" i="13"/>
  <c r="BP151" i="13"/>
  <c r="BN150" i="13"/>
  <c r="BP150" i="13"/>
  <c r="BN151" i="13"/>
  <c r="R151" i="13" s="1"/>
  <c r="R145" i="13"/>
  <c r="U145" i="13" s="1"/>
  <c r="V145" i="13" s="1"/>
  <c r="BN114" i="13"/>
  <c r="R114" i="13" s="1"/>
  <c r="U114" i="13" s="1"/>
  <c r="V114" i="13" s="1"/>
  <c r="BP113" i="13"/>
  <c r="BP115" i="13"/>
  <c r="BP85" i="13"/>
  <c r="BQ85" i="13" s="1"/>
  <c r="S85" i="13" s="1"/>
  <c r="BN115" i="13"/>
  <c r="BN130" i="13"/>
  <c r="R130" i="13" s="1"/>
  <c r="U130" i="13" s="1"/>
  <c r="V130" i="13" s="1"/>
  <c r="BP128" i="13"/>
  <c r="BN128" i="13"/>
  <c r="BN139" i="13"/>
  <c r="BP139" i="13"/>
  <c r="BP138" i="13"/>
  <c r="BP161" i="13"/>
  <c r="BQ160" i="13" s="1"/>
  <c r="S160" i="13" s="1"/>
  <c r="BN161" i="13"/>
  <c r="R161" i="13" s="1"/>
  <c r="U161" i="13" s="1"/>
  <c r="V161" i="13" s="1"/>
  <c r="BN160" i="13"/>
  <c r="BQ122" i="13"/>
  <c r="S122" i="13" s="1"/>
  <c r="T109" i="13"/>
  <c r="BO122" i="13"/>
  <c r="R122" i="13" s="1"/>
  <c r="BN83" i="13"/>
  <c r="BP83" i="13"/>
  <c r="BQ83" i="13" s="1"/>
  <c r="S83" i="13" s="1"/>
  <c r="BN86" i="13"/>
  <c r="R86" i="13" s="1"/>
  <c r="BN64" i="13"/>
  <c r="BN66" i="13"/>
  <c r="R66" i="13" s="1"/>
  <c r="BP66" i="13"/>
  <c r="BN65" i="13"/>
  <c r="R65" i="13" s="1"/>
  <c r="BP65" i="13"/>
  <c r="BP64" i="13"/>
  <c r="BN116" i="13"/>
  <c r="BN118" i="13"/>
  <c r="BN85" i="13"/>
  <c r="BP153" i="13"/>
  <c r="BP152" i="13"/>
  <c r="BN153" i="13"/>
  <c r="BP117" i="13"/>
  <c r="BN117" i="13"/>
  <c r="BN84" i="13"/>
  <c r="R84" i="13" s="1"/>
  <c r="U84" i="13" s="1"/>
  <c r="V84" i="13" s="1"/>
  <c r="T123" i="13"/>
  <c r="T126" i="13"/>
  <c r="BO131" i="13"/>
  <c r="R131" i="13" s="1"/>
  <c r="BN92" i="13"/>
  <c r="BN90" i="13"/>
  <c r="BP92" i="13"/>
  <c r="BN91" i="13"/>
  <c r="BP91" i="13"/>
  <c r="BP89" i="13"/>
  <c r="BN88" i="13"/>
  <c r="R88" i="13" s="1"/>
  <c r="BN87" i="13"/>
  <c r="BP87" i="13"/>
  <c r="BP88" i="13"/>
  <c r="T89" i="13"/>
  <c r="U122" i="13" l="1"/>
  <c r="V122" i="13" s="1"/>
  <c r="T127" i="13"/>
  <c r="U127" i="13"/>
  <c r="V127" i="13" s="1"/>
  <c r="T141" i="13"/>
  <c r="U141" i="13"/>
  <c r="V141" i="13" s="1"/>
  <c r="T61" i="13"/>
  <c r="U61" i="13"/>
  <c r="V61" i="13" s="1"/>
  <c r="T63" i="13"/>
  <c r="U63" i="13"/>
  <c r="V63" i="13" s="1"/>
  <c r="T58" i="13"/>
  <c r="U58" i="13"/>
  <c r="V58" i="13" s="1"/>
  <c r="T159" i="13"/>
  <c r="U159" i="13"/>
  <c r="V159" i="13" s="1"/>
  <c r="T88" i="13"/>
  <c r="U88" i="13"/>
  <c r="V88" i="13" s="1"/>
  <c r="T75" i="13"/>
  <c r="BQ37" i="13"/>
  <c r="T44" i="13"/>
  <c r="BQ43" i="13"/>
  <c r="S43" i="13" s="1"/>
  <c r="BO104" i="13"/>
  <c r="R104" i="13" s="1"/>
  <c r="U104" i="13" s="1"/>
  <c r="V104" i="13" s="1"/>
  <c r="BO46" i="13"/>
  <c r="R46" i="13" s="1"/>
  <c r="T45" i="13"/>
  <c r="BO43" i="13"/>
  <c r="R43" i="13" s="1"/>
  <c r="U43" i="13" s="1"/>
  <c r="V43" i="13" s="1"/>
  <c r="BQ136" i="13"/>
  <c r="S136" i="13" s="1"/>
  <c r="T136" i="13" s="1"/>
  <c r="T82" i="13"/>
  <c r="BO111" i="13"/>
  <c r="R111" i="13" s="1"/>
  <c r="BO74" i="13"/>
  <c r="R74" i="13" s="1"/>
  <c r="U74" i="13" s="1"/>
  <c r="V74" i="13" s="1"/>
  <c r="BQ116" i="13"/>
  <c r="S116" i="13" s="1"/>
  <c r="T105" i="13"/>
  <c r="BQ46" i="13"/>
  <c r="S46" i="13" s="1"/>
  <c r="BO57" i="13"/>
  <c r="R57" i="13" s="1"/>
  <c r="BQ147" i="13"/>
  <c r="S147" i="13" s="1"/>
  <c r="U147" i="13" s="1"/>
  <c r="V147" i="13" s="1"/>
  <c r="T112" i="13"/>
  <c r="T95" i="13"/>
  <c r="BO50" i="13"/>
  <c r="R50" i="13" s="1"/>
  <c r="BQ50" i="13"/>
  <c r="S50" i="13" s="1"/>
  <c r="S67" i="13"/>
  <c r="T51" i="13"/>
  <c r="T81" i="13"/>
  <c r="BQ102" i="13"/>
  <c r="S102" i="13" s="1"/>
  <c r="BO125" i="13"/>
  <c r="R125" i="13" s="1"/>
  <c r="BQ57" i="13"/>
  <c r="S57" i="13" s="1"/>
  <c r="BO67" i="13"/>
  <c r="R67" i="13" s="1"/>
  <c r="S76" i="13"/>
  <c r="BO62" i="13"/>
  <c r="R62" i="13" s="1"/>
  <c r="BO94" i="13"/>
  <c r="R94" i="13" s="1"/>
  <c r="U94" i="13" s="1"/>
  <c r="V94" i="13" s="1"/>
  <c r="S80" i="13"/>
  <c r="BO76" i="13"/>
  <c r="R76" i="13" s="1"/>
  <c r="U76" i="13" s="1"/>
  <c r="V76" i="13" s="1"/>
  <c r="T142" i="13"/>
  <c r="BO60" i="13"/>
  <c r="R60" i="13" s="1"/>
  <c r="BQ140" i="13"/>
  <c r="S140" i="13" s="1"/>
  <c r="BQ52" i="13"/>
  <c r="S52" i="13" s="1"/>
  <c r="T77" i="13"/>
  <c r="BO140" i="13"/>
  <c r="R140" i="13" s="1"/>
  <c r="BQ60" i="13"/>
  <c r="S60" i="13" s="1"/>
  <c r="T42" i="13"/>
  <c r="BQ125" i="13"/>
  <c r="S125" i="13" s="1"/>
  <c r="T149" i="13"/>
  <c r="BO52" i="13"/>
  <c r="R52" i="13" s="1"/>
  <c r="BO147" i="13"/>
  <c r="BQ111" i="13"/>
  <c r="S111" i="13" s="1"/>
  <c r="T107" i="13"/>
  <c r="BO106" i="13"/>
  <c r="R106" i="13" s="1"/>
  <c r="U106" i="13" s="1"/>
  <c r="V106" i="13" s="1"/>
  <c r="T78" i="13"/>
  <c r="T129" i="13"/>
  <c r="BO102" i="13"/>
  <c r="R102" i="13" s="1"/>
  <c r="BO158" i="13"/>
  <c r="R158" i="13" s="1"/>
  <c r="U158" i="13" s="1"/>
  <c r="V158" i="13" s="1"/>
  <c r="T103" i="13"/>
  <c r="BO80" i="13"/>
  <c r="R80" i="13" s="1"/>
  <c r="BQ128" i="13"/>
  <c r="S128" i="13" s="1"/>
  <c r="T145" i="13"/>
  <c r="BQ40" i="13"/>
  <c r="S40" i="13" s="1"/>
  <c r="S131" i="13"/>
  <c r="U131" i="13" s="1"/>
  <c r="V131" i="13" s="1"/>
  <c r="BO40" i="13"/>
  <c r="R40" i="13" s="1"/>
  <c r="S113" i="13"/>
  <c r="BO150" i="13"/>
  <c r="R150" i="13" s="1"/>
  <c r="S37" i="13"/>
  <c r="BQ156" i="13"/>
  <c r="S156" i="13" s="1"/>
  <c r="BO37" i="13"/>
  <c r="R37" i="13" s="1"/>
  <c r="BQ150" i="13"/>
  <c r="S150" i="13" s="1"/>
  <c r="T157" i="13"/>
  <c r="BO156" i="13"/>
  <c r="R156" i="13" s="1"/>
  <c r="U156" i="13" s="1"/>
  <c r="V156" i="13" s="1"/>
  <c r="T151" i="13"/>
  <c r="R91" i="13"/>
  <c r="U91" i="13" s="1"/>
  <c r="V91" i="13" s="1"/>
  <c r="R92" i="13"/>
  <c r="U92" i="13" s="1"/>
  <c r="V92" i="13" s="1"/>
  <c r="T114" i="13"/>
  <c r="S138" i="13"/>
  <c r="BO83" i="13"/>
  <c r="R83" i="13" s="1"/>
  <c r="U83" i="13" s="1"/>
  <c r="V83" i="13" s="1"/>
  <c r="BO160" i="13"/>
  <c r="R115" i="13"/>
  <c r="U115" i="13" s="1"/>
  <c r="V115" i="13" s="1"/>
  <c r="BO113" i="13"/>
  <c r="R113" i="13" s="1"/>
  <c r="U113" i="13" s="1"/>
  <c r="V113" i="13" s="1"/>
  <c r="T122" i="13"/>
  <c r="T130" i="13"/>
  <c r="BO128" i="13"/>
  <c r="R128" i="13" s="1"/>
  <c r="U128" i="13" s="1"/>
  <c r="V128" i="13" s="1"/>
  <c r="R139" i="13"/>
  <c r="BO138" i="13"/>
  <c r="R138" i="13" s="1"/>
  <c r="T161" i="13"/>
  <c r="BO87" i="13"/>
  <c r="R87" i="13" s="1"/>
  <c r="S152" i="13"/>
  <c r="BO116" i="13"/>
  <c r="T86" i="13"/>
  <c r="BO85" i="13"/>
  <c r="BQ64" i="13"/>
  <c r="S64" i="13" s="1"/>
  <c r="T66" i="13"/>
  <c r="T65" i="13"/>
  <c r="R153" i="13"/>
  <c r="U153" i="13" s="1"/>
  <c r="V153" i="13" s="1"/>
  <c r="BO152" i="13"/>
  <c r="R152" i="13" s="1"/>
  <c r="U152" i="13" s="1"/>
  <c r="V152" i="13" s="1"/>
  <c r="BO64" i="13"/>
  <c r="R64" i="13" s="1"/>
  <c r="T84" i="13"/>
  <c r="T132" i="13"/>
  <c r="BO90" i="13"/>
  <c r="R90" i="13" s="1"/>
  <c r="BQ90" i="13"/>
  <c r="S90" i="13" s="1"/>
  <c r="BQ87" i="13"/>
  <c r="S87" i="13" s="1"/>
  <c r="U87" i="13" l="1"/>
  <c r="V87" i="13" s="1"/>
  <c r="U90" i="13"/>
  <c r="V90" i="13" s="1"/>
  <c r="U37" i="13"/>
  <c r="V37" i="13" s="1"/>
  <c r="U67" i="13"/>
  <c r="V67" i="13" s="1"/>
  <c r="U111" i="13"/>
  <c r="V111" i="13" s="1"/>
  <c r="U52" i="13"/>
  <c r="V52" i="13" s="1"/>
  <c r="U57" i="13"/>
  <c r="V57" i="13" s="1"/>
  <c r="U136" i="13"/>
  <c r="V136" i="13" s="1"/>
  <c r="U40" i="13"/>
  <c r="V40" i="13" s="1"/>
  <c r="U102" i="13"/>
  <c r="V102" i="13" s="1"/>
  <c r="U64" i="13"/>
  <c r="V64" i="13" s="1"/>
  <c r="U138" i="13"/>
  <c r="V138" i="13" s="1"/>
  <c r="U80" i="13"/>
  <c r="V80" i="13" s="1"/>
  <c r="T62" i="13"/>
  <c r="U62" i="13"/>
  <c r="V62" i="13" s="1"/>
  <c r="U125" i="13"/>
  <c r="V125" i="13" s="1"/>
  <c r="U46" i="13"/>
  <c r="V46" i="13" s="1"/>
  <c r="U140" i="13"/>
  <c r="V140" i="13" s="1"/>
  <c r="U60" i="13"/>
  <c r="V60" i="13" s="1"/>
  <c r="U150" i="13"/>
  <c r="V150" i="13" s="1"/>
  <c r="T43" i="13"/>
  <c r="T104" i="13"/>
  <c r="T102" i="13"/>
  <c r="T111" i="13"/>
  <c r="T74" i="13"/>
  <c r="T60" i="13"/>
  <c r="T140" i="13"/>
  <c r="T57" i="13"/>
  <c r="T76" i="13"/>
  <c r="T94" i="13"/>
  <c r="T50" i="13"/>
  <c r="T147" i="13"/>
  <c r="T67" i="13"/>
  <c r="T80" i="13"/>
  <c r="T91" i="13"/>
  <c r="T52" i="13"/>
  <c r="T158" i="13"/>
  <c r="T40" i="13"/>
  <c r="T138" i="13"/>
  <c r="T106" i="13"/>
  <c r="T131" i="13"/>
  <c r="T125" i="13"/>
  <c r="T83" i="13"/>
  <c r="T37" i="13"/>
  <c r="T46" i="13"/>
  <c r="T156" i="13"/>
  <c r="T150" i="13"/>
  <c r="R116" i="13"/>
  <c r="R160" i="13"/>
  <c r="U160" i="13" s="1"/>
  <c r="V160" i="13" s="1"/>
  <c r="R85" i="13"/>
  <c r="T92" i="13"/>
  <c r="T113" i="13"/>
  <c r="T115" i="13"/>
  <c r="T139" i="13"/>
  <c r="T128" i="13"/>
  <c r="T152" i="13"/>
  <c r="T90" i="13"/>
  <c r="T153" i="13"/>
  <c r="T64" i="13"/>
  <c r="T87" i="13"/>
  <c r="T85" i="13" l="1"/>
  <c r="U85" i="13"/>
  <c r="V85" i="13" s="1"/>
  <c r="T116" i="13"/>
  <c r="U116" i="13"/>
  <c r="V116" i="13" s="1"/>
  <c r="T16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CDBF1AF3-4FB4-482E-A5A6-6CABC69D9709}">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87F81779-F186-476D-9619-5640423A1AE8}">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7C75126D-C76B-4F6B-AC9C-0EF4FAE5B7D8}">
      <text>
        <r>
          <rPr>
            <b/>
            <sz val="9"/>
            <color indexed="81"/>
            <rFont val="Tahoma"/>
            <family val="2"/>
          </rPr>
          <t>DAVID:</t>
        </r>
        <r>
          <rPr>
            <sz val="9"/>
            <color indexed="81"/>
            <rFont val="Tahoma"/>
            <family val="2"/>
          </rPr>
          <t xml:space="preserve">
¿ESTE CONTROL APLICA EN TERRITORIALES?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<sst xmlns="http://schemas.openxmlformats.org/spreadsheetml/2006/main" count="4163" uniqueCount="962">
  <si>
    <t>RIESGO</t>
  </si>
  <si>
    <t>PROBABILIDAD</t>
  </si>
  <si>
    <t>IMPACTO</t>
  </si>
  <si>
    <t>PROCESO</t>
  </si>
  <si>
    <t>No</t>
  </si>
  <si>
    <t>OBJETIVO</t>
  </si>
  <si>
    <t>SI</t>
  </si>
  <si>
    <t>Número</t>
  </si>
  <si>
    <t>Direccionamiento Estratégico y Planeación</t>
  </si>
  <si>
    <t>Porcentaje</t>
  </si>
  <si>
    <t>CONTROLES</t>
  </si>
  <si>
    <t>TIPO DE RIESGO</t>
  </si>
  <si>
    <t>CAUSAS</t>
  </si>
  <si>
    <t>CONSECUENCIAS</t>
  </si>
  <si>
    <t xml:space="preserve">RESPONSABLE DE EJECUTAR EL CONTROL </t>
  </si>
  <si>
    <t>¿El control esta documentado?</t>
  </si>
  <si>
    <t>Tipo de control</t>
  </si>
  <si>
    <t>¿El control se esta aplicando?</t>
  </si>
  <si>
    <t>¿El control es efectivo para minimizar el riesgo?</t>
  </si>
  <si>
    <t>Frecuencia del Control</t>
  </si>
  <si>
    <t>Preventivo</t>
  </si>
  <si>
    <t>Detectivo</t>
  </si>
  <si>
    <t>Correctivo</t>
  </si>
  <si>
    <t>NO</t>
  </si>
  <si>
    <t>Diariamente</t>
  </si>
  <si>
    <t>Semanalmente</t>
  </si>
  <si>
    <t>Quincenalmente</t>
  </si>
  <si>
    <t>Mensualmente</t>
  </si>
  <si>
    <t>Anualmente</t>
  </si>
  <si>
    <t>Continuo</t>
  </si>
  <si>
    <t>A solicitud</t>
  </si>
  <si>
    <t>Semestralmente</t>
  </si>
  <si>
    <t>De Cumplimiento</t>
  </si>
  <si>
    <t>De Imagen o Reputacional</t>
  </si>
  <si>
    <t>De Corrupción</t>
  </si>
  <si>
    <t>De Seguridad Digital</t>
  </si>
  <si>
    <t>Ambiental</t>
  </si>
  <si>
    <t>Gerencial</t>
  </si>
  <si>
    <t>Operativo</t>
  </si>
  <si>
    <t>Financiero</t>
  </si>
  <si>
    <t>Tecnológico</t>
  </si>
  <si>
    <t>Estratégico</t>
  </si>
  <si>
    <t>Gestión Geodésica</t>
  </si>
  <si>
    <t>Gestión Cartográfica</t>
  </si>
  <si>
    <t>Gestión Agrológica</t>
  </si>
  <si>
    <t>Gestión Geográfica</t>
  </si>
  <si>
    <t>Gestión Catastral</t>
  </si>
  <si>
    <t>Regulación</t>
  </si>
  <si>
    <t>Gestión de Tecnologías de la Información</t>
  </si>
  <si>
    <t>Gestión de Comunicaciones y Mercadeo</t>
  </si>
  <si>
    <t>Servicio al Ciudadano y Participación</t>
  </si>
  <si>
    <t>Gestión del Conocimiento, Investigación e Innovación</t>
  </si>
  <si>
    <t>Gestión del Talento Humano</t>
  </si>
  <si>
    <t>Gestión Financiera</t>
  </si>
  <si>
    <t>Gestión Documental</t>
  </si>
  <si>
    <t>Gestión Contractual</t>
  </si>
  <si>
    <t>Gestión Jurídica</t>
  </si>
  <si>
    <t>Gestión Informática de Soporte</t>
  </si>
  <si>
    <t>Control Disciplinario</t>
  </si>
  <si>
    <t>Seguimiento  y Evaluación Institucional</t>
  </si>
  <si>
    <t>Gestión de Servicios Administrativos</t>
  </si>
  <si>
    <t>Trimestralmente</t>
  </si>
  <si>
    <t>OPCIONES DE MANEJO DEL RIESGO INHERENTE</t>
  </si>
  <si>
    <t>Contexto Estratégico  FACTOR EXTERNO</t>
  </si>
  <si>
    <t>Políticos</t>
  </si>
  <si>
    <t>Económicos y financieros</t>
  </si>
  <si>
    <t>Sociales y culturales</t>
  </si>
  <si>
    <t>Tecnológicos</t>
  </si>
  <si>
    <t>Ambientales</t>
  </si>
  <si>
    <t>Legales y reglamentarios</t>
  </si>
  <si>
    <t>Contexto Estratégico  FACTOR INTERNO</t>
  </si>
  <si>
    <t>Procedimientos asociados</t>
  </si>
  <si>
    <t>Responsables del proceso</t>
  </si>
  <si>
    <t>Activos de seguridad digital</t>
  </si>
  <si>
    <t>Contexto Estratégico FACTOR DEL PROCESO</t>
  </si>
  <si>
    <t>Financieros</t>
  </si>
  <si>
    <t>Personal</t>
  </si>
  <si>
    <t>Procesos</t>
  </si>
  <si>
    <t>Tecnología</t>
  </si>
  <si>
    <t>Comunicación Interna</t>
  </si>
  <si>
    <t>Diseño del proceso</t>
  </si>
  <si>
    <t>Interacciones con otros procesos</t>
  </si>
  <si>
    <t>Transversalidad</t>
  </si>
  <si>
    <t>Comunicación entre los procesos</t>
  </si>
  <si>
    <t>RIESGO EXTREMO</t>
  </si>
  <si>
    <t>RIESGO ALTO</t>
  </si>
  <si>
    <t>RIESGO MODERADO</t>
  </si>
  <si>
    <t>RIESGO BAJO</t>
  </si>
  <si>
    <t>MATERIALIZACIÓN DE LAS TERRITORIALES</t>
  </si>
  <si>
    <t>Evitar el riesgo</t>
  </si>
  <si>
    <t>Reducir el riesgo</t>
  </si>
  <si>
    <t>Compartir o transferir el riesgo</t>
  </si>
  <si>
    <t>Asumir el riesgo</t>
  </si>
  <si>
    <t>APLICABILIDAD EN TERRITORIALES</t>
  </si>
  <si>
    <t>2. Periodicidad</t>
  </si>
  <si>
    <t>3. Propósito</t>
  </si>
  <si>
    <t>4. Realización del control</t>
  </si>
  <si>
    <t>5. Observaciones y desviaciones</t>
  </si>
  <si>
    <t>6. Evidencia</t>
  </si>
  <si>
    <t>1. Responsable Asignado</t>
  </si>
  <si>
    <t>1.1 Responsable Adecuado</t>
  </si>
  <si>
    <t>Asignado</t>
  </si>
  <si>
    <t>No asignado</t>
  </si>
  <si>
    <t>Adecuado</t>
  </si>
  <si>
    <t>Inadecuado</t>
  </si>
  <si>
    <t>Oportuna</t>
  </si>
  <si>
    <t>Inoportuna</t>
  </si>
  <si>
    <t>No es un control</t>
  </si>
  <si>
    <t>Confiable</t>
  </si>
  <si>
    <t>No confiable</t>
  </si>
  <si>
    <t>Se investigan y resuelven oportunamente</t>
  </si>
  <si>
    <t>No se investigan y resuelven oportunamente.</t>
  </si>
  <si>
    <t>Completa</t>
  </si>
  <si>
    <t>Prevenir</t>
  </si>
  <si>
    <t>Detectar</t>
  </si>
  <si>
    <t>Incompleta</t>
  </si>
  <si>
    <t>No existe</t>
  </si>
  <si>
    <t>Manual</t>
  </si>
  <si>
    <t>Automático</t>
  </si>
  <si>
    <t>CL1</t>
  </si>
  <si>
    <t>CL11</t>
  </si>
  <si>
    <t>CL2</t>
  </si>
  <si>
    <t>CL3</t>
  </si>
  <si>
    <t>CL4</t>
  </si>
  <si>
    <t>CL5</t>
  </si>
  <si>
    <t>CL6</t>
  </si>
  <si>
    <t>Fuerte</t>
  </si>
  <si>
    <t>Moderado</t>
  </si>
  <si>
    <t>Débil</t>
  </si>
  <si>
    <t>96-100</t>
  </si>
  <si>
    <t>86-95</t>
  </si>
  <si>
    <t>0-85</t>
  </si>
  <si>
    <t>Puntaje
TOTAL</t>
  </si>
  <si>
    <t>CDI</t>
  </si>
  <si>
    <t>DEP</t>
  </si>
  <si>
    <t>GAG</t>
  </si>
  <si>
    <t>GCA</t>
  </si>
  <si>
    <t>GCT</t>
  </si>
  <si>
    <t>GCO</t>
  </si>
  <si>
    <t>GCM</t>
  </si>
  <si>
    <t>GSA</t>
  </si>
  <si>
    <t>GTI</t>
  </si>
  <si>
    <t>GCI</t>
  </si>
  <si>
    <t>GTH</t>
  </si>
  <si>
    <t>GDO</t>
  </si>
  <si>
    <t>GFI</t>
  </si>
  <si>
    <t>GGD</t>
  </si>
  <si>
    <t>GGG</t>
  </si>
  <si>
    <t>GIS</t>
  </si>
  <si>
    <t>GJU</t>
  </si>
  <si>
    <t>REG</t>
  </si>
  <si>
    <t>SEI</t>
  </si>
  <si>
    <t>SCP</t>
  </si>
  <si>
    <t>RESPONSABLE DETERMINACIÓN DE LA MATERIALIZACIÓN</t>
  </si>
  <si>
    <t>ENTREGABLE</t>
  </si>
  <si>
    <t>META ANUAL</t>
  </si>
  <si>
    <t>Se ejecuta de manera consistente</t>
  </si>
  <si>
    <t>Se ejecuta algunas veces</t>
  </si>
  <si>
    <t>No se ejecuta</t>
  </si>
  <si>
    <t>Solidez del CONJUNTO de controles</t>
  </si>
  <si>
    <t>Solidez INDIVIDUAL de cada control</t>
  </si>
  <si>
    <t>Calificación de la solidez INDIVIDUAL</t>
  </si>
  <si>
    <t>Calificación de la solidez CONJUNTO</t>
  </si>
  <si>
    <t>Disminución de probabilidad</t>
  </si>
  <si>
    <t>Disminución de impacto</t>
  </si>
  <si>
    <t>Directamente</t>
  </si>
  <si>
    <t>No disminuye</t>
  </si>
  <si>
    <t>Indirectamente</t>
  </si>
  <si>
    <t>Unidad medida de meta</t>
  </si>
  <si>
    <t>Meta Cuatrimestre 3</t>
  </si>
  <si>
    <t>Meta Cuatrimestre 2</t>
  </si>
  <si>
    <t>DEP-1</t>
  </si>
  <si>
    <t>Funcionamiento del control</t>
  </si>
  <si>
    <t xml:space="preserve">  Incumplimiento en la ejecución del presupuesto de inversión y en las metas proyecto y PND</t>
  </si>
  <si>
    <t>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</si>
  <si>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Desarticulación de los elementos del Plan Estratégico Institucional (PEI) con los planes y proyectos del IGAC</t>
  </si>
  <si>
    <t>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</si>
  <si>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</si>
  <si>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Implementación de MIPG sin el cumplimiento de los requisitos normativos </t>
  </si>
  <si>
    <t xml:space="preserve">1. Puntuación baja en el Índice de desempeño Institucional - IDI de las políticas del modelo.
2. No se logra la integración de los sistemas de gestión con el MIPG.
3. Desenfoque de las actividades ejecutadas por el personal en función del modelo MIPG.
4. Llamados de atención por entidades de control o administrativas.
5. Reprocesos en las actividades.
6. Pérdida de imagen institucional y credibilidad del proceso de Direccionamiento Estratégico y Planeación.
7. Afectaciones para el proceso de certificación en la norma ISO 9001:2015 o implementación de las políticas del MIPG.
8. Afectaciones en el cumplimiento de los objetivos estratégicos de la entidad. </t>
  </si>
  <si>
    <t>DEP-2</t>
  </si>
  <si>
    <t>DEP-3</t>
  </si>
  <si>
    <t>Responsable Oficina Asesora de Planeación</t>
  </si>
  <si>
    <t xml:space="preserve"> Líder responsable de cada proceso</t>
  </si>
  <si>
    <t xml:space="preserve"> Acta de Comité de Gestión y desempeño reflejando el seguimiento del plan / Alertas a los ordenadores del gasto</t>
  </si>
  <si>
    <t>Correo con la alerta de cumplimiento remitida al responsable y/o Monitoreo al responsable con acciones definidas (si aplica)</t>
  </si>
  <si>
    <t>Correo de aprobación y/o Solicitud en el sistema SIIF.</t>
  </si>
  <si>
    <t>Informe de gestión entregado y/o correos electrónicos enviados por la Oficina Asesora de Planeación para la alineación con el informe de gestión.</t>
  </si>
  <si>
    <t>Pantallazo de la aceptación o rechazo de solicitud de creación o actualización del proyecto de inversión en el sistema o correo electrónico automático enviado.</t>
  </si>
  <si>
    <t>Comunicaciones, piezas gráficas, publicaciones realizadas y/o registros de asistencia. Registro de los medios alternativos utilizados (si aplica).</t>
  </si>
  <si>
    <t>Correo electrónico con la notificación de cierre de periodo. Correo electrónico para corregir información (Si aplica).</t>
  </si>
  <si>
    <t xml:space="preserve">Reporte de usuarios registrados en los aplicativos verificado por el responsable de la OAP. </t>
  </si>
  <si>
    <t>Correo electrónico de Visto Bueno de la OAP para el cargue en SINERGIA o Correo electrónico de notificación de cargue por el responsable.</t>
  </si>
  <si>
    <t xml:space="preserve">Planes institucionales articulados con MIPG y aprobados por el Comité. Seguimiento realizado por el proceso a su plan de acción. </t>
  </si>
  <si>
    <t xml:space="preserve">Archivo planificación FURAG  y/o Acta sesión de seguimiento con los procesos. </t>
  </si>
  <si>
    <t xml:space="preserve"> Resultados del mecanismo de evaluación utilizado y/o material evidencia de la evaluación realizada. </t>
  </si>
  <si>
    <t>Presentación del desempeño institucional a la Alta Dirección, Acta de Comité presentación de resultados y/o plan de acción desde la Alta Dirección.</t>
  </si>
  <si>
    <t>Meta cambiante</t>
  </si>
  <si>
    <t>Columnas PROMEDIO que se mueve el RIESGO en PROBABILIDAD</t>
  </si>
  <si>
    <t>Columnas que se mueve en PROBABILIDAD por control individual</t>
  </si>
  <si>
    <t>Columnas que se mueve en IMPACTO por control individual</t>
  </si>
  <si>
    <t>DEP-4</t>
  </si>
  <si>
    <t>Producir, actualizar y disponer información cartográfica básica del territorio nacional cumpliendo con las especificaciones y estándares de producción, dentro del marco de la infraestructura colombiana de datos espaciales, para atender oportunamente los requerimientos de usuarios internos y externos.</t>
  </si>
  <si>
    <t>Gestionar proyectos de investigación, desarrollo, e innovación, programas de transferencia del conocimiento y asistencia técnica en el uso de tecnologías geoespaciales, gestión de información geográfica y temáticas relacionadas con procesos misionales, en el marco del sistema nacional de ciencia y tecnología; de manera oportuna, confiable y pertinente, asegurando los flujos de información que apoyen el fortalecimiento institucional, para satisfacer las necesidades y expectativas de las partes interesadas, dando cumplimiento a la normatividad legal vigente.</t>
  </si>
  <si>
    <t>Atender de forma oportuna y eficaz las solicitudes de soporte técnico relacionados con la plataforma tecnológica de la Entidad.</t>
  </si>
  <si>
    <t>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t>
  </si>
  <si>
    <t>Incumplimiento del Programa Anual de Auditorias Internas de Gestión</t>
  </si>
  <si>
    <t xml:space="preserve">1. Susceptibilidad de los procesos no auditados de incurrir en situaciones que generen sanciones fiscales, disciplinarias e inclusive penales.
2. Posibles sanciones disciplinarias al Jefe de la OCI por la no ejecución del Programa Anual de Auditorias.
3. Pérdida de imagen institucional y credibilidad del proceso de seguimiento y evaluación.
4. Afectaciones en la prestación del servicio a los usuarios del IGAC. </t>
  </si>
  <si>
    <t xml:space="preserve"> Jefe de la Oficina de Control Interno</t>
  </si>
  <si>
    <t>Jefe Oficina de Control Interno</t>
  </si>
  <si>
    <t xml:space="preserve">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t>
  </si>
  <si>
    <t>Incumplimiento de alguna de las normas legales, técnicas y de la entidad durante el ejercicio de auditoria</t>
  </si>
  <si>
    <t xml:space="preserve">1. Informes deficientes que pueden conllevar a una errada toma de decisiones e insuficiente conocimiento sobre el estado del Sistema de Control Interno.
2. Susceptibilidad de los procesos auditados de incurrir en situaciones que generen sanciones fiscales, disciplinarias e inclusive penales.
3. Pérdida de imagen institucional y credibilidad del proceso de seguimiento y evaluación.
4. Afectaciones en la prestación del servicio a los usuarios del IGAC. </t>
  </si>
  <si>
    <t>Responsable en la Oficina de Control Interno</t>
  </si>
  <si>
    <t>1. Falta de apropiación e interiorización del Estatuto de Auditoría Interna y Código de ética del auditor.
2. Debilidad en las competencias de los auditores e insuficiente capacitación.</t>
  </si>
  <si>
    <t>Desarrollo de ejercicios auditores con resultados subjetivos y/o parciales</t>
  </si>
  <si>
    <t xml:space="preserve">1. Susceptibilidad de los procesos auditados de incurrir en situaciones que generen sanciones fiscales, disciplinarias e inclusive penales.
2. Informes deficientes que pueden conllevar a una errada toma de decisiones e insuficiente conocimiento sobre el estado del Sistema de Control Interno.
3. Pérdida de imagen institucional y credibilidad del proceso de seguimiento y evaluación. </t>
  </si>
  <si>
    <t xml:space="preserve">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t>
  </si>
  <si>
    <t>Omisión y/o encubrimiento deliberado durante la revisión y verificación 
de situaciones irregulares conocidas y/o encontradas en el proceso auditor, para favorecimiento propio o de terceros</t>
  </si>
  <si>
    <t xml:space="preserve">1. Detrimento patrimonial de la entidad
2. Incurrir en situaciones que generen sanciones fiscales, disciplinarias e inclusive penales.
3. Pérdida de imagen institucional y credibilidad del proceso de seguimiento y evaluación. </t>
  </si>
  <si>
    <t>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t>
  </si>
  <si>
    <t>Inoportuna atención a las peticiones, quejas, reclamos, denuncias, y sugerencias solicitados por los ciudadanos y grupos de interés en los diferentes canales de atención.</t>
  </si>
  <si>
    <t>1. Acciones de tutelas
2. Imposibilidad del seguimiento en tiempo real
3. Reprocesos y demora en las en la atención</t>
  </si>
  <si>
    <t xml:space="preserve">Facilitador del SGI en sede central </t>
  </si>
  <si>
    <t>Coordinador GIT Servicio al Ciudadano</t>
  </si>
  <si>
    <t>1. Falta de apropiación de los valores institucionales.
2. Falta de Presupuesto
3. Falta de controles en el proceso</t>
  </si>
  <si>
    <t>Recibir dádivas para manipular el derecho de turno de las peticiones realizadas por los ciudadanos y/o grupos de interés para beneficio propio o de terceros</t>
  </si>
  <si>
    <t>1. Afectaciones en la magen institucional y credibilidad del proceso de Servicio al Ciudadano y participación</t>
  </si>
  <si>
    <t>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t>
  </si>
  <si>
    <t>Inobservancia de las actividades tendientes a expedir regulación normativa por parte de la Entidad</t>
  </si>
  <si>
    <t>1. Sanciones de orden disciplinario, penal y/o fiscal en contra de la entidad o los funcionarios responsables.
2. Posibles demandas en contra de la entidad. 
3. Pérdida de imagen institucional y credibilidad del proceso de regulación.
4. Generación de vacíos legales por la ausencia de normatividad aplicable.</t>
  </si>
  <si>
    <t>Responsable en la Oficina, GIT o Área</t>
  </si>
  <si>
    <t>Responsable Oficina Asesora Jurídica</t>
  </si>
  <si>
    <t xml:space="preserve">1. Se identifica la ilegalidad del acto por parte de un ente judicial.
</t>
  </si>
  <si>
    <t>Declaratoria de inaplicación de la regulación expedida por la entidad</t>
  </si>
  <si>
    <t>1. Condiciones Ambientales que puedan afectar el desarrollo de las actividades del proceso</t>
  </si>
  <si>
    <t>Incumplimiento de términos en los procesos Disciplinarios.</t>
  </si>
  <si>
    <t>1. Sanciones
2. Pérdida de imagen de la Entidad
3. Disminución de la calidad del Servicio</t>
  </si>
  <si>
    <t>Profesional responsable en el GIT Control Disciplinario</t>
  </si>
  <si>
    <t>Trimestral</t>
  </si>
  <si>
    <t>2. Deficiente o inadecuado control y seguimiento de las actuaciones llevadas a cabo en curso de los procesos disciplinarios.</t>
  </si>
  <si>
    <t>Actos indebidos por acción u omisión para favorecer a Funcionarios o exfuncionarios en el desarrollo del proceso disciplinario</t>
  </si>
  <si>
    <t>1. Sanciones
2. Pérdida de imagen de la Entidad</t>
  </si>
  <si>
    <t>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t>
  </si>
  <si>
    <t>1. Imagen negativa de la Oficina Informática y Telecomunicaciones
2. Usuario final insatisfecho 
3. Sanciones legales por la respuesta tardía a las solicitudes relacionadas con las aplicaciones misionales</t>
  </si>
  <si>
    <t>Ingenieros de sistemas de cada Dirección Territorial
Líder de mesa de servicios de la Oficina de Informática en el nivel central</t>
  </si>
  <si>
    <t xml:space="preserve">1. Mala o ausente programación de mantenimientos
2. Falta de recursos para la adquisición de insumos para la realización de mantenimientos
3. Ausencia o inasistencia del personal crítico de la OIT cuyo conocimiento especializado es requerido para el desarrollo de la jornada normal de trabajo </t>
  </si>
  <si>
    <t>Inoportunidad en la ejecución de mantenimientos preventivos de los dispositivos tecnológicos</t>
  </si>
  <si>
    <t>1. Inoperatividad de la plataforma tecnológica para el cumplimiento de los objetivos institucionales 
2. Errores masivos sobre la plataforma tecnológica y en los sistemas de información
3. Daños en la infraestructura tecnológica
4. Afectación de los procesos de la entidad
5. Afectaciones en la prestación del servicio al usuario final
6. Pérdidas económicas
7. Sanciones legales</t>
  </si>
  <si>
    <t xml:space="preserve">Líder de mesa de servicios de OIT
</t>
  </si>
  <si>
    <t>Coordinador del GIT de Infraestructura Tecnológica</t>
  </si>
  <si>
    <t xml:space="preserve">1. Deficiencias en el control de perfiles y roles de acceso a las bases de datos
2. Auditoria insuficiente en las bases de datos
3. Falta de manifestación de conflictos de interés </t>
  </si>
  <si>
    <t xml:space="preserve">Posibilidad de otorgar accesos a la infraestructura tecnológica sin seguir procedimientos  formales para favorecer a un tercero </t>
  </si>
  <si>
    <t>1. Ocurrencia de delito que afecta al Instituto
2. Pérdida de confianza digital 
3. Sanciones de orden disciplinario, penal y fiscal en contra de la entidad.
4. Pérdida de imagen institucional y credibilidad del proceso informático
5. Pérdidas económicas para la entidad</t>
  </si>
  <si>
    <t>Administrador de bases de datos  - Coordinador del GIT de Infraestructura Tecnológica</t>
  </si>
  <si>
    <t>Administrador de bases de datos - Coordinador del GIT de Infraestructura Tecnológica</t>
  </si>
  <si>
    <t xml:space="preserve">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t>
  </si>
  <si>
    <t>Inoportunidad  en la respuesta a los requerimientos en procesos judiciales</t>
  </si>
  <si>
    <t>1. Sanciones de orden disciplinario, penal y fiscal en contra de la entidad y los abogados.
2. Posibles sentencias condenatorias que puede acarrear pérdida de recursos financieros.
3. Pérdida de imagen institucional y credibilidad del proceso de gestión jurídica.</t>
  </si>
  <si>
    <t>El responsable asignado de la Oficina Asesora Jurídica en Sede Central, o el abogado en las Direcciones Territoriales</t>
  </si>
  <si>
    <t xml:space="preserve">Jefe de la Oficina Asesora Jurídica o a quien asigne en Sede Central </t>
  </si>
  <si>
    <t>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t>
  </si>
  <si>
    <t>Respuesta indebida o fuera de los términos legales a los  procesos judiciales, para beneficiar los intereses de un tercero</t>
  </si>
  <si>
    <t xml:space="preserve">1. Sanciones de orden disciplinario, penal y fiscal en contra de la entidad y los abogados.
2. Pérdida de imagen institucional y credibilidad del proceso de gestión jurídica.
3. Detrimento patrimonial para la entidad producto de los actos de corrupción. </t>
  </si>
  <si>
    <t>Responsable asignado de la Oficina Asesora Jurídica en Sede Central</t>
  </si>
  <si>
    <t xml:space="preserve">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
</t>
  </si>
  <si>
    <t>Solicitud o recibimiento de dádivas para generar lineamientos geográficos, certificados o  deslindes que no cumplan con la normatividad vigente,  estándares  o especificaciones técnicas para beneficio propio o de un tercero</t>
  </si>
  <si>
    <t>1. Perjuicio en la imagen institucional y pérdida de credibilidad en el IGAC
2. Sanciones disciplinarias
3. Demandas y procesos legales en contra del Instituto
4. Reprocesos ante la necesidad de volver a realizar el trabajo donde se haya detectado el hecho de corrupción.
5. Multas y sanciones que deba pagar el IGAC por perjuicios a terceros</t>
  </si>
  <si>
    <t>Coordinadores del GIT Estudios geográficos y ordenamiento territorial y GIT Fronteras y límites de entidades territoriales</t>
  </si>
  <si>
    <t>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t>
  </si>
  <si>
    <t>Manipulación y/o sustracción indebida de información  geográfica durante el proceso  previo a su publicación o presentación de resultados, para beneficio propio o de un tercero.</t>
  </si>
  <si>
    <t>1. Perjuicio en la imagen institucional y pérdida de credibilidad en el IGAC
2. Sanciones disciplinarias
3. Demandas y procesos legales en contra del Instituto
4. Demandas de parte del IGAC por pérdida de la autoría intelectual 
5. Reprocesos de las actividades que se ejecutaron para obtener el producto</t>
  </si>
  <si>
    <t>Técnico encargado de archivo del GIT Fronteras y límites de entidades territoriales</t>
  </si>
  <si>
    <t>Coordinador del GIT Estudios geográficos</t>
  </si>
  <si>
    <t>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</si>
  <si>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Incumplimiento de la normatividad, estándares y/o procedimientos de información geográfica en la generación, actualización y publicación de metodologías, estudios e investigaciones geográficas, deslindes y de la delimitación de entidades territoriales</t>
  </si>
  <si>
    <t>1. Sobrecostos
2. Reprocesos
3. Demandas que podrían desencadenar en indemnizaciones que deba pagar la Entidad
4. Pérdida de imagen y credibilidad
5. Quejas y reclamos de los usuarios
6. Investigaciones y sanciones disciplinarias</t>
  </si>
  <si>
    <t>Coordinadores del GIT Estudios geográficos y GIT de fronteras y limites de entidades territoriales</t>
  </si>
  <si>
    <t>Coordinador  GIT de Estudios Geográficos y Ordenamiento Territorial, el Coordinador GIT de Fronteras y Limites de Entidades Territoriales</t>
  </si>
  <si>
    <t xml:space="preserve">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
</t>
  </si>
  <si>
    <t>Incumplimiento en los tiempos programados para la generación, actualización y publicación de metodologías, estudios e investigaciones geográficas, deslindes y delimitación de las entidades territoriales.</t>
  </si>
  <si>
    <t xml:space="preserve">1. Perjuicio en la imagen institucional y pérdida de credibilidad en el IGAC
2. Obstaculiza la operación de otros procesos misionales del instituto
3. Pérdida de  oportunidades para ofertar convenios interinstitucionales 
4. Quejas y reclamos de los usuarios
5. Demandas que podrían desencadenar en indemnizaciones que deba pagar la Entidad
6. Investigaciones y sanciones disciplinarias
7. Afectación en el presupuesto mayor a 300 millones y hasta 400 millones de pesos anuales reflejado en el recorte por la no ejecución de lo programado
</t>
  </si>
  <si>
    <t>Coordinadores del GIT Estudios geográficos y ordenamiento territorial y GIT Fronteras y limites de entidades territoriales</t>
  </si>
  <si>
    <t>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t>
  </si>
  <si>
    <t>Inoportunidad en la entrega y publicación de la información geodésica a los usuarios</t>
  </si>
  <si>
    <t>1. Demandas y procesos legales en contra del Instituto
2. Quejas e inconformidad de los usuarios
3. Perjuicio en la imagen institucional del IGAC
4. Impacto negativo en los proyectos de los usuarios a nivel económico y en tiempo
5. Obstaculiza la operación de los demás procesos misionales del Instituto
6. Aunque se materialice el riesgo es posible recrear, disponer y/o publicar la información en un tiempo mayor a 8 horas</t>
  </si>
  <si>
    <t>Profesional responsable de la red MAGNA-ECO</t>
  </si>
  <si>
    <t>Profesional encargado de proyectos de red pasiva en el GIT Gestión Geodésica</t>
  </si>
  <si>
    <t>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t>
  </si>
  <si>
    <t>Incumplimiento de estándares de calidad nacionales e internacionales en la generación de información geodésica</t>
  </si>
  <si>
    <t>1. Entrega de resultados que presentan valores fuera de los rangos de precisión establecidos.
2. Obtención de resultados de baja precisión o incorrectos, que desobedecen a los lineamientos de los estándares definidos.
3. Generación de información de baja precisión, con posibles vacíos, saltos de ciclo, bajo volumen de información, entre otros, que imposibilitan la calidad del proceso final.
4. Reclamos de los usuarios que recibieron la información geodésica sin el cumplimiento de estándares</t>
  </si>
  <si>
    <t xml:space="preserve"> Coordinador del GIT Gestión Geodésica </t>
  </si>
  <si>
    <t>funcionario responsable del centro de procesamiento IGA</t>
  </si>
  <si>
    <t>Técnico operativo del GIT Gestión Geodésica</t>
  </si>
  <si>
    <t xml:space="preserve">1. Falta de apropiación de valores institucionales.
2. Falta de verificación del cumplimiento de normatividad vigente, estándares o especificaciones técnicas.
3. Recibimiento de solicitudes del usuario de manera  directa por parte de los funcionarios o contratistas del GIT Gestión Geodésica
4. Publicación inoportuna de los datos geodésicos en la página web
</t>
  </si>
  <si>
    <t>Solicitud o recibimiento de dádivas con el objetivo de agilizar o retrasar la entrega de un dato geodésico para beneficio propio o de un tercero</t>
  </si>
  <si>
    <t>1. Perjuicio en la imagen institucional y pérdida de credibilidad en el IGAC
2. Sanciones disciplinarias
3. Demandas y procesos legales en contra del Instituto</t>
  </si>
  <si>
    <t>Coordinador del GIT Gestión Geodésica</t>
  </si>
  <si>
    <t xml:space="preserve">1. Desconocimiento de las dependencias ordenadoras de los procedimientos del GIT Gestión Financiera
</t>
  </si>
  <si>
    <t>Registros presupuestales, contables y de tesorería generados inoportunamente</t>
  </si>
  <si>
    <t>1. Sanciones de orden disciplinario, penal, fiscal  así como sentencias  condenatoria en contra de la entidad.
2. Pérdida de imagen institucional y credibilidad del proceso de gestión jurídica.</t>
  </si>
  <si>
    <t>Coordinador GIT Presupuesto y pagadores en DT</t>
  </si>
  <si>
    <t>1. Utilización inadecuada de conceptos parametrizados por la entidad para el registro de hechos económicos en el SIIF Nación</t>
  </si>
  <si>
    <t>Registros presupuestales, contables y de tesorería que no coincidan con la realidad</t>
  </si>
  <si>
    <t>1. Pérdida de imagen institucional y credibilidad del proceso de gestión jurídica.</t>
  </si>
  <si>
    <t>1. Insuficiencia de recursos para cumplir con las obligaciones</t>
  </si>
  <si>
    <t>Demora en el pago de obligaciones por falta de recursos financieros</t>
  </si>
  <si>
    <t>1. Quejas de los funcionarios
2. Interrupciones en la prestación de los servicios
3. Sanciones de orden disciplinario, penal, fiscal  para los funcionarios</t>
  </si>
  <si>
    <t>Coordinador GIT Gestión Financiera</t>
  </si>
  <si>
    <t>1. Manipulación de la información financiera.</t>
  </si>
  <si>
    <t>1. Sanciones de orden disciplinario, penal, fiscal  para los funcionarios</t>
  </si>
  <si>
    <t>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</si>
  <si>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Inoportunidad en la actualización e implementación de los instrumentos archivísticos</t>
  </si>
  <si>
    <t>1. Pérdida de la documentación generada por la entidad.
2. Pérdida de imagen institucional y credibilidad del proceso de gestión documental. 
3. Acumulación de la documentación en los Archivos de Gestión, por falta de implementación de los lineamientos del proceso de gestión documental.
4. Sanciones de orden disciplinario, penal y fiscal en contra de la entidad.</t>
  </si>
  <si>
    <t>Tecnólogos del GIT de Gestión Documental</t>
  </si>
  <si>
    <t>Responsable en el GIT de Gestión Documental</t>
  </si>
  <si>
    <t>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t>
  </si>
  <si>
    <t>Pérdida de la memoria institucional</t>
  </si>
  <si>
    <t xml:space="preserve">
1. Pérdida de imagen institucional y credibilidad del proceso de gestión documental. 
2. Sanciones de orden disciplinario, penal y fiscal en contra de la entidad.
3. Se afecta la toma de decisiones de Alta Dirección. 
4. Se afecta el cumplimiento de los objetivos estratégicos de la entidad.
5. Afectación en el acceso a la información por parte de los usuarios internos y externos. 
</t>
  </si>
  <si>
    <t>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</si>
  <si>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Sustracción, eliminación o manipulación indebida de la documentación en el Archivo Central para beneficio particular o de terceros</t>
  </si>
  <si>
    <t xml:space="preserve">1. Pérdida de la documentación generada por la entidad.
2. Pérdida de imagen institucional y credibilidad del proceso de gestión documental. 
3. Sanciones de orden disciplinario, penal y fiscal en contra de la entidad.
4. Afectación en el acceso a la información por parte de los usuarios internos y externos. </t>
  </si>
  <si>
    <t>1. Recursos inadecuados e insuficientes (económicos, humanos y técnicos)   
2. Falta de entrenamiento.
3. Incumplimiento  de los Procedimientos.
4. Falta de personal</t>
  </si>
  <si>
    <t>Incumplimiento del plan de trabajo del Sistema de Gestión de Seguridad y Salud en el Trabajo vigente</t>
  </si>
  <si>
    <t>1. Sanciones para la Entidad
2. Accidentes, incidentes y enfermedades laborales
3. Interrupción de las actividades.
4. Reprocesos en las actividades.</t>
  </si>
  <si>
    <t xml:space="preserve">1. Desconocimiento o incumplimiento de los lineamientos internos de talento humano.
2. Recursos inadecuados e insuficientes (económicos, humanos y técnicos)                       
3. Actualización normatividad                                         
4. Reestructuración y/o rediseño del IGAC               
5. Incumplimiento en los tiempos establecidos para dar a respuestas por parte del CNSC a la entidad.                                                              </t>
  </si>
  <si>
    <t>Posibilidad de incumplimiento del Plan de Previsión de Recursos Humanos en la vigencia</t>
  </si>
  <si>
    <t>1. Quejas y reclamos por parte de los Funcionarios
2. Impide que las dependencias del IGAC cumplan oportunamente sus procesos por falta de personal para ejecutarlos
3. Disminución de la Calidad del Servicio
4. Afecta el cumplimiento del Plan Estratégico de Talento Humano.                                                                                         
5. Afecta el cumplimiento misional del Instituto                                            
6. Demandas, acciones de tutela de personal externo, interesados en los procesos de vinculación.</t>
  </si>
  <si>
    <t xml:space="preserve">Responsable en el GIT de Gestión de Talento Humano </t>
  </si>
  <si>
    <t>1. Incumplimiento del  Procedimiento
2. Retrasos en la ejecución de las actividades del PIC con motivo del periodo de Emergencia Sanitaria.</t>
  </si>
  <si>
    <t>Incumplimiento del Plan Institucional de Capacitación para la vigencia</t>
  </si>
  <si>
    <t>1. Quejas y reclamos por parte de los Funcionarios
2. Interrupción de las actividades de acuerdo con el cronograma establecido.
3. Afectación a la Calidad del Servicio</t>
  </si>
  <si>
    <t>Operativos</t>
  </si>
  <si>
    <t xml:space="preserve">1. Inadecuada gestión de la infraestructura física y tecnológica (mantenimiento de instalaciones- laboratorio-aulas- baños-pisos- etc.)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t>
  </si>
  <si>
    <t>Inoportunidad en la prestación de servicios o en la entrega de productos</t>
  </si>
  <si>
    <t>1. Sanciones penales o disciplinarias
2. Se producen investigaciones fiscales.
3. Se presentarían intermitencias o dificultades en la operación del proceso
4. Se producen investigaciones disciplinarias.
5. Aunque se materialice el riesgo es posible recrear, disponer y/o publicar la información en un tiempo mayor a 8 horas
6. Afectación en el presupuesto mayor a 200 millones y hasta 300 millones de pesos anuales
7. Afecta la imagen de la Entidad</t>
  </si>
  <si>
    <t>Jefe de la Oficina de CIAF
Facilitador SIG</t>
  </si>
  <si>
    <t xml:space="preserve">Responsable del seguimiento a la gestión documental del proceso de Gestión del conocimiento, investigación e innovación </t>
  </si>
  <si>
    <t>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</si>
  <si>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Posibilidad de entregar un  producto o prestar un  servicio que no cumpla con las especificaciones técnicas establecidas o con las necesidades y expectativas de los usuarios</t>
  </si>
  <si>
    <t>1. Quejas, reclamos e insatisfacción de los usuarios y demás partes interesadas a las que se entrega el producto o servicio.
2. Afecta la imagen institucional de manera negativa 
3. Pérdida de la consecución de nuevos clientes, proyectos o convenios
4. Pérdida del reconocimiento como centro de investigación ante el Ministerio de ciencias
5. Se producen investigaciones disciplinarias.
6. Demandas contra el Instituto.</t>
  </si>
  <si>
    <t>Coordinadores de los GIT's TIG, I+D+I</t>
  </si>
  <si>
    <t>Coordinador del GIT CTEIG</t>
  </si>
  <si>
    <t>Coordinador del GIT I+D+I</t>
  </si>
  <si>
    <t>Coordinadores de los GIT's TIG, I+D+I, CTEIG</t>
  </si>
  <si>
    <t>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</si>
  <si>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</si>
  <si>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1. Perjuicio en la imagen institucional y pérdida de credibilidad en el IGAC
2. Sanciones disciplinarias
3. Demandas y procesos legales en contra del Instituto
4. Sanciones fiscales o indemnizaciones pagadas por la Entidad.
5. Investigaciones fiscales, penales o disciplinarias por parte de entes de control</t>
  </si>
  <si>
    <t>Cuatrimestral</t>
  </si>
  <si>
    <t>Responsable del almacenamiento de la información  del proceso de gestión del conocimiento, investigación e  innovación</t>
  </si>
  <si>
    <t>Responsable de cada grupo interno de trabajo del proceso de gestión del conocimiento, investigación e  innovación</t>
  </si>
  <si>
    <t>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t>
  </si>
  <si>
    <t>Inoportunidad en la entrega de las necesidades de las soluciones informáticas requeridas por la entidad para el cumplimiento de sus objetivos</t>
  </si>
  <si>
    <t>1. Limitación en la prestación de servicios tecnológicos que afecta los procesos del Instituto. 
2. Recursos tecnológicos insuficientes para el cumplimiento de los objetivos.
3. Insatisfacción de los usuarios finales por la prestación del servicio</t>
  </si>
  <si>
    <t>Jefe de la Oficina de Informática y Telecomunicaciones</t>
  </si>
  <si>
    <t xml:space="preserve">1. Cambios en el alcance de los desarrollos
2. Falta de claridad en la necesidad para la etapa de levantamiento de requerimientos
3. No utilización de estándares y buenas prácticas
4. Fallas en la definición de los casos de pruebas funcionales y no funcionales
</t>
  </si>
  <si>
    <t>Errores no detectados en la construcción de las aplicaciones de software</t>
  </si>
  <si>
    <t xml:space="preserve">1. Aplicaciones que no cumplen con la necesidad real del proceso </t>
  </si>
  <si>
    <t>Coordinador GIT gestión de software</t>
  </si>
  <si>
    <t xml:space="preserve">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t>
  </si>
  <si>
    <t>Indisponibilidad de infraestructura tecnológica para soportar los servicios de TI requeridos  por la entidad</t>
  </si>
  <si>
    <t>1. Fallas en la prestación de los servicios tecnológicos a usuarios internos y externos 
2. Sanciones legales
3. Pérdida de imagen institucional
4. Investigaciones y sanciones disciplinarias
5. Insatisfacción de los usuarios</t>
  </si>
  <si>
    <t>Coordinador GIT de Infraestructura Tecnológica</t>
  </si>
  <si>
    <t>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</si>
  <si>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Posibilidad de uso de infraestructura tecnológica para fines personales o comerciales</t>
  </si>
  <si>
    <t xml:space="preserve">
1. Disminución de la capacidad tecnológica para atender las necesidades de IGAC.
2. Exposición de la entidad a ataques informáticos no autorizados.
3. Pérdida de imagen institucional
4. Afectación económica de la entidad
5. Sanciones disciplinarias
</t>
  </si>
  <si>
    <t>Profesional designado del GIT de Infraestructura Tecnológica</t>
  </si>
  <si>
    <t xml:space="preserve">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</si>
  <si>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 xml:space="preserve"> Gestión inadecuada de los impactos ambientales generados por la entidad</t>
  </si>
  <si>
    <t>1. Afectaciones ambientales a terceros. 
2. Pérdida de imagen institucional y credibilidad del proceso de gestión de servicios administrativos
3. Multas y/o sanciones para la entidad por el incumplimiento de la normatividad.
4. Contaminación ambiental.</t>
  </si>
  <si>
    <t xml:space="preserve">Responsable del Sistema de Gestión Ambiental </t>
  </si>
  <si>
    <t>Responsable asignado en la Dirección Territorial</t>
  </si>
  <si>
    <t>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</si>
  <si>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1. Deterioro o pérdida de los bienes, equipos o inmuebles de la entidad.
2. Afectaciones en las condiciones físicas para la ejecución de funciones de los servidores públicos.
3. Afectación en la prestación del servicio al usuario.
4. Sanciones de orden disciplinario, penal y fiscal en contra de la entidad o de los funcionarios.</t>
  </si>
  <si>
    <t>Responsable asignado GIT Servicios Administrativos</t>
  </si>
  <si>
    <t>Responsable en las Direcciones Territoriales</t>
  </si>
  <si>
    <t>1. Alteraciones o inconsistencias en el formato de solicitud de transporte presentado.
2. Asignación de vehículos sin surtir los trámites respectivos.</t>
  </si>
  <si>
    <t>Posibilidad de uso del servicio de transporte del IGAC para actividades personales o que beneficien a terceros diferentes a temas laborales</t>
  </si>
  <si>
    <t>1. Investigaciones disciplinarias a los funcionarios implicados. 
2. Reducción de la disponibilidad del servicio de transporte para fines misionales.
3. Desgaste innecesario de los vehículos y  gasto de combustible.</t>
  </si>
  <si>
    <t>Responsable de los servicios de transporte en el GIT de Servicios Administrativos</t>
  </si>
  <si>
    <t>1. Desconocimiento de los procedimientos
2. Incumplimiento de  los lineamientos dados por la oficina de difusión y mercadeo
3. Planeación inadecuada de las actividades.
4. Inoportunidad en la invitación para participación en eventos.</t>
  </si>
  <si>
    <t>Inoportunidad o imprecisión en la  difusión de la información  de la gestión institucional</t>
  </si>
  <si>
    <t>1. Pérdida de imagen institucional
2. Disminución de la calidad del servicio
3. Baja participación de asistentes en los eventos programados
4. Afectación en el posicionamiento de la imagen  de la entidad</t>
  </si>
  <si>
    <t>Responsable en el proceso de Gestión de Comunicaciones y Mercadeo</t>
  </si>
  <si>
    <t>1. Falta de comunicación entre las dependencias</t>
  </si>
  <si>
    <t>1. Investigaciones disciplinarias
2. Pérdida de bienes
3. Detrimento patrimonial</t>
  </si>
  <si>
    <t>1. Sistemas de información susceptibles de manipulación o adulteración por falta de seguridad</t>
  </si>
  <si>
    <t>Manipulación y/o sustracción de la información misional que maneja el proceso, para beneficio propio y/o de un particular</t>
  </si>
  <si>
    <t>1. Sanciones
2. Detrimento patrimonial
3. Pérdida de la confidencialidad, integridad y disponibilidad de la Información</t>
  </si>
  <si>
    <t>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</si>
  <si>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 xml:space="preserve">Inadecuada supervisión de contratos de adquisición de bienes, obras y servicios </t>
  </si>
  <si>
    <t xml:space="preserve">1. Sanciones de orden disciplinario y contractuales.
2. Demandas judiciales
3. Incumplimiento de metas
</t>
  </si>
  <si>
    <t>Responsable en el GIT de Gestión Contractual</t>
  </si>
  <si>
    <t>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</si>
  <si>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Manipulación del proceso contractual  para beneficio particular o de terceros en la adjudicación de un contrato</t>
  </si>
  <si>
    <t>1. Hallazgos o sanciones de orden disciplinario, penal y fiscal.
2. Pérdida de imagen institucional y credibilidad del proceso de gestión contractual.
3. Detrimento patrimonial
4. Afectación en la calidad de los productos,  servicios y obra pública.
5. Demandas</t>
  </si>
  <si>
    <t xml:space="preserve">1. Falencias en la aplicación de controles de seguridad en la custodia de los activos o  elementos.
2. Ausencia de control en la custodia de los elementos en las instalaciones del Almacén.
3. Ingreso de personal no autorizado a las instalaciones del Almacén. </t>
  </si>
  <si>
    <t>Pérdida de bienes de las instalaciones del Almacén del IGAC</t>
  </si>
  <si>
    <t xml:space="preserve">1. Investigaciones disciplinarias por la perdida de los activos o elementos de las instalaciones del Almacén.
2. Detrimento patrimonial por la pérdida de activos o elementos de las instalaciones del Almacén.
3. Afectación de las pólizas de seguros de los activos o elementos.
4. Afectaciones en la prestación del servicio al usuario por la necesidad del bien perdido. </t>
  </si>
  <si>
    <t>Responsable del Almacén General.</t>
  </si>
  <si>
    <t xml:space="preserve">1. Falta de conocimiento de los procedimientos establecidos.
2. Recursos inadecuados o insuficientes.
</t>
  </si>
  <si>
    <t>Incumplimiento de los estándares de producción (calidad) en la prestación del servicio público Catastral por excepción</t>
  </si>
  <si>
    <t>1. Afectación  de la Calidad del servicio
2. Investigaciones Disciplinarias
3. Pérdida de Imagen Institucional</t>
  </si>
  <si>
    <t>Responsables de Conservación desde las Direcciones Territoriales y Responsables de Unidad Operativa de Catastro</t>
  </si>
  <si>
    <t xml:space="preserve"> 
1. Situaciones de orden Público en  los municipios a Intervenir
2. Condiciones medioambientales que afectan la prestación del servicio.
3. Incumplimiento de los pagos de la entidad contratante.</t>
  </si>
  <si>
    <t>Inoportunidad en los tiempos establecidos para la entrega de los productos resultados del  proceso de formación y actualización catastral con los municipios en jurisdicción del IGAC</t>
  </si>
  <si>
    <t>1. Sanciones
2. Detrimento patrimonial
3. Pérdida de imagen institucional</t>
  </si>
  <si>
    <t>Responsables de Actualización catastral desde las Direcciones Territoriales y Responsables de Unidad Operativa de Catastro</t>
  </si>
  <si>
    <t xml:space="preserve">1. Situaciones de orden Público en  los municipios a Intervenir
2. Condiciones medioambientales que afectan la prestación del servicio.
</t>
  </si>
  <si>
    <t>Inoportunidad en los tiempos establecidos para la entrega de los avalúos comerciales</t>
  </si>
  <si>
    <t xml:space="preserve">1. Sanciones
2. Pérdida de imagen institucional.
</t>
  </si>
  <si>
    <t>En las Direcciones Territoriales:  Profesional con funciones de Investigador de Mercado
 y en Sede Central Coordinador del GIT de Avalúo</t>
  </si>
  <si>
    <t xml:space="preserve">1. Falta  de Personal
2. Recursos inadecuados o insuficientes.
</t>
  </si>
  <si>
    <t>Solicitar o recibir dinero o dádivas por la realización u omisión de actos en la prestación de servicios o trámites catastrales, con el propósito de beneficiar a un particular.</t>
  </si>
  <si>
    <t>GIT Gestión Catastral de la Subdirección de Catastro</t>
  </si>
  <si>
    <t xml:space="preserve">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licenciado.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t>
  </si>
  <si>
    <t>Incumplimiento de las especificaciones y estándares de producción cartográfica</t>
  </si>
  <si>
    <t>1. Deslegitimización y poca confiabilidad en la información y los productos producidos por el instituto
2. Incurrencia en reprocesos, afectando el cumplimiento de los cronogramas establecidos.
3. Pérdida de recursos económicos de la entidad territorial que contrató la elaboración de los productos cartográficos
4. Afectación en la mala planeación y ordenamiento del territorio, incurriendo en decisiones erróneas por parte de los entes territoriales.
5. Demandas contra el IGAC de parte de la entidad con la que se tiene el convenio</t>
  </si>
  <si>
    <t>Funcionario asignado a comisión de campo 
Coordinador de GIT Geodesia</t>
  </si>
  <si>
    <t>Profesional asignado por la Subdirectora del GIT de Producción Cartográfica</t>
  </si>
  <si>
    <t>Profesional asignado por la Subdirectora del GIT de Producción Cartográfica 
Líder responsable del subproceso de aseguramiento de calidad</t>
  </si>
  <si>
    <t>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t>
  </si>
  <si>
    <t>Incumplimiento de los tiempos programados para la atención de requerimientos de usuarios internos y externos en la producción, actualización y disposición de información cartográfica básica</t>
  </si>
  <si>
    <t>1. Mala imagen para el IGAC
2. Insatisfacción de los usuarios internos y externos
3. Demandas contra el IGAC de parte de la entidad con la que se tiene el convenio
4. Impacta la ejecución de varios procesos de la Entidad
5. Atraso en los procesos de los usuarios externos que requieren los productos generados por este proceso</t>
  </si>
  <si>
    <t>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t>
  </si>
  <si>
    <t>Recibir dádivas para alterar u omitir información en las diferentes etapas del proceso de producción cartográfica básica para beneficio propio o de un particular.</t>
  </si>
  <si>
    <t>Profesional asignado por la Subdirectora del GIT de Administración de la información Geodésica, Cartográfica y Geográfica</t>
  </si>
  <si>
    <t xml:space="preserve">1. Presencia de intereses particulares o conflicto de intereses por la destinación del uso del suelo.
2. Debilidades en los procesos de apropiación de valores institucionales
</t>
  </si>
  <si>
    <t>Alteración de los resultados de los productos agrológicos para beneficio propio o de un tercero</t>
  </si>
  <si>
    <t xml:space="preserve">1. Investigaciones y sanciones a la entidad
2. Pérdida de imagen institucional
3. Pérdida de credibilidad en el instituto
4. Toma de decisiones erróneas por parte de los usuarios de la información </t>
  </si>
  <si>
    <t xml:space="preserve"> Coordinadores del GIT del proceso de Gestión Agrológica
Facilitador del SGI</t>
  </si>
  <si>
    <t>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t>
  </si>
  <si>
    <t>Incumplimiento en la elaboración de los productos programados en el proceso de Gestión Agrológica</t>
  </si>
  <si>
    <t xml:space="preserve">1. Reprocesos
2. Insatisfacción del cliente
3. Pérdida de credibilidad e imagen institucional.
4. Demandas o multas </t>
  </si>
  <si>
    <t xml:space="preserve"> Subdirector de Agrología</t>
  </si>
  <si>
    <t xml:space="preserve">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t>
  </si>
  <si>
    <t>Calidad deficiente de los productos generados por la Gestión Agrológica</t>
  </si>
  <si>
    <t>Facilitador del SGI o profesional de la Subdirección de Agrología</t>
  </si>
  <si>
    <t>Profesionales del GIT Subdirección de Agrología</t>
  </si>
  <si>
    <t>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t>
  </si>
  <si>
    <t>Pérdida de la muestra de suelos</t>
  </si>
  <si>
    <t xml:space="preserve">1. Insatisfacción del cliente
2. Pérdida de credibilidad e imagen institucional 
3. Quejas y Reclamos
4. Incumplimiento de los productos del proceso
5. Perdida de recursos de la entidad </t>
  </si>
  <si>
    <t>Profesional de enlace del GIT de Gestión de Suelos y aplicaciones agrológicas</t>
  </si>
  <si>
    <t>Profesional de apoyo al SGI en el  Laboratorio Nacional de Suelos</t>
  </si>
  <si>
    <t xml:space="preserve">1. Presiones generadas por las relaciones del personal del LNS entre ellos o con sus partes interesadas.
2. Presiones financieras
3. Presiones por proveedores o clientes.
4. Clientelismo y amiguismo
</t>
  </si>
  <si>
    <t>Parcialidad en las actividades del Laboratorio Nacional de Suelos</t>
  </si>
  <si>
    <t>1. Reprocesos
2. Insatisfacción del cliente
3. Pérdida de credibilidad e imagen institucional.
4. Demandas o multas 
5. Pérdida de bienes
6. Sanciones e Investigaciones</t>
  </si>
  <si>
    <t>Coordinador del LNS</t>
  </si>
  <si>
    <t xml:space="preserve">Profesional de apoyo al SGI en el GIT Laboratorio Nacional de Suelos </t>
  </si>
  <si>
    <t>Incumplimiento en los acuerdos de niveles de servicio establecidos en el catálogo de servicios de TI</t>
  </si>
  <si>
    <t xml:space="preserve"> Acta de reunión y/o cronograma de auditoría verificado.</t>
  </si>
  <si>
    <t xml:space="preserve">Resultados de la evaluación a los auditores y/o plan de mejoramiento individual (si aplica). </t>
  </si>
  <si>
    <t>Informes preliminares y finales presentados por correo electrónico al Jefe de la OCI y/o verificaciones realizadas al informe por parte del jefe de la OCI.</t>
  </si>
  <si>
    <t xml:space="preserve">Correo electrónico de verificación por el responsable de la Oficina de Control Interno a los miembros del equipo. </t>
  </si>
  <si>
    <t>Informes de auditoria revisados y objetados.</t>
  </si>
  <si>
    <t>Registro escrito del seguimiento yo correo electrónico yo memorando interno con observaciones en caso que aplique </t>
  </si>
  <si>
    <t>Correos electrónicos yo memorando interno con los requerimientos yo registros de asistencia yo memorando interno con la justificación del incumplimiento  </t>
  </si>
  <si>
    <t>Registros de asistencia yo correo electrónico y/o memorando interno con observaciones en caso que aplique</t>
  </si>
  <si>
    <t>Correo de envío del proyecto de Acto Administrativo al proceso de Difusión y Mercadeo para publicación en la página web; y/o link de publicación del Acto Administrativo.</t>
  </si>
  <si>
    <t>Correo remisorio y/o memorando con las observaciones por parte de la OAJ al proceso que proyectó el acto.</t>
  </si>
  <si>
    <t xml:space="preserve">Fallo del ente judicial recibido por la entidad y/o nuevo acto administrativo generado (en caso de presentarse la inaplicabilidad). </t>
  </si>
  <si>
    <t>Registro de asistencia y/o Convocatoria a reunión vía correo electrónico.</t>
  </si>
  <si>
    <t>Reporte de la herramienta de gestión de soporte técnico</t>
  </si>
  <si>
    <t>Cronograma de mantenimiento con seguimiento y control registro de mantenimientos</t>
  </si>
  <si>
    <t>Reporte de herramienta de monitoreo</t>
  </si>
  <si>
    <t>Reporte de permisos y privilegios de bases de datos.</t>
  </si>
  <si>
    <t>Pantallazos de atención a solicitudes de permisos de acceso a la base de datos debidamente autorizados por los líderes de proceso y/o Directores Territoriales.</t>
  </si>
  <si>
    <t>Reportes de solicitudes de permisos de acceso a la base de datos Cobol debidamente autorizada por los Directores Territoriales.</t>
  </si>
  <si>
    <t>Formato diligenciado "Control de estado de procesos judiciales" vigente.</t>
  </si>
  <si>
    <t>Memorando y/o correo electrónico de solicitud de conceptos técnicos.</t>
  </si>
  <si>
    <t>Convocatoria a través de correo electrónico, acta de reunión, agenda y/o pantallazo de los participantes (convocatoria virtual)</t>
  </si>
  <si>
    <t>Registro o evidencia de asistencia a reuniones, versiones de documentos con observaciones</t>
  </si>
  <si>
    <t xml:space="preserve">Reporte de accesos; correo electrónico o incidencia solicitando la verificación y/o los cambios, cuando aplique. </t>
  </si>
  <si>
    <t>Plantilla de control documental, correo electrónico o memorando a la oficina de control disciplinario cuando haya lugar</t>
  </si>
  <si>
    <t>Memorando o correo electrónico informando la situación, en caso de que haya lugar</t>
  </si>
  <si>
    <t>Formatos de control de calidad, versiones de documentos de investigación con control de cambios, firma de quien realizó la revisión del informe final de deslindes, histórico de los cambios de la delimitación de entidad territorial</t>
  </si>
  <si>
    <t>Correo electrónico que evidencia la realización de la revisión de los procedimientos, procedimientos actualizados cuando aplique, plan de trabajo para la actualización de documentos</t>
  </si>
  <si>
    <t>Los coordinadores del GIT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Evidencia: Herramientas para seguimiento de plan de acción y proyectos de inversión y/o correo electrónico enviando el seguimiento</t>
  </si>
  <si>
    <t>Herramientas para seguimiento de plan de acción y proyectos de inversión y/o correo electrónico enviando el seguimiento</t>
  </si>
  <si>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Evidencias: Plan anual de adquisiciones con las necesidades de personal y demás recursos necesarios, correo electrónico enviando el plan </t>
  </si>
  <si>
    <t xml:space="preserve">Plan anual de adquisiciones con las necesidades de personal y demás recursos necesarios, correo electrónico enviando el plan </t>
  </si>
  <si>
    <t>Matriz de seguimiento a la Red MAGNA-ECO</t>
  </si>
  <si>
    <t>Registro Seguimiento de cálculos geodésicos</t>
  </si>
  <si>
    <t>Correo electrónico o incidencia sobre el reporte de la falla dirigido a la Oficina de Informática y Telecomunicaciones.</t>
  </si>
  <si>
    <t xml:space="preserve">Archivo de estaciones procesadas CP IGA Bernese 5.2 con el nombre y cargo de la persona que realizó la revisión del cálculo de las coordenadas, correo electrónico o evidencia comunicando las inconformidades del cálculo y su corrección. </t>
  </si>
  <si>
    <t>Reporte de los parámetros de ejecución generados por el BPE de Bernese, correo electrónico donde se informan los resultados de la revisión</t>
  </si>
  <si>
    <t>Formato de revisión de equipos</t>
  </si>
  <si>
    <t>Correo electrónico con envío de información geodesia para publicar en la página web.</t>
  </si>
  <si>
    <t xml:space="preserve"> Visto bueno a memorandos </t>
  </si>
  <si>
    <t>Documentos soporte de los registros presupuestales</t>
  </si>
  <si>
    <t>Soportes de los registros presupuestales</t>
  </si>
  <si>
    <t>Cuadro de ingresos actualizado.</t>
  </si>
  <si>
    <t>Visto bueno a memorandos y solicitudes de CDP.</t>
  </si>
  <si>
    <t>Registros de asistencia y actas de reunión. Para el caso de incumplimiento envío correos electrónicos.</t>
  </si>
  <si>
    <t xml:space="preserve">Programa de Gestión Documental (PGD), Tablas de Retención Documental (TRD) y Sistema Integrado de Conservación (SIC) actualizados, presentados y aprobados al Comité Institucional de Gestión y Desempeño. </t>
  </si>
  <si>
    <t xml:space="preserve">Cronograma de transferencias primarias y Actas de transferencia documental. Correo electrónico con ajustes a realizar para la transferencia al responsable (si aplica). </t>
  </si>
  <si>
    <t>Formato diligenciado y firmado por el solicitante de los documentos en Archivo Central</t>
  </si>
  <si>
    <t>Inventario documental actualizado, Inventario de las transferencias documentales.</t>
  </si>
  <si>
    <t>Informe mensual soportado con las evidencias en DRIVE y/o reporte del indicador de cumplimiento.</t>
  </si>
  <si>
    <t xml:space="preserve">Informe mensual soportado con las evidencias en DRIVE y/o reporte del indicador de cumplimiento. </t>
  </si>
  <si>
    <t>Reportes trimestrales de seguimiento al Plan de acción anual entregados a la Oficina Asesora de Planeación, informe mensual consolidado de seguimiento al Plan de Acción Anual</t>
  </si>
  <si>
    <t>Reporte de pendientes del aplicativo de correspondencia, correos electrónicos informando las peticiones pendientes</t>
  </si>
  <si>
    <t>Acta de reunión de validación documental</t>
  </si>
  <si>
    <t>Pantallazo de los respectivos Backup o solicitudes de mesa de ayuda</t>
  </si>
  <si>
    <t>Solicitudes en la Mesa de ayuda y listado de los perfiles con los permisos</t>
  </si>
  <si>
    <t xml:space="preserve"> Comunicados y/o actas de reunión de Comité Institucional de Gestión y Desempeño.</t>
  </si>
  <si>
    <t>Formato "Caso de prueba"  debidamente diligenciado.</t>
  </si>
  <si>
    <t>Correos electrónicos</t>
  </si>
  <si>
    <t xml:space="preserve"> reporte de monitoreo.</t>
  </si>
  <si>
    <t xml:space="preserve">Reporte de creación y modificación de usuarios en la herramienta de la mesa de servicios. </t>
  </si>
  <si>
    <t xml:space="preserve">Matriz de identificación y cumplimiento legal Ambiental actualizada y/o Matriz de Identificación de aspectos y valoración de impactos ambientales actualizada. Sensibilizaciones realizadas (si aplica). </t>
  </si>
  <si>
    <t>Correo electrónico de seguimiento al Plan de Trabajo Ambiental</t>
  </si>
  <si>
    <t>Correos de reporte de cumplimiento de los controles operaciones definidos en las matrices</t>
  </si>
  <si>
    <t xml:space="preserve">Plan Anual de Adquisiciones del proceso verificado y/o correo que evidencie la solicitud de modificaciones. </t>
  </si>
  <si>
    <t>Correo electrónico con la aprobación de la solicitud y/o Plan de mantenimiento aprobado.</t>
  </si>
  <si>
    <t xml:space="preserve">Seguimiento realizado al Plan de mantenimiento y/o correos de aprobación a las modificaciones del plan. </t>
  </si>
  <si>
    <t>Control del formato Solicitud de servicios de transporte correctamente diligenciado y debidamente autorizado con firmas.</t>
  </si>
  <si>
    <t>Planilla de programación de transporte verificada para los casos con observaciones y/o comunicado realizado al conductor o servidor (si aplica).</t>
  </si>
  <si>
    <t>Base de datos en Excel con información consolidada y/o correo electrónico solicitando la información a los procesos</t>
  </si>
  <si>
    <t>Registros de asistencia  y/o Acta de Comité</t>
  </si>
  <si>
    <t>Circular y Correos electrónicos</t>
  </si>
  <si>
    <t xml:space="preserve">Correo electrónico con la alerta mensual </t>
  </si>
  <si>
    <t>Consolidado de observaciones del proceso en la plataforma SECOP II (si aplica).</t>
  </si>
  <si>
    <t xml:space="preserve">Correo remitido (si aplica) o lista de chequeo      </t>
  </si>
  <si>
    <t>Reporte mensual recibido por la empresa de seguridad y reporte de novedades realizadas por el Almacén.</t>
  </si>
  <si>
    <t>Informes de inventario, actas, comprobantes de ajustes y/o notificaciones por correo electrónico.</t>
  </si>
  <si>
    <t>Formato de inducción a contratistas diligenciado y firmado, registros de asistencia a socializaciones, material fotográfico y/o correos electrónicos remitidos.</t>
  </si>
  <si>
    <t>Cronograma de trabajo, reporte del seguimiento mensual, acción correctiva realizada (si aplica) y/o correo con las alertas.</t>
  </si>
  <si>
    <t xml:space="preserve"> Plan de trabajo, Actas de Interventoría, Informes mensuales de los avance de las etapas de actualización, Correos electrónicos y/o memorandos.</t>
  </si>
  <si>
    <t>Reporte mensual de los contratos de avalúos comerciales vigentes, Informe mensual de los avances de los avalúos realizados, Oficios de ampliación del tiempo de entrega si aplica.</t>
  </si>
  <si>
    <t>Estadísticas de tramites catastrales  e informes del avance de los trámites catastrales incluidas las recomendaciones a seguir.</t>
  </si>
  <si>
    <t>Registros de verificación de los equipos</t>
  </si>
  <si>
    <t>Formatos de listas de chequeo o de aseguramiento de la calidad, Registro de asistencia de la mesa técnica</t>
  </si>
  <si>
    <t xml:space="preserve"> Informe de aprobación o rechazo del producto cartográfico</t>
  </si>
  <si>
    <t>Correos electrónicos, documentos de autoridades civiles y militares (cuando aplique), prórrogas al contrato (cuando aplique)</t>
  </si>
  <si>
    <t>Evidencias de asistencia a las mesas de trabajo</t>
  </si>
  <si>
    <t>Correo electrónico informando los resultados de la verificación de roles y usuarios</t>
  </si>
  <si>
    <t>Pantallazo o listado de las solicitudes del sistema GEOCARTO aprobadas</t>
  </si>
  <si>
    <t>Listas de chequeo diligenciadas, la actualización de la documentación según aplique y soportes de la reinducción o cambio de actividad.</t>
  </si>
  <si>
    <t>Reporte del seguimiento de metas e indicadores y acciones, los cuales se pueden evidenciar en el acta del comité de mejoramiento y registro de asistencia.</t>
  </si>
  <si>
    <t>Listas de chequeo aplicadas y/o soportes asociados a la reinducción cuando aplique.</t>
  </si>
  <si>
    <t>Documentos relacionados con la aplicación de los controles de calidad y/o evidencias de reprocesos según aplique.</t>
  </si>
  <si>
    <t>Formato Control de envío y recepción de muestras y/o planillas del correo certificado y soportes del seguimiento o solicitud de una nueva muestra.</t>
  </si>
  <si>
    <t>Listas de chequeo aplicadas y/o soportes de la reinducción.</t>
  </si>
  <si>
    <t>Especificaciones técnicas de los bienes y servicios aprobadas por el coordinador y correos electrónicos enviados.</t>
  </si>
  <si>
    <t>Informe de seguimiento de tiempos y movimientos del Sistema de Gestión Agrológica-SIGA y/o registro de asistencia.</t>
  </si>
  <si>
    <t>Certificados de antecedentes disciplinarios, correo electrónico remitido a la Jefe de la OAJ con el reporte.</t>
  </si>
  <si>
    <t xml:space="preserve">Correo electrónico remitido al abogado y recibido con la manifestación. </t>
  </si>
  <si>
    <t xml:space="preserve">Lista de chequeo de requerimiento, reuniones de seguimiento al desarrollo de los convenios. </t>
  </si>
  <si>
    <t>Informe de resultados de las encuestas de satisfacción, encuestas de satisfacción de los estudiantes, correos electrónicos o memorando solicitando las mejoras al proceso de Gestión de Servicios Administrativos</t>
  </si>
  <si>
    <t>Hoja de vida de equipos espectroradiómetros donde se relacionan calibraciones y mantenimientos, registro de captura de campo de las firmas espectrales, certificado de calibraciones de los equipos conforme a la fecha programada</t>
  </si>
  <si>
    <t>Correo electrónico o comunicación solicitando la adquisición de la nueva versión del software, listado de software a actualizar</t>
  </si>
  <si>
    <t>N°</t>
  </si>
  <si>
    <t>SEI-1</t>
  </si>
  <si>
    <t>SEI-2</t>
  </si>
  <si>
    <t>SEI-3</t>
  </si>
  <si>
    <t>SEI-4</t>
  </si>
  <si>
    <t>SCP-1</t>
  </si>
  <si>
    <t>SCP-2</t>
  </si>
  <si>
    <t>GJU-1</t>
  </si>
  <si>
    <t>GJU-2</t>
  </si>
  <si>
    <t>CDI-1</t>
  </si>
  <si>
    <t>CDI-2</t>
  </si>
  <si>
    <t>GIS-1</t>
  </si>
  <si>
    <t>GIS-2</t>
  </si>
  <si>
    <t>GIS-3</t>
  </si>
  <si>
    <t>GGG-1</t>
  </si>
  <si>
    <t>GGG-2</t>
  </si>
  <si>
    <t>GGG-3</t>
  </si>
  <si>
    <t>GGG-4</t>
  </si>
  <si>
    <t>GGD-1</t>
  </si>
  <si>
    <t>GGD-2</t>
  </si>
  <si>
    <t>GGD-3</t>
  </si>
  <si>
    <t>GFI-1</t>
  </si>
  <si>
    <t>GFI-2</t>
  </si>
  <si>
    <t>GFI-3</t>
  </si>
  <si>
    <t>GFI-4</t>
  </si>
  <si>
    <t>GDO-1</t>
  </si>
  <si>
    <t>GDO-2</t>
  </si>
  <si>
    <t>GDO-3</t>
  </si>
  <si>
    <t>GTH-1</t>
  </si>
  <si>
    <t>GTH-2</t>
  </si>
  <si>
    <t>GTH-3</t>
  </si>
  <si>
    <t>GCI-1</t>
  </si>
  <si>
    <t>GCI-2</t>
  </si>
  <si>
    <t>GCI-3</t>
  </si>
  <si>
    <t>GTI-1</t>
  </si>
  <si>
    <t>GTI-2</t>
  </si>
  <si>
    <t>GTI-3</t>
  </si>
  <si>
    <t>GTI-4</t>
  </si>
  <si>
    <t>GSA-1</t>
  </si>
  <si>
    <t>GSA-2</t>
  </si>
  <si>
    <t>GSA-3</t>
  </si>
  <si>
    <t>GCM-1</t>
  </si>
  <si>
    <t>GCM-2</t>
  </si>
  <si>
    <t>GCM-3</t>
  </si>
  <si>
    <t>GCO-1</t>
  </si>
  <si>
    <t>GCO-2</t>
  </si>
  <si>
    <t>GCO-3</t>
  </si>
  <si>
    <t>GCT-1</t>
  </si>
  <si>
    <t>GCT-2</t>
  </si>
  <si>
    <t>GCT-3</t>
  </si>
  <si>
    <t>GCT-4</t>
  </si>
  <si>
    <t>GCA-1</t>
  </si>
  <si>
    <t>GCA-2</t>
  </si>
  <si>
    <t>GCA-3</t>
  </si>
  <si>
    <t>GAG-1</t>
  </si>
  <si>
    <t>GAG-2</t>
  </si>
  <si>
    <t>GAG-3</t>
  </si>
  <si>
    <t>GAG-4</t>
  </si>
  <si>
    <t>GAG-5</t>
  </si>
  <si>
    <t>Definir los lineamientos estratégicos y de operación de la entidad, así como realizar el seguimiento a los mismos y generar las alertas necesarias para el cumplimiento de las metas institucionales, sectoriales y de gobierno, bajo estándares de oportunidad y confiabilidad, que contribuyan a la toma de decisiones.</t>
  </si>
  <si>
    <t>Diseñar e implementar planes, lineamientos y estrategias de comunicación y mercadeo orientados a fortalecer la difusión veraz y oportuna de la gestión institucional, contribuyendo al posicionamiento de la entidad ante la ciudadanía y su permanente interacción con los grupos de interés</t>
  </si>
  <si>
    <t>Expedir la regulación catastral, geográfica, cartográfica, geodésica y agrológica mediante normas, técnicas, lineamientos y estándares nacionales a aplicar en el territorio colombiano con el fin de responder a la función de autoridad que posee el IGAC en estas materias, así como la regulación interna para su funcionamiento.</t>
  </si>
  <si>
    <t>Generar, administrar, proveer y verificar con oportunidad información geodésica cumpliendo estándares nacionales e internacionales para satisfacer las necesidades de las partes interesadas</t>
  </si>
  <si>
    <t>Generar el inventario, estudio, análisis y monitoreo de los suelos y tierras del país para su clasificación, manejo, evaluación y zonificación de uso y vocación para apoyar el ordenamiento del territorio y los programas de planificación territorial, de forma oportuna y cumpliendo los estándares de producción de información geográfica</t>
  </si>
  <si>
    <t>Ejecutar la prestación del servicio público catastral por excepción, así como los procedimientos del enfoque catastral multipropósito que sean adoptados, de los bienes inmuebles pertenecientes al Estado y a los particulares en el territorio nacional, garantizando información confiable, con calidad y de ámbito nacional para nuestros clientes y usuarios, cumpliendo con los estándares de producción de información geográfica</t>
  </si>
  <si>
    <t>Generar, actualizar y publicar metodologías, estudios, e investigaciones geográficas y delimitación de las entidades territoriales de manera oportuna, pertinente y cumpliendo con los estándares de producción de información geográfica, para proveer información necesaria en la formulación de políticas públicas de desarrollo territorial y en la toma de decisiones relacionadas con la planificación y ordenamiento del territorio.</t>
  </si>
  <si>
    <t>Establecer actividades de conceptualización, planeación, diseño, desarrollo, supervisión de implementación y entrega en operación de soluciones informáticas relacionadas con los objetivos y metas de la Estrategia de la Entidad, bajo estándares de seguridad y en un entorno de confianza digital.</t>
  </si>
  <si>
    <t>Realizar la defensa jurídica de la entidad de forma oportuna, atendiendo los procesos con eficacia, apoyando el cumplimiento de los objetivos institucionales.</t>
  </si>
  <si>
    <t>Adquirir con oportunidad los bienes, obras o servicios requeridos por la entidad durante cada vigencia, cumpliendo con los estándares de calidad, de acuerdo con la normativa vigente, para atender las necesidades previstas en el Plan Anual de Adquisiciones.</t>
  </si>
  <si>
    <t>Gestionar el desarrollo integral del talento humano a través del ciclo de vida del servidor público (ingreso, desarrollo y retiro), promoviendo la generación de bienestar, entornos seguros y saludables para lograr una cultura organizacional basada en el cumplimiento de valores institucionales y el trabajo en equipo para contribuir a las metas de la entidad.</t>
  </si>
  <si>
    <t>Gestionar suficiente y eficientemente la prestación de servicios administrativos y de infraestructura física, mitigando los aspectos e impactos ambientales, con el propósito de garantizar el funcionamiento de la entidad.</t>
  </si>
  <si>
    <t>Planificar, gestionar y controlar oportuna, adecuada y eficientemente la utilización de los recursos financieros a fin de garantizar el normal desarrollo de los procesos del IGAC.</t>
  </si>
  <si>
    <t>Realizar actividades dirigidas a prevenir la comisión de posibles faltas disciplinarias y adelantar los procesos disciplinarios ordinarios o verbales al interior del Instituto Geográfico Agustín Codazzi, acorde con lo establecido en la normatividad vigente.</t>
  </si>
  <si>
    <t>Administrar, custodiar y conservar los documentos producidos y recibidos por la entidad, en cumplimiento del marco normativo, asegurando su integridad y su adecuado flujo, para mejorar la eficiencia administrativa y acceso oportuno a la información.</t>
  </si>
  <si>
    <t>Definir, orientar y promover lineamientos para la participación ciudadana, atendiendo oportunamente las peticiones, quejas, reclamos, denuncias, y sugerencias a través de los canales dispuestos para tal fin, garantizando la defensa del ejercicio de sus derechos.</t>
  </si>
  <si>
    <t>MATRIZ DE RIESGOS INSTITUCIONALES - IGAC 2020</t>
  </si>
  <si>
    <t>CAL 1</t>
  </si>
  <si>
    <t>CAL 2</t>
  </si>
  <si>
    <t>MT_TEM</t>
  </si>
  <si>
    <t>MT_TEM2</t>
  </si>
  <si>
    <t>Etiquetas de fila</t>
  </si>
  <si>
    <t>Total general</t>
  </si>
  <si>
    <t>Cuenta de TIPO DE RIESGO</t>
  </si>
  <si>
    <t>PROBABILIDAD RIESGO INHERENTE</t>
  </si>
  <si>
    <t>IMPACTO RIESGO INHERENTE</t>
  </si>
  <si>
    <t>INFORMACIÓN DE LOS RIESGOS</t>
  </si>
  <si>
    <t>Probabilidad e impacto por riesgo</t>
  </si>
  <si>
    <t>Cuenta de NIVEL DE RIESGO INHERENTE
(ZONA)</t>
  </si>
  <si>
    <t>Zona del riesgo inherente</t>
  </si>
  <si>
    <t>Tipo de riesgo</t>
  </si>
  <si>
    <t>REG-1</t>
  </si>
  <si>
    <t>REG-2</t>
  </si>
  <si>
    <r>
      <t xml:space="preserve">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
</t>
    </r>
    <r>
      <rPr>
        <b/>
        <sz val="9"/>
        <rFont val="Arial"/>
        <family val="2"/>
      </rPr>
      <t xml:space="preserve">
Evidencia: </t>
    </r>
    <r>
      <rPr>
        <sz val="9"/>
        <rFont val="Arial"/>
        <family val="2"/>
      </rPr>
      <t>Reportes de solicitudes de permisos de acceso a la base de datos Cobol debidamente autorizada por los Directores Territoriales.</t>
    </r>
  </si>
  <si>
    <r>
      <t xml:space="preserve">Antes de la publicación de una investigación, el profesional encargado,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de control disciplinario y/o la oficina jurídica dependiendo si el implicado es un funcionario o contratista, para que se inicien los procesos a los que haya lugar.
</t>
    </r>
    <r>
      <rPr>
        <b/>
        <sz val="9"/>
        <rFont val="Arial"/>
        <family val="2"/>
      </rPr>
      <t>Evidencia:</t>
    </r>
    <r>
      <rPr>
        <sz val="9"/>
        <rFont val="Arial"/>
        <family val="2"/>
      </rPr>
      <t xml:space="preserve"> Memorando o correo electrónico informando la situación, en caso de que haya lugar</t>
    </r>
  </si>
  <si>
    <r>
      <t xml:space="preserve">El Coordinador  GIT de Estudios Geográficos y Ordenamiento Territorial y el Coordinador GIT de Fronteras y Limites de Entidades Territoriales y/o responsables delegadas por ellos, en cada etapa validan que el producto a generar esté acorde a la normatividad vigente, estándares y procedimientos a través de formatos de control de calidad. En caso de que no se cumplan dichas especificaciones, el producto se devuelve al responsable para su ajuste. 
</t>
    </r>
    <r>
      <rPr>
        <b/>
        <sz val="9"/>
        <rFont val="Arial"/>
        <family val="2"/>
      </rPr>
      <t>Evidencia:</t>
    </r>
    <r>
      <rPr>
        <sz val="9"/>
        <rFont val="Arial"/>
        <family val="2"/>
      </rPr>
      <t xml:space="preserve"> Formatos de control de calidad, versiones de documentos de investigación con control de cambios, firma de quien realizó la revisión del informe final de deslindes, histórico de los cambios de la delimitación de entidad territorial</t>
    </r>
  </si>
  <si>
    <r>
      <t xml:space="preserve">El Profesional responsable de la Red MAGNA-ECO, monitorea todos los días hábiles el funcionamiento de las estaciones, descargando los archivos que proporciona cada una el día anterior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t>
    </r>
    <r>
      <rPr>
        <b/>
        <sz val="9"/>
        <rFont val="Arial"/>
        <family val="2"/>
      </rPr>
      <t xml:space="preserve">Evidencia: </t>
    </r>
    <r>
      <rPr>
        <sz val="9"/>
        <rFont val="Arial"/>
        <family val="2"/>
      </rPr>
      <t>Matriz de seguimiento a la Red MAGNA-ECO</t>
    </r>
  </si>
  <si>
    <r>
      <t xml:space="preserve">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t>
    </r>
    <r>
      <rPr>
        <b/>
        <sz val="9"/>
        <rFont val="Arial"/>
        <family val="2"/>
      </rPr>
      <t>Evidencia:</t>
    </r>
    <r>
      <rPr>
        <sz val="9"/>
        <rFont val="Arial"/>
        <family val="2"/>
      </rPr>
      <t xml:space="preserve"> Registro Seguimiento de cálculos geodésicos</t>
    </r>
  </si>
  <si>
    <r>
      <t xml:space="preserve">El  profesional responsable del GIT Gestión Geodésica constata diariamente que el usuario tenga acceso a la información publicada en la página web realizando una simulación como usuario.  En caso de que no se pueda acceder a la información publicada en datos abiertos, el profesional del GIT Gestión Geodésica reporta a la Oficina de Informática y Telecomunicaciones la falla para restablecer el acceso a los datos. Si se ha recibido solicitud de información por parte del usuario, se envía por cualquier medio.
</t>
    </r>
    <r>
      <rPr>
        <b/>
        <sz val="9"/>
        <rFont val="Arial"/>
        <family val="2"/>
      </rPr>
      <t xml:space="preserve">Evidencia: </t>
    </r>
    <r>
      <rPr>
        <sz val="9"/>
        <rFont val="Arial"/>
        <family val="2"/>
      </rPr>
      <t>Correo electrónico o incidencia sobre el reporte de la falla dirigido a la Oficina de Informática y Telecomunicaciones.</t>
    </r>
  </si>
  <si>
    <r>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t>
    </r>
    <r>
      <rPr>
        <b/>
        <sz val="9"/>
        <rFont val="Arial"/>
        <family val="2"/>
      </rPr>
      <t>Evidencia:</t>
    </r>
    <r>
      <rPr>
        <sz val="9"/>
        <rFont val="Arial"/>
        <family val="2"/>
      </rPr>
      <t xml:space="preserve"> Archivo de estaciones procesadas CP IGA Bernese 5.2 con el nombre y cargo de la persona que realizó la revisión del cálculo de las coordenadas, correo electrónico o evidencia comunicando las inconformidades del cálculo y su corrección. </t>
    </r>
  </si>
  <si>
    <r>
      <t xml:space="preserve">El funcionario comisionado verifica que el equipo se encuentre operando correctamente antes de su salida a campo y previo a la instalación o utilización del mismo, para lo cual revisa todos los parámetros de operación de los equipos de las Redes MAGNA-ECO, Red Pasiva y Nivelación Geodésica. Si el equipo no opera correctamente, se programa su mantenimiento.
</t>
    </r>
    <r>
      <rPr>
        <b/>
        <sz val="9"/>
        <rFont val="Arial"/>
        <family val="2"/>
      </rPr>
      <t>Evidencia:</t>
    </r>
    <r>
      <rPr>
        <sz val="9"/>
        <rFont val="Arial"/>
        <family val="2"/>
      </rPr>
      <t xml:space="preserve"> Formato de revisión de equipos</t>
    </r>
  </si>
  <si>
    <r>
      <t xml:space="preserve">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
</t>
    </r>
    <r>
      <rPr>
        <b/>
        <sz val="9"/>
        <rFont val="Arial"/>
        <family val="2"/>
      </rPr>
      <t xml:space="preserve">Evidencia: </t>
    </r>
    <r>
      <rPr>
        <sz val="9"/>
        <rFont val="Arial"/>
        <family val="2"/>
      </rPr>
      <t>Correo electrónico de seguimiento al Plan de Trabajo Ambiental</t>
    </r>
  </si>
  <si>
    <r>
      <t xml:space="preserve">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
</t>
    </r>
    <r>
      <rPr>
        <b/>
        <sz val="9"/>
        <rFont val="Arial"/>
        <family val="2"/>
      </rPr>
      <t>Evidencia:</t>
    </r>
    <r>
      <rPr>
        <sz val="9"/>
        <rFont val="Arial"/>
        <family val="2"/>
      </rPr>
      <t xml:space="preserve"> Correos de reporte de cumplimiento de los controles operaciones definidos en las matrices  </t>
    </r>
  </si>
  <si>
    <r>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t>
    </r>
    <r>
      <rPr>
        <b/>
        <sz val="9"/>
        <rFont val="Arial"/>
        <family val="2"/>
      </rPr>
      <t>Evidencias:</t>
    </r>
    <r>
      <rPr>
        <sz val="9"/>
        <rFont val="Arial"/>
        <family val="2"/>
      </rPr>
      <t xml:space="preserve"> Correo electrónico con la alerta mensual </t>
    </r>
  </si>
  <si>
    <r>
      <t xml:space="preserve">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9"/>
        <rFont val="Arial"/>
        <family val="2"/>
      </rPr>
      <t xml:space="preserve">Evidencia: </t>
    </r>
    <r>
      <rPr>
        <sz val="9"/>
        <rFont val="Arial"/>
        <family val="2"/>
      </rPr>
      <t>Consolidado de observaciones del proceso en la plataforma SECOP II (si aplica).</t>
    </r>
  </si>
  <si>
    <r>
      <t xml:space="preserve">El responsable en el GIT de Gestión Contractual verificará el cumplimiento de los requisitos de la contratación y en caso de presentar inconsistencias se devolverá mediante lista de chequeo para las respectivas correcciones. 
</t>
    </r>
    <r>
      <rPr>
        <b/>
        <sz val="9"/>
        <rFont val="Arial"/>
        <family val="2"/>
      </rPr>
      <t xml:space="preserve">
Evidencia: </t>
    </r>
    <r>
      <rPr>
        <sz val="9"/>
        <rFont val="Arial"/>
        <family val="2"/>
      </rPr>
      <t xml:space="preserve">Correo remitido (si aplica) o lista de chequeo                                                                                                  </t>
    </r>
  </si>
  <si>
    <r>
      <t xml:space="preserve">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
</t>
    </r>
    <r>
      <rPr>
        <b/>
        <sz val="9"/>
        <rFont val="Arial"/>
        <family val="2"/>
      </rPr>
      <t xml:space="preserve">
Evidencia: </t>
    </r>
    <r>
      <rPr>
        <sz val="9"/>
        <rFont val="Arial"/>
        <family val="2"/>
      </rPr>
      <t>Reporte mensual de los contratos de avalúos comerciales vigentes, Informe mensual de los avances de los avalúos realizados, Oficios de ampliación del tiempo de entrega si aplica.</t>
    </r>
  </si>
  <si>
    <r>
      <t xml:space="preserve">La Subdirección de Catastro realiza seguimiento mensual de los avances en los trámites de saldos de mutación y verifica a través de las estadísticas catastrales entregadas por el GIT de Gestión Catastral la disminución o aumento de los saldos. En caso de aumento, el GIT Gestión Catastral en sus informes de seguimiento y visita a las Direcciones Territoriales manifiesta recomendaciones para la reducción de los saldos de las mutaciones. 
</t>
    </r>
    <r>
      <rPr>
        <b/>
        <sz val="9"/>
        <rFont val="Arial"/>
        <family val="2"/>
      </rPr>
      <t xml:space="preserve">Evidencias: </t>
    </r>
    <r>
      <rPr>
        <sz val="9"/>
        <rFont val="Arial"/>
        <family val="2"/>
      </rPr>
      <t>Estadísticas de tramites catastrales  e informes del avance de los trámites catastrales incluidas las recomendaciones a seguir.</t>
    </r>
  </si>
  <si>
    <r>
      <t xml:space="preserve">Rango de califación del </t>
    </r>
    <r>
      <rPr>
        <b/>
        <u/>
        <sz val="10"/>
        <color theme="0"/>
        <rFont val="Arial"/>
        <family val="2"/>
      </rPr>
      <t>diseño</t>
    </r>
  </si>
  <si>
    <r>
      <t>Resultado de la evaluación de la</t>
    </r>
    <r>
      <rPr>
        <b/>
        <u/>
        <sz val="10"/>
        <color theme="0"/>
        <rFont val="Arial"/>
        <family val="2"/>
      </rPr>
      <t xml:space="preserve"> ejecución </t>
    </r>
    <r>
      <rPr>
        <b/>
        <sz val="10"/>
        <color theme="0"/>
        <rFont val="Arial"/>
        <family val="2"/>
      </rPr>
      <t>del control por el responsable</t>
    </r>
  </si>
  <si>
    <r>
      <t xml:space="preserve">Rango de califación de la </t>
    </r>
    <r>
      <rPr>
        <b/>
        <u/>
        <sz val="10"/>
        <color theme="0"/>
        <rFont val="Arial"/>
        <family val="2"/>
      </rPr>
      <t>ejecución</t>
    </r>
  </si>
  <si>
    <r>
      <t xml:space="preserve">NIVEL DE RIESGO </t>
    </r>
    <r>
      <rPr>
        <b/>
        <sz val="11"/>
        <color theme="5" tint="0.39997558519241921"/>
        <rFont val="Arial"/>
        <family val="2"/>
      </rPr>
      <t>INHERENTE</t>
    </r>
    <r>
      <rPr>
        <b/>
        <sz val="10"/>
        <color theme="0"/>
        <rFont val="Arial"/>
        <family val="2"/>
      </rPr>
      <t xml:space="preserve">
(ZONA)</t>
    </r>
  </si>
  <si>
    <r>
      <t xml:space="preserve">NIVEL DE RIESGO </t>
    </r>
    <r>
      <rPr>
        <b/>
        <sz val="10"/>
        <color theme="9" tint="0.59999389629810485"/>
        <rFont val="Arial"/>
        <family val="2"/>
      </rPr>
      <t>RESIDUAL</t>
    </r>
    <r>
      <rPr>
        <b/>
        <sz val="10"/>
        <color theme="0"/>
        <rFont val="Arial"/>
        <family val="2"/>
      </rPr>
      <t xml:space="preserve">
(ZONA)</t>
    </r>
  </si>
  <si>
    <t>CÓD.</t>
  </si>
  <si>
    <t>IDENTIFICACIÓN DEL RIESGO</t>
  </si>
  <si>
    <t>VALORACIÓN DEL RIESGO</t>
  </si>
  <si>
    <t>EVALUACIÓN DEL CONTROL</t>
  </si>
  <si>
    <t>Análisis de la probabilidad y el impacto</t>
  </si>
  <si>
    <r>
      <t xml:space="preserve">La calificación de la </t>
    </r>
    <r>
      <rPr>
        <b/>
        <sz val="14"/>
        <color theme="8" tint="-0.499984740745262"/>
        <rFont val="Calibri"/>
        <family val="2"/>
        <scheme val="minor"/>
      </rPr>
      <t>probabilidad</t>
    </r>
    <r>
      <rPr>
        <sz val="12"/>
        <color theme="1"/>
        <rFont val="Calibri"/>
        <family val="2"/>
        <scheme val="minor"/>
      </rPr>
      <t xml:space="preserve"> de que un riesgo se llegue a materializar debe partir de datos históricos, con lo cual se determina la frecuencia. En caso de que estos datos no existan, se realiza una ponderación de la factibilidad de ocurrencia que consideren diferentes funcionarios o contratistas conocedores del proceso.</t>
    </r>
  </si>
  <si>
    <r>
      <t xml:space="preserve">Para determinar la magnitud del </t>
    </r>
    <r>
      <rPr>
        <b/>
        <sz val="14"/>
        <color theme="8" tint="-0.499984740745262"/>
        <rFont val="Calibri"/>
        <family val="2"/>
        <scheme val="minor"/>
      </rPr>
      <t>impacto</t>
    </r>
    <r>
      <rPr>
        <sz val="12"/>
        <color theme="1"/>
        <rFont val="Calibri"/>
        <family val="2"/>
        <scheme val="minor"/>
      </rPr>
      <t xml:space="preserve"> de los riesgos, en el IGAC se tienen en cuenta  parámetros dependiendo del tipo de impacto: Legal, operativo, Información, Financiero, Credibilidad o Imagen</t>
    </r>
  </si>
  <si>
    <r>
      <t xml:space="preserve">Seleccione a continuación el </t>
    </r>
    <r>
      <rPr>
        <b/>
        <i/>
        <sz val="14"/>
        <color theme="1"/>
        <rFont val="Calibri"/>
        <family val="2"/>
        <scheme val="minor"/>
      </rPr>
      <t>proceso</t>
    </r>
    <r>
      <rPr>
        <i/>
        <sz val="14"/>
        <color theme="1"/>
        <rFont val="Calibri"/>
        <family val="2"/>
        <scheme val="minor"/>
      </rPr>
      <t xml:space="preserve"> para conocer la información GENERAL de riesgos vigente</t>
    </r>
  </si>
  <si>
    <r>
      <t xml:space="preserve">Seleccione a continuación el </t>
    </r>
    <r>
      <rPr>
        <b/>
        <i/>
        <sz val="14"/>
        <color theme="1"/>
        <rFont val="Calibri"/>
        <family val="2"/>
        <scheme val="minor"/>
      </rPr>
      <t>RIESGO</t>
    </r>
    <r>
      <rPr>
        <i/>
        <sz val="14"/>
        <color theme="1"/>
        <rFont val="Calibri"/>
        <family val="2"/>
        <scheme val="minor"/>
      </rPr>
      <t xml:space="preserve"> del que desea conocer información general.</t>
    </r>
  </si>
  <si>
    <t>Indica los diferentes tipos de riesgo de acuerdo con el proceso seleccionado</t>
  </si>
  <si>
    <t>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t>
  </si>
  <si>
    <t xml:space="preserve">1. Desfinanciación de actividades de impacto misional o estratégico.
2. Aumento de los recursos sin comprometer en la vigencia.
3. Hallazgos con incidencia administrativa, fiscal o disciplinaria por los entes de control.
4. Pérdida de credibilidad en la ejecución presupuestal o el cumplimiento de metas de la entidad. 
5. Posible disminución de la asignación presupuestal para próximas vigencias desde el Gobierno Nacional por incumplimiento en la ejecución. </t>
  </si>
  <si>
    <t>1. Incumplimiento de los objetivos misionales de la Entidad.
2. Incumplimiento del marco estratégico de la entidad.
3. Pérdida de credibilidad en la prestación del servicio que ofrece la entidad.
4. Incumplimiento de la política pública que aplique al sector.
5. Afectaciones en la programación de planes y proyectos de inversión</t>
  </si>
  <si>
    <t>FILTRADO DE PROCESO</t>
  </si>
  <si>
    <t>FILTRADO</t>
  </si>
  <si>
    <t>(Todas)</t>
  </si>
  <si>
    <t>El responsable de la programación de los servicios de transporte verifica que el formato de solicitud esté debidamente diligenciado y autorizado por el Subdirector, Secretario General, Director Territorial y/o Coordinador GIT. En caso de no ser así, devuelve la solicitud y requiere cumplimiento.
Evidencia: Control del formato Solicitud de servicios de transporte correctamente diligenciado y debidamente autorizado con firmas.</t>
  </si>
  <si>
    <t xml:space="preserve">El responsable del Sistema de Gestión Ambiental revisa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Sensibilizaciones realizadas (si aplica). </t>
  </si>
  <si>
    <t xml:space="preserve">El responsable en el GIT de servicios administrativos verifica mensualmente el Plan Anual de Adquisiciones del proceso con el fin de realizar el seguimiento a su cumplimiento. En caso de que se presenten variaciones o se requieran hacer modificaciones (si aplica), se revisa el Plan y se remite al proceso de Gestión Contractual para su aprobación y actualización. 
Evidencia: Plan Anual de Adquisiciones del proceso verificado y/o correo que evidencie la solicitud de modificaciones. </t>
  </si>
  <si>
    <t>Alta Dirección</t>
  </si>
  <si>
    <t>Generación de gastos innecesarios en la producción de publicaciones no requeridas por los usuarios</t>
  </si>
  <si>
    <t>CONSULTA DETALLADA</t>
  </si>
  <si>
    <t>Supervisor del contrato a nivel Central y Direcciones Territoriales</t>
  </si>
  <si>
    <t>Coordinador GIT Contabilidad
Coordinador GIT Gestión de Presupuesto</t>
  </si>
  <si>
    <t>Inconsistencias en la información reportada en los aplicativos internos y externos de la entidad</t>
  </si>
  <si>
    <t>1. Sanciones, acciones disciplinarias o procesos legales en contra de la entidad que afecten el cumplimiento de objetivos.
2. Pérdida de credibilidad o afectaciones en la imagen institucional 
3. Reprocesos en la ejecución de actividades.
4. Hallazgos con incidencia administrativa, fiscal o disciplinaria por los entes de control.
5. Afectaciones en la toma de decisiones por parte de la Alta Dirección.</t>
  </si>
  <si>
    <t>Coordinador GIT Contabilidad
Responsable en Dirección Territorial</t>
  </si>
  <si>
    <t>Facilitador del SGI en sede central y responsables de PQRDS en Direcciones Territoriales</t>
  </si>
  <si>
    <t>Ingenieros de Sistemas de Direcciones Territoriales en las que usan  el sistema de Cobol</t>
  </si>
  <si>
    <t>Coordinador GIT  Tesorería y pagadores en Direcciones Territoriales</t>
  </si>
  <si>
    <t>Responsable en el GIT de Gestión Documental
Responsable asignado en Direcciones Territoriales</t>
  </si>
  <si>
    <t>Responsable en el GIT de Gestión de Talento Humano 
Líder del SGSST
Responsable Talento Humano en Direcciones Territoriales</t>
  </si>
  <si>
    <t>Responsable del Sistema de Gestión Ambiental 
Responsable asignado en la Dirección Territorial</t>
  </si>
  <si>
    <t>Responsable en el GIT de Gestión Contractual
Responsable asignado en la Dirección Territorial</t>
  </si>
  <si>
    <t>Casi seguro</t>
  </si>
  <si>
    <t>Probable</t>
  </si>
  <si>
    <t>Posible</t>
  </si>
  <si>
    <t>Improbable</t>
  </si>
  <si>
    <t>Rara vez</t>
  </si>
  <si>
    <t>Insignificante</t>
  </si>
  <si>
    <t>Menor</t>
  </si>
  <si>
    <t>Mayor</t>
  </si>
  <si>
    <t>Catastrófico</t>
  </si>
  <si>
    <t>CAL_3</t>
  </si>
  <si>
    <t>CAL_4</t>
  </si>
  <si>
    <t>34</t>
  </si>
  <si>
    <t>Cuenta de NIVEL DE RIESGO RESIDUAL</t>
  </si>
  <si>
    <r>
      <t xml:space="preserve">Indica la zona del </t>
    </r>
    <r>
      <rPr>
        <b/>
        <sz val="11"/>
        <color theme="8" tint="-0.499984740745262"/>
        <rFont val="Calibri"/>
        <family val="2"/>
        <scheme val="minor"/>
      </rPr>
      <t xml:space="preserve">riesgo inherente </t>
    </r>
    <r>
      <rPr>
        <sz val="11"/>
        <color theme="8" tint="-0.499984740745262"/>
        <rFont val="Calibri"/>
        <family val="2"/>
        <scheme val="minor"/>
      </rPr>
      <t>del proceso seleccionado</t>
    </r>
  </si>
  <si>
    <r>
      <t xml:space="preserve">Indica la zona del </t>
    </r>
    <r>
      <rPr>
        <b/>
        <sz val="11"/>
        <color theme="8" tint="-0.499984740745262"/>
        <rFont val="Calibri"/>
        <family val="2"/>
        <scheme val="minor"/>
      </rPr>
      <t xml:space="preserve">riesgo residual </t>
    </r>
    <r>
      <rPr>
        <sz val="11"/>
        <color theme="8" tint="-0.499984740745262"/>
        <rFont val="Calibri"/>
        <family val="2"/>
        <scheme val="minor"/>
      </rPr>
      <t>del proceso seleccionado</t>
    </r>
  </si>
  <si>
    <t xml:space="preserve">   Zona del riesgo residual</t>
  </si>
  <si>
    <t>Inoportunidad en la prestación de servicios administrativos y/o infraestructura física para el funcionamiento de la entidad</t>
  </si>
  <si>
    <r>
      <t xml:space="preserve">Adriana Rocío Tovar
</t>
    </r>
    <r>
      <rPr>
        <b/>
        <sz val="10"/>
        <rFont val="Arial"/>
        <family val="2"/>
      </rPr>
      <t>Jefe OAP</t>
    </r>
  </si>
  <si>
    <r>
      <t xml:space="preserve">El responsable en la Oficina Asesora de Planeación realiza seguimiento trimestral al plan de adquisiciones de la entidad, verificando el grado de cumplimiento en la programación del mismo, generando alertas a los ordenadores del gasto en caso de que presenten variaciones con lo proyectado.
</t>
    </r>
    <r>
      <rPr>
        <b/>
        <sz val="9"/>
        <rFont val="Calibri"/>
        <family val="2"/>
        <scheme val="minor"/>
      </rPr>
      <t xml:space="preserve">Evidencia: </t>
    </r>
    <r>
      <rPr>
        <sz val="9"/>
        <rFont val="Calibri"/>
        <family val="2"/>
        <scheme val="minor"/>
      </rPr>
      <t>Acta de Comité de Gestión y desempeño reflejando el seguimiento del plan / Alertas a los ordenadores del gasto</t>
    </r>
  </si>
  <si>
    <r>
      <t xml:space="preserve">El responsable en la Oficina Asesora de Planeación realiza seguimiento al cumplimiento de presupuesto de inversión y metas institucionales por parte de los responsables, a través del envío de alertas trimestrales por correo electrónico. En caso de que se presenten novedades en el cumplimiento, se realiza monitoreo al responsable de su ejecución para generar acciones tendientes a completar las metas proyectadas. 
</t>
    </r>
    <r>
      <rPr>
        <b/>
        <sz val="9"/>
        <rFont val="Calibri"/>
        <family val="2"/>
        <scheme val="minor"/>
      </rPr>
      <t>Evidencias:</t>
    </r>
    <r>
      <rPr>
        <sz val="9"/>
        <rFont val="Calibri"/>
        <family val="2"/>
        <scheme val="minor"/>
      </rPr>
      <t xml:space="preserve"> Correo con la alerta de cumplimiento remitida al responsable y/o Monitoreo al responsable con acciones definidas (si aplica)</t>
    </r>
  </si>
  <si>
    <r>
      <t xml:space="preserve">El responsable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t>
    </r>
    <r>
      <rPr>
        <b/>
        <sz val="9"/>
        <rFont val="Calibri"/>
        <family val="2"/>
        <scheme val="minor"/>
      </rPr>
      <t>Evidencia:</t>
    </r>
    <r>
      <rPr>
        <sz val="9"/>
        <rFont val="Calibri"/>
        <family val="2"/>
        <scheme val="minor"/>
      </rPr>
      <t xml:space="preserve"> Correo de aprobación y/o Solicitud en el sistema SIIF.</t>
    </r>
  </si>
  <si>
    <r>
      <t xml:space="preserve">El responsable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t>
    </r>
    <r>
      <rPr>
        <b/>
        <sz val="9"/>
        <rFont val="Arial"/>
        <family val="2"/>
      </rPr>
      <t xml:space="preserve">
Evidencia:</t>
    </r>
    <r>
      <rPr>
        <sz val="9"/>
        <rFont val="Arial"/>
        <family val="2"/>
      </rPr>
      <t xml:space="preserve"> Informe de gestión entregado y/o correos electrónicos enviados por la Oficina Asesora de Planeación para la alineación con el informe de gestión.</t>
    </r>
  </si>
  <si>
    <r>
      <t xml:space="preserve">Validar las solicitudes de creación o actualización de proyectos de inversión generadas por parte de los formuladores de proyecto en el sistema de información dispuesto por el DNP, realizando el rechazo en caso de que no sea viable la actualización y devolviendo al solicitante por parte del profesional a cargo en la Oficina Asesora de Planeación, cada vez que sea requerido. 
</t>
    </r>
    <r>
      <rPr>
        <b/>
        <sz val="9"/>
        <rFont val="Arial"/>
        <family val="2"/>
      </rPr>
      <t xml:space="preserve">
Evidencias: </t>
    </r>
    <r>
      <rPr>
        <sz val="9"/>
        <rFont val="Arial"/>
        <family val="2"/>
      </rPr>
      <t>Pantallazo de la aceptación o rechazo de solicitud de creación o actualización del proyecto de inversión en el sistema o correo electrónico automático enviado.</t>
    </r>
  </si>
  <si>
    <r>
      <t xml:space="preserve">El responsable en la Oficina Asesora de Planeación verifica que anualmente las áreas u oficinas responsables de proyectos, identifiquen el marco estratégico del IGAC, entre lo que se incluyen los planes, metas y proyectos vigentes, a través de la socialización por cualquiera de los medios de comunicación internos que tenga establecidos por la entidad. En caso de que se presenten novedades en la socialización, se utilizarán medios alternativos para dar a conocer el marco estratégico. 
</t>
    </r>
    <r>
      <rPr>
        <b/>
        <sz val="9"/>
        <rFont val="Arial"/>
        <family val="2"/>
      </rPr>
      <t xml:space="preserve">
Evidencia:</t>
    </r>
    <r>
      <rPr>
        <sz val="9"/>
        <rFont val="Arial"/>
        <family val="2"/>
      </rPr>
      <t xml:space="preserve"> Comunicaciones, piezas gráficas, publicaciones realizadas y/o registros de asistencia. Registro de los medios alternativos utilizados (si aplica).</t>
    </r>
  </si>
  <si>
    <r>
      <t xml:space="preserve">El responsable en la Oficina Asesora de Planeación verifica el reporte de información cargado en los aplicativos internos y externos por parte del enlace o responsable del proyecto, realizando el respectivo cierre y notificando al Jefe de la OAP con el fin de garantizar que fue verificado el contenido y su consistencia. En caso de identificar inconsistencias o falencias en el reporte, se realiza contacto a través de correo electrónico con el enlace o responsable del proyecto para corregir la información.  
</t>
    </r>
    <r>
      <rPr>
        <b/>
        <sz val="9"/>
        <rFont val="Arial"/>
        <family val="2"/>
      </rPr>
      <t xml:space="preserve">
Evidencia: </t>
    </r>
    <r>
      <rPr>
        <sz val="9"/>
        <rFont val="Arial"/>
        <family val="2"/>
      </rPr>
      <t>Correo electrónico con la notificación de cierre de periodo. Correo electrónico para corregir información (Si aplica).</t>
    </r>
  </si>
  <si>
    <r>
      <t xml:space="preserve">El responsable en la Oficina Asesora de Planeación verifica anualmente el reporte de usuarios activos en los aplicativos internos y externos de la entidad,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t>
    </r>
    <r>
      <rPr>
        <b/>
        <sz val="9"/>
        <rFont val="Arial"/>
        <family val="2"/>
      </rPr>
      <t xml:space="preserve">
Evidencia: </t>
    </r>
    <r>
      <rPr>
        <sz val="9"/>
        <rFont val="Arial"/>
        <family val="2"/>
      </rPr>
      <t xml:space="preserve">Reporte de usuarios registrados en los aplicativos verificado por el responsable de la OAP. </t>
    </r>
  </si>
  <si>
    <r>
      <t xml:space="preserve">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r>
    <r>
      <rPr>
        <b/>
        <sz val="9"/>
        <rFont val="Arial"/>
        <family val="2"/>
      </rPr>
      <t xml:space="preserve">
Evidencia: </t>
    </r>
    <r>
      <rPr>
        <sz val="9"/>
        <rFont val="Arial"/>
        <family val="2"/>
      </rPr>
      <t>Correo electrónico de Visto Bueno de la OAP para el cargue en SINERGIA o Correo electrónico de notificación de cargue por el responsable.</t>
    </r>
  </si>
  <si>
    <r>
      <t xml:space="preserve">El líder responsable de cada proceso elabora anualmente y realiza seguimiento trimestral de sus planes institucionales, incluyendo las actividades que tengan que completarse de acuerdo con los requerimientos del MIPG para posterior revisión y aprobación por la Oficina Asesora de Planeación y el Comité Institucional de Gestión y Desempeño, realizando los ajustes en caso de que presenten inconsistencias o desalineaciones con el marco MIPG.
</t>
    </r>
    <r>
      <rPr>
        <b/>
        <sz val="9"/>
        <rFont val="Calibri"/>
        <family val="2"/>
        <scheme val="minor"/>
      </rPr>
      <t xml:space="preserve">Evidencias: </t>
    </r>
    <r>
      <rPr>
        <sz val="9"/>
        <rFont val="Calibri"/>
        <family val="2"/>
        <scheme val="minor"/>
      </rPr>
      <t xml:space="preserve">Planes institucionales articulados con MIPG y aprobados por el Comité. Seguimiento realizado por el proceso a su plan de acción. </t>
    </r>
  </si>
  <si>
    <r>
      <t xml:space="preserve">El responsable en la Oficina Asesora de Planeación realiza seguimiento anual con los líderes de proceso a la evaluación del formulario FURAG, identificando las acciones que se deben llevar a cabo para la implementación de las políticas señaladas por MIPG. En caso de que no se estén cumplimiento los lineamientos del modelo, se programan actividades a ejecutar por parte de los procesos para mejorar la puntuación del Índice de Desempeño Institucional. 
</t>
    </r>
    <r>
      <rPr>
        <b/>
        <sz val="9"/>
        <rFont val="Calibri"/>
        <family val="2"/>
        <scheme val="minor"/>
      </rPr>
      <t>Evidencias:</t>
    </r>
    <r>
      <rPr>
        <sz val="9"/>
        <rFont val="Calibri"/>
        <family val="2"/>
        <scheme val="minor"/>
      </rPr>
      <t xml:space="preserve"> Archivo planificación FURAG  y/o Acta sesión de seguimiento con los procesos. </t>
    </r>
  </si>
  <si>
    <r>
      <t xml:space="preserve">Realizar evaluaciones semestrales de conocimientos generales del MIPG a los servidores a través de actividades diseñadas desde la Oficina Asesora de Planeación con el fin de identificar y fortalecer la adherencia de los conceptos asociados al modelo, generando oportunidades de mejora en caso de que se encuentren resultados desfavorables. 
</t>
    </r>
    <r>
      <rPr>
        <b/>
        <sz val="9"/>
        <rFont val="Calibri"/>
        <family val="2"/>
        <scheme val="minor"/>
      </rPr>
      <t>Evidencias:</t>
    </r>
    <r>
      <rPr>
        <sz val="9"/>
        <rFont val="Calibri"/>
        <family val="2"/>
        <scheme val="minor"/>
      </rPr>
      <t xml:space="preserve"> Resultados del mecanismo de evaluación utilizado y/o material evidencia de la evaluación realizada. </t>
    </r>
  </si>
  <si>
    <r>
      <t xml:space="preserve">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por el proceso. 
</t>
    </r>
    <r>
      <rPr>
        <b/>
        <sz val="9"/>
        <rFont val="Calibri"/>
        <family val="2"/>
        <scheme val="minor"/>
      </rPr>
      <t xml:space="preserve">Evidencias: </t>
    </r>
    <r>
      <rPr>
        <sz val="9"/>
        <rFont val="Calibri"/>
        <family val="2"/>
        <scheme val="minor"/>
      </rPr>
      <t>Presentación del desempeño institucional a la Alta Dirección, Acta de Comité presentación de resultados y/o plan de acción desde la Alta Dirección.</t>
    </r>
  </si>
  <si>
    <r>
      <t xml:space="preserve">Jorge Armando Porras Buitrago     
</t>
    </r>
    <r>
      <rPr>
        <b/>
        <sz val="10"/>
        <rFont val="Arial"/>
        <family val="2"/>
      </rPr>
      <t>Jefe Oficina De Control Interno</t>
    </r>
  </si>
  <si>
    <r>
      <t xml:space="preserve">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t>
    </r>
    <r>
      <rPr>
        <b/>
        <sz val="9"/>
        <rFont val="Arial"/>
        <family val="2"/>
      </rPr>
      <t>Evidencia:</t>
    </r>
    <r>
      <rPr>
        <sz val="9"/>
        <rFont val="Arial"/>
        <family val="2"/>
      </rPr>
      <t xml:space="preserve"> Acta de reunión y/o cronograma de auditoría verificado.</t>
    </r>
  </si>
  <si>
    <r>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t>
    </r>
    <r>
      <rPr>
        <b/>
        <sz val="9"/>
        <rFont val="Arial"/>
        <family val="2"/>
      </rPr>
      <t xml:space="preserve">Evidencia: </t>
    </r>
    <r>
      <rPr>
        <sz val="9"/>
        <rFont val="Arial"/>
        <family val="2"/>
      </rPr>
      <t xml:space="preserve">Resultados de la evaluación a los auditores y/o plan de mejoramiento individual (si aplica). </t>
    </r>
  </si>
  <si>
    <r>
      <t xml:space="preserve">Jorge Armando Porras Buitrago     
</t>
    </r>
    <r>
      <rPr>
        <b/>
        <sz val="10"/>
        <rFont val="Arial"/>
        <family val="2"/>
      </rPr>
      <t>Jefe OCI</t>
    </r>
  </si>
  <si>
    <r>
      <t xml:space="preserve">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t>
    </r>
    <r>
      <rPr>
        <b/>
        <sz val="9"/>
        <rFont val="Arial"/>
        <family val="2"/>
      </rPr>
      <t xml:space="preserve">Evidencia: </t>
    </r>
    <r>
      <rPr>
        <sz val="9"/>
        <rFont val="Arial"/>
        <family val="2"/>
      </rPr>
      <t xml:space="preserve"> Informes preliminares y finales presentados por correo electrónico al Jefe de la OCI y/o verificaciones realizadas al informe por parte del jefe de la OCI.</t>
    </r>
  </si>
  <si>
    <r>
      <t xml:space="preserve">El responsable en la Oficina de Control Interno verifica mensualmente que la información como resultado de las auditorías (informes, evidencias de verificación, etc.) se incluya en las carpetas compartidas del correo de la oficina en Drive para su permanente consulta. En caso de detectar novedades en la información que se subió a la carpeta, se establece comunicación con el auditor encargado para que se corrija o cargue la información faltante.
</t>
    </r>
    <r>
      <rPr>
        <b/>
        <sz val="9"/>
        <rFont val="Arial"/>
        <family val="2"/>
      </rPr>
      <t xml:space="preserve">
Evidencia:</t>
    </r>
    <r>
      <rPr>
        <sz val="9"/>
        <rFont val="Arial"/>
        <family val="2"/>
      </rPr>
      <t xml:space="preserve"> Correo electrónico de verificación por el responsable de la Oficina de Control Interno a los miembros del equipo. </t>
    </r>
  </si>
  <si>
    <r>
      <t xml:space="preserve">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t>
    </r>
    <r>
      <rPr>
        <b/>
        <sz val="9"/>
        <rFont val="Arial"/>
        <family val="2"/>
      </rPr>
      <t xml:space="preserve">Evidencia: </t>
    </r>
    <r>
      <rPr>
        <sz val="9"/>
        <rFont val="Arial"/>
        <family val="2"/>
      </rPr>
      <t>Informes de auditoria revisados y objetados.</t>
    </r>
  </si>
  <si>
    <r>
      <t xml:space="preserve">Maria del Pilar Gonzalez
</t>
    </r>
    <r>
      <rPr>
        <b/>
        <sz val="10"/>
        <rFont val="Arial"/>
        <family val="2"/>
      </rPr>
      <t xml:space="preserve">Secretaria General
</t>
    </r>
    <r>
      <rPr>
        <sz val="10"/>
        <rFont val="Arial"/>
        <family val="2"/>
      </rPr>
      <t xml:space="preserve">
Elizabeth García González </t>
    </r>
    <r>
      <rPr>
        <b/>
        <sz val="10"/>
        <rFont val="Arial"/>
        <family val="2"/>
      </rPr>
      <t xml:space="preserve">
Coordinadora GIT proceso</t>
    </r>
  </si>
  <si>
    <r>
      <t xml:space="preserve">Trimestralmente el servidor público designado del GIT Servicio al ciudadano realiza seguimiento a las directrices impartidas por la coordinación con el objetivo de verificar que en la Sede central y Direcciones Territoriales den cumplimiento a los lineamientos impartidos. En caso de encontrar que no haya cumplimiento se requiere al funcionario solicitando una justificación de sus actuaciones.
</t>
    </r>
    <r>
      <rPr>
        <b/>
        <sz val="9"/>
        <rFont val="Arial"/>
        <family val="2"/>
      </rPr>
      <t xml:space="preserve">Evidencia: </t>
    </r>
    <r>
      <rPr>
        <sz val="9"/>
        <rFont val="Arial"/>
        <family val="2"/>
      </rPr>
      <t>Registro escrito del seguimiento yo correo electrónico yo memorando interno con observaciones en caso que aplique </t>
    </r>
  </si>
  <si>
    <r>
      <t xml:space="preserve">El servidor público designado por el GIT Servicio al ciudadano identifica cada 6 (seis) meses los requerimientos yo necesidades en el aplicativo de Gestión Documental para el desarrollo de funcionalidades que permitan verificar la información a reportar a las diferentes áreas. En caso de que no se pueda realizar el desarrollo en el aplicativo se solicita a la dependencia correspondiente la justificación del incumplimiento de la solicitud.
</t>
    </r>
    <r>
      <rPr>
        <b/>
        <sz val="9"/>
        <rFont val="Arial"/>
        <family val="2"/>
      </rPr>
      <t xml:space="preserve">
Evidencia: </t>
    </r>
    <r>
      <rPr>
        <sz val="9"/>
        <rFont val="Arial"/>
        <family val="2"/>
      </rPr>
      <t>correos electrónicos yo memorando interno con los requerimientos yo registros de asistencia yo memorando interno con la justificación del incumplimiento  </t>
    </r>
  </si>
  <si>
    <r>
      <t xml:space="preserve">Maria del Pilar Gonzalez
</t>
    </r>
    <r>
      <rPr>
        <b/>
        <sz val="10"/>
        <rFont val="Arial"/>
        <family val="2"/>
      </rPr>
      <t xml:space="preserve">Secretaria General
</t>
    </r>
    <r>
      <rPr>
        <sz val="10"/>
        <rFont val="Arial"/>
        <family val="2"/>
      </rPr>
      <t xml:space="preserve">
Elizabeth García González 
</t>
    </r>
    <r>
      <rPr>
        <b/>
        <sz val="10"/>
        <rFont val="Arial"/>
        <family val="2"/>
      </rPr>
      <t>Coordinadora GIT proceso</t>
    </r>
  </si>
  <si>
    <r>
      <t xml:space="preserve">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t>
    </r>
    <r>
      <rPr>
        <b/>
        <sz val="9"/>
        <rFont val="Arial"/>
        <family val="2"/>
      </rPr>
      <t xml:space="preserve">Evidencia: </t>
    </r>
    <r>
      <rPr>
        <sz val="9"/>
        <rFont val="Arial"/>
        <family val="2"/>
      </rPr>
      <t>Registros de asistencia yo correo electrónico y/o memorando interno con observaciones en caso que aplique</t>
    </r>
  </si>
  <si>
    <r>
      <t xml:space="preserve">Patricia del Rosario Lozano Triviño
</t>
    </r>
    <r>
      <rPr>
        <b/>
        <sz val="10"/>
        <rFont val="Arial"/>
        <family val="2"/>
      </rPr>
      <t>Jefe OAJ</t>
    </r>
  </si>
  <si>
    <r>
      <t xml:space="preserve">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 responder las observaciones y comentarios y ajustar el contenido si tiene mérito antes de remitirlo a la Oficina Asesora Jurídica para su expedición. 
</t>
    </r>
    <r>
      <rPr>
        <b/>
        <sz val="9"/>
        <rFont val="Arial"/>
        <family val="2"/>
      </rPr>
      <t xml:space="preserve">Evidencia: </t>
    </r>
    <r>
      <rPr>
        <sz val="9"/>
        <rFont val="Arial"/>
        <family val="2"/>
      </rPr>
      <t>Correo de envío del proyecto de Acto Administrativo al proceso de Difusión y Mercadeo para publicación en la página web; y/o link de publicación del Acto Administrativo.</t>
    </r>
  </si>
  <si>
    <r>
      <t xml:space="preserve">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t>
    </r>
    <r>
      <rPr>
        <b/>
        <sz val="9"/>
        <rFont val="Arial"/>
        <family val="2"/>
      </rPr>
      <t xml:space="preserve">
Evidencia: </t>
    </r>
    <r>
      <rPr>
        <sz val="9"/>
        <rFont val="Arial"/>
        <family val="2"/>
      </rPr>
      <t>Correo remisorio y/o memorando con las observaciones por parte de la OAJ al proceso que proyectó el acto.</t>
    </r>
  </si>
  <si>
    <r>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t>
    </r>
    <r>
      <rPr>
        <b/>
        <sz val="9"/>
        <rFont val="Arial"/>
        <family val="2"/>
      </rPr>
      <t xml:space="preserve">Evidencia: </t>
    </r>
    <r>
      <rPr>
        <sz val="9"/>
        <rFont val="Arial"/>
        <family val="2"/>
      </rPr>
      <t xml:space="preserve">Fallo del ente judicial recibido por la entidad y/o nuevo acto administrativo generado (en caso de presentarse la inaplicabilidad). </t>
    </r>
  </si>
  <si>
    <r>
      <t xml:space="preserve">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t>
    </r>
    <r>
      <rPr>
        <b/>
        <sz val="9"/>
        <rFont val="Arial"/>
        <family val="2"/>
      </rPr>
      <t>Evidencia:</t>
    </r>
    <r>
      <rPr>
        <sz val="9"/>
        <rFont val="Arial"/>
        <family val="2"/>
      </rPr>
      <t xml:space="preserve"> Formato diligenciado "Control de estado de procesos judiciales" vigente.</t>
    </r>
  </si>
  <si>
    <r>
      <t xml:space="preserve">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t>
    </r>
    <r>
      <rPr>
        <b/>
        <sz val="9"/>
        <rFont val="Arial"/>
        <family val="2"/>
      </rPr>
      <t xml:space="preserve">Evidencia: </t>
    </r>
    <r>
      <rPr>
        <sz val="9"/>
        <rFont val="Arial"/>
        <family val="2"/>
      </rPr>
      <t>Memorando y/o correo electrónico de solicitud de conceptos técnicos.</t>
    </r>
  </si>
  <si>
    <r>
      <t xml:space="preserve">El(la) Jefe de la Oficina Asesora Jurídica o a quien asigne en Sede Central realiza mensualmente reuniones de seguimiento a los abogados de las Direcciones Territoriales, con la finalidad de retroalimentar, apoyar y controlar la gestión judicial. 
</t>
    </r>
    <r>
      <rPr>
        <b/>
        <sz val="9"/>
        <rFont val="Arial"/>
        <family val="2"/>
      </rPr>
      <t xml:space="preserve">Evidencia: </t>
    </r>
    <r>
      <rPr>
        <sz val="9"/>
        <rFont val="Arial"/>
        <family val="2"/>
      </rPr>
      <t>Convocatoria a través de correo electrónico, acta de reunión, agenda y/o pantallazo de los participantes (convocatoria virtual)</t>
    </r>
  </si>
  <si>
    <r>
      <t xml:space="preserve">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t>
    </r>
    <r>
      <rPr>
        <b/>
        <sz val="9"/>
        <rFont val="Arial"/>
        <family val="2"/>
      </rPr>
      <t xml:space="preserve">Evidencia: </t>
    </r>
    <r>
      <rPr>
        <sz val="9"/>
        <rFont val="Arial"/>
        <family val="2"/>
      </rPr>
      <t>Formato diligenciado "Control de estado de procesos judiciales" vigente.</t>
    </r>
  </si>
  <si>
    <r>
      <t xml:space="preserve">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t>
    </r>
    <r>
      <rPr>
        <b/>
        <sz val="9"/>
        <rFont val="Arial"/>
        <family val="2"/>
      </rPr>
      <t>Evidencia:</t>
    </r>
    <r>
      <rPr>
        <sz val="9"/>
        <rFont val="Arial"/>
        <family val="2"/>
      </rPr>
      <t xml:space="preserve"> Certificados de antecedentes disciplinarios, correo electrónico remitido a la Jefe de la OAJ con el reporte.</t>
    </r>
  </si>
  <si>
    <r>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t>
    </r>
    <r>
      <rPr>
        <b/>
        <sz val="9"/>
        <rFont val="Arial"/>
        <family val="2"/>
      </rPr>
      <t xml:space="preserve">Evidencia: </t>
    </r>
    <r>
      <rPr>
        <sz val="9"/>
        <rFont val="Arial"/>
        <family val="2"/>
      </rPr>
      <t xml:space="preserve">Correo electrónico remitido al abogado y recibido con la manifestación. </t>
    </r>
  </si>
  <si>
    <r>
      <t xml:space="preserve">Maria del Pilar Gonzalez
</t>
    </r>
    <r>
      <rPr>
        <b/>
        <sz val="10"/>
        <rFont val="Arial"/>
        <family val="2"/>
      </rPr>
      <t xml:space="preserve">Secretaria General
</t>
    </r>
    <r>
      <rPr>
        <sz val="10"/>
        <rFont val="Arial"/>
        <family val="2"/>
      </rPr>
      <t xml:space="preserve">
Diana Paola López Pérez</t>
    </r>
    <r>
      <rPr>
        <b/>
        <sz val="10"/>
        <rFont val="Arial"/>
        <family val="2"/>
      </rPr>
      <t xml:space="preserve">
Coordinadora GIT Control Disciplinario</t>
    </r>
  </si>
  <si>
    <r>
      <t xml:space="preserve">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t>
    </r>
    <r>
      <rPr>
        <b/>
        <sz val="9"/>
        <rFont val="Arial"/>
        <family val="2"/>
      </rPr>
      <t xml:space="preserve">
Evidencia:  
</t>
    </r>
    <r>
      <rPr>
        <sz val="9"/>
        <rFont val="Arial"/>
        <family val="2"/>
      </rPr>
      <t>1. Registro de asistencia y/o Convocatoria a reunión vía correo electrónico donde se verifica el estado del expediente. (Control de Legalidad)
2. Comunicaciones Internas enviadas por correo eléctrico con información sobre la normatividad disciplinaria vigente y el código de ética</t>
    </r>
  </si>
  <si>
    <r>
      <t xml:space="preserve">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t>
    </r>
    <r>
      <rPr>
        <b/>
        <sz val="9"/>
        <rFont val="Arial"/>
        <family val="2"/>
      </rPr>
      <t xml:space="preserve">Evidencia: </t>
    </r>
    <r>
      <rPr>
        <sz val="9"/>
        <rFont val="Arial"/>
        <family val="2"/>
      </rPr>
      <t>Registro de asistencia y/o Convocatoria a reunión vía correo electrónico donde se verifica el estado del expediente. (Control de Legalidad)</t>
    </r>
  </si>
  <si>
    <r>
      <t xml:space="preserve">José Luis Ariza Vargas
</t>
    </r>
    <r>
      <rPr>
        <b/>
        <sz val="10"/>
        <rFont val="Arial"/>
        <family val="2"/>
      </rPr>
      <t>Jefe OIT</t>
    </r>
  </si>
  <si>
    <r>
      <t xml:space="preserve">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
</t>
    </r>
    <r>
      <rPr>
        <b/>
        <sz val="9"/>
        <rFont val="Arial"/>
        <family val="2"/>
      </rPr>
      <t xml:space="preserve">Evidencia: </t>
    </r>
    <r>
      <rPr>
        <sz val="9"/>
        <rFont val="Arial"/>
        <family val="2"/>
      </rPr>
      <t>Reporte de la herramienta de gestión de soporte técnico</t>
    </r>
  </si>
  <si>
    <r>
      <t xml:space="preserve">Trimestralmente, el líder de la mesa de servicios realiza seguimiento al cronograma de mantenimientos preventivos programados en la vigencia, en caso de identificar retrasos se informa a la jefatura de la OIT, a fin de que se realicen las gestiones pertinentes para acelerar el proceso.
</t>
    </r>
    <r>
      <rPr>
        <b/>
        <sz val="9"/>
        <rFont val="Arial"/>
        <family val="2"/>
      </rPr>
      <t>Evidencia:</t>
    </r>
    <r>
      <rPr>
        <sz val="9"/>
        <rFont val="Arial"/>
        <family val="2"/>
      </rPr>
      <t xml:space="preserve"> Cronograma de mantenimiento con seguimiento y control registro de mantenimientos</t>
    </r>
  </si>
  <si>
    <r>
      <t xml:space="preserve">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t>
    </r>
    <r>
      <rPr>
        <b/>
        <sz val="9"/>
        <rFont val="Arial"/>
        <family val="2"/>
      </rPr>
      <t xml:space="preserve">Evidencia: </t>
    </r>
    <r>
      <rPr>
        <sz val="9"/>
        <rFont val="Arial"/>
        <family val="2"/>
      </rPr>
      <t xml:space="preserve">Reporte de herramienta de monitoreo
</t>
    </r>
  </si>
  <si>
    <r>
      <t xml:space="preserve">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t>
    </r>
    <r>
      <rPr>
        <b/>
        <sz val="9"/>
        <rFont val="Arial"/>
        <family val="2"/>
      </rPr>
      <t xml:space="preserve">Evidencia: </t>
    </r>
    <r>
      <rPr>
        <sz val="9"/>
        <rFont val="Arial"/>
        <family val="2"/>
      </rPr>
      <t>Reporte de permisos y privilegios de bases de datos.</t>
    </r>
  </si>
  <si>
    <r>
      <t xml:space="preserve">El Administrador de bases de datos  atiende cada solicitud de permisos de acceso a las bases de datos institucionales las cuales se gestionan a través de requerimientos en la herramienta tecnológica de la mesa de servicios, a solicitud de los usuarios. El requerimiento debe ser presentado por parte de los líderes de proceso y/o Directores Territoriales. En caso de que los privilegios no sean autorizados por los líderes de proceso y/o directores territoriales se rechaza la solicitud y  no se asignan los permisos en las bases de datos.
</t>
    </r>
    <r>
      <rPr>
        <b/>
        <sz val="9"/>
        <rFont val="Arial"/>
        <family val="2"/>
      </rPr>
      <t xml:space="preserve">
Evidencia:  </t>
    </r>
    <r>
      <rPr>
        <sz val="9"/>
        <rFont val="Arial"/>
        <family val="2"/>
      </rPr>
      <t>Pantallazos de atención a solicitudes de permisos de acceso a la base de datos debidamente autorizados por los líderes de proceso y/o Directores Territoriales.</t>
    </r>
  </si>
  <si>
    <r>
      <t xml:space="preserve">Pamela del Pilar Mayorga Ramos
</t>
    </r>
    <r>
      <rPr>
        <b/>
        <sz val="10"/>
        <rFont val="Arial"/>
        <family val="2"/>
      </rPr>
      <t>Subdirectora de Geografía y Cartografía</t>
    </r>
  </si>
  <si>
    <r>
      <t xml:space="preserve">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el Coordinador solicita a los responsables de cada proyecto el ajuste del documento. 
</t>
    </r>
    <r>
      <rPr>
        <b/>
        <sz val="9"/>
        <rFont val="Arial"/>
        <family val="2"/>
      </rPr>
      <t>Evidencia:</t>
    </r>
    <r>
      <rPr>
        <sz val="9"/>
        <rFont val="Arial"/>
        <family val="2"/>
      </rPr>
      <t xml:space="preserve"> Registro o evidencia de asistencia a reuniones, versiones de documentos con observaciones</t>
    </r>
  </si>
  <si>
    <r>
      <t xml:space="preserve">Semestralmente los Coordinadores del GIT Estudios geográficos y ordenamiento territorial y GIT Fronteras y límites de entidades territoriales realizan seguimiento que desde la OIT verifiquen la aplicación de los lineamientos de seguridad digital, específicamente referente a las restricciones de acceso a carpetas que contienen la información y de dispositivos externos al computador. En caso de encontrar que no se ha realizado esta verificación, se solicita a OIT esta tarea. Si existió la verificación y se requieren modificaciones en los permisos, se solicita el cambio a la OIT.
</t>
    </r>
    <r>
      <rPr>
        <b/>
        <sz val="9"/>
        <rFont val="Arial"/>
        <family val="2"/>
      </rPr>
      <t>Evidencias:</t>
    </r>
    <r>
      <rPr>
        <sz val="9"/>
        <rFont val="Arial"/>
        <family val="2"/>
      </rPr>
      <t xml:space="preserve"> Reporte de accesos; correo electrónico o incidencia solicitando la verificación y/o los cambios, cuando aplique. </t>
    </r>
  </si>
  <si>
    <r>
      <t xml:space="preserve">El técnico encargado de archivo del GIT Fronteras y límites de entidades territoriales revisa que se devuelva el expediente completo una vez ha sido consultado por el interesado dejando registro de esto en la plantilla de control. En caso de encontrar folios faltantes, se solicita que el expediente se entregue completo y si esto no llega a ser así se informa a la oficina de control disciplinario para que adelanten la investigación disciplinaria que de a lugar. 
</t>
    </r>
    <r>
      <rPr>
        <b/>
        <sz val="9"/>
        <rFont val="Arial"/>
        <family val="2"/>
      </rPr>
      <t>Evidencias:</t>
    </r>
    <r>
      <rPr>
        <sz val="9"/>
        <rFont val="Arial"/>
        <family val="2"/>
      </rPr>
      <t xml:space="preserve"> Plantilla de control documental, correo electrónico o memorando a la oficina de control disciplinario cuando haya lugar</t>
    </r>
  </si>
  <si>
    <r>
      <t xml:space="preserve">Anualmente o cada vez que se requiera, el Coordinador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t>
    </r>
    <r>
      <rPr>
        <b/>
        <sz val="9"/>
        <rFont val="Arial"/>
        <family val="2"/>
      </rPr>
      <t>Evidencia:</t>
    </r>
    <r>
      <rPr>
        <sz val="9"/>
        <rFont val="Arial"/>
        <family val="2"/>
      </rPr>
      <t xml:space="preserve"> Correo electrónico que evidencia la realización de la revisión de los procedimientos, procedimientos actualizados cuando aplique, plan de trabajo para la actualización de documentos</t>
    </r>
  </si>
  <si>
    <r>
      <t xml:space="preserve">El funcionario responsable del centro de procesamiento IGA, revisa semanalmente las soluciones de coordenadas, evaluando que los parámetros de procesamiento generados por el BPE de Bernese se encuentren dentro de los rangos permitidos, en caso de no cumplir algún parámetro se evaluará nuevamente la configuración de la campaña de cálculo. 
</t>
    </r>
    <r>
      <rPr>
        <b/>
        <sz val="9"/>
        <rFont val="Arial"/>
        <family val="2"/>
      </rPr>
      <t>Evidencia:</t>
    </r>
    <r>
      <rPr>
        <sz val="9"/>
        <rFont val="Arial"/>
        <family val="2"/>
      </rPr>
      <t xml:space="preserve"> Reporte de los parámetros de ejecución generados por el BPE de Bernese, correo electrónico donde se informan los resultados de la revisión</t>
    </r>
  </si>
  <si>
    <r>
      <t xml:space="preserve">Mensualmente el Coordinador del GIT Gestión Geodésica realiza seguimiento a los tiempos para el reporte de la publicación de la información geodesia en la página web. En caso de que se encuentren retrasos, se investiga el motivo y de encontrarse que se trata para beneficio de un particular, se informa la situación a la Oficina de Control Disciplinario. Evidencias: Reportes de publicación de datos abiertos.
</t>
    </r>
    <r>
      <rPr>
        <b/>
        <sz val="9"/>
        <rFont val="Arial"/>
        <family val="2"/>
      </rPr>
      <t xml:space="preserve">
Evidencia: </t>
    </r>
    <r>
      <rPr>
        <sz val="9"/>
        <rFont val="Arial"/>
        <family val="2"/>
      </rPr>
      <t>Correo electrónico con envío de información geodesia para publicar en la página web.</t>
    </r>
  </si>
  <si>
    <r>
      <t xml:space="preserve">Maria del Pilar Gonzalez
</t>
    </r>
    <r>
      <rPr>
        <b/>
        <sz val="10"/>
        <rFont val="Arial"/>
        <family val="2"/>
      </rPr>
      <t xml:space="preserve">Secretaria General
</t>
    </r>
    <r>
      <rPr>
        <sz val="10"/>
        <rFont val="Arial"/>
        <family val="2"/>
      </rPr>
      <t xml:space="preserve">
Fernando Benavides Villota
</t>
    </r>
    <r>
      <rPr>
        <b/>
        <sz val="10"/>
        <rFont val="Arial"/>
        <family val="2"/>
      </rPr>
      <t>Coordinador GIT Gestión Financiera</t>
    </r>
  </si>
  <si>
    <r>
      <t xml:space="preserve">Permanentemente, el coordinador del GIT presupuesto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Evidencia:</t>
    </r>
    <r>
      <rPr>
        <sz val="9"/>
        <rFont val="Arial"/>
        <family val="2"/>
      </rPr>
      <t xml:space="preserve"> Visto bueno a memorandos </t>
    </r>
  </si>
  <si>
    <r>
      <t xml:space="preserve">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xml:space="preserve">
Evidencia:</t>
    </r>
    <r>
      <rPr>
        <sz val="9"/>
        <rFont val="Arial"/>
        <family val="2"/>
      </rPr>
      <t xml:space="preserve"> Documentos soporte de los registros presupuestales</t>
    </r>
  </si>
  <si>
    <r>
      <t xml:space="preserve">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xml:space="preserve">
Evidencia: </t>
    </r>
    <r>
      <rPr>
        <sz val="9"/>
        <rFont val="Arial"/>
        <family val="2"/>
      </rPr>
      <t>Soportes de los registros presupuestales</t>
    </r>
  </si>
  <si>
    <t>Coordinador GIT  Presupuesto  y pagadores en Direcciones Territoriales</t>
  </si>
  <si>
    <r>
      <t xml:space="preserve">Maria del Pilar Gonzalez
</t>
    </r>
    <r>
      <rPr>
        <b/>
        <sz val="10"/>
        <rFont val="Arial"/>
        <family val="2"/>
      </rPr>
      <t>Secretaria General</t>
    </r>
    <r>
      <rPr>
        <sz val="10"/>
        <rFont val="Arial"/>
        <family val="2"/>
      </rPr>
      <t xml:space="preserve">
Fernando Benavides Villota
</t>
    </r>
    <r>
      <rPr>
        <b/>
        <sz val="10"/>
        <rFont val="Arial"/>
        <family val="2"/>
      </rPr>
      <t>Coordinador GIT Gestión Financiera</t>
    </r>
  </si>
  <si>
    <r>
      <t xml:space="preserve">Permanentemente, los coordinadores de los GIT Gestión Financiera verifican el adecuado registro de la información financiera cotejando que la información contable coincida con los documentos soporte y la ultima normatividad. En caso contrario, se  emiten lineamientos con el fin de sensibilizar a los responsables de registrar la información de los procedimientos del GIT del proceso.
</t>
    </r>
    <r>
      <rPr>
        <b/>
        <sz val="9"/>
        <rFont val="Arial"/>
        <family val="2"/>
      </rPr>
      <t>Evidencia:</t>
    </r>
    <r>
      <rPr>
        <sz val="9"/>
        <rFont val="Arial"/>
        <family val="2"/>
      </rPr>
      <t xml:space="preserve"> Cuadro de ingresos actualizado.</t>
    </r>
  </si>
  <si>
    <r>
      <t xml:space="preserve">Permanentemente, el coordinador del GIT Gestión del Contabilidad verifica que existan recursos propios suficientes para cumplir con los compromisos adquiridos por el IGAC. En caso de no recaudar los recursos suficientes, se emiten lineamientos con el fin de administrar eficientemente el nivel de gastos de acuerdo al flujo de caja recibido.
</t>
    </r>
    <r>
      <rPr>
        <b/>
        <sz val="9"/>
        <rFont val="Arial"/>
        <family val="2"/>
      </rPr>
      <t xml:space="preserve">Evidencia: </t>
    </r>
    <r>
      <rPr>
        <sz val="9"/>
        <rFont val="Arial"/>
        <family val="2"/>
      </rPr>
      <t>Visto bueno a memorandos y solicitudes de CDP.</t>
    </r>
  </si>
  <si>
    <t>Manejo indebido de recursos financieros por parte de quienes los administran en la entidad para beneficio propio o de terceros</t>
  </si>
  <si>
    <r>
      <t xml:space="preserve">Maria del Pilar Gonzalez
</t>
    </r>
    <r>
      <rPr>
        <b/>
        <sz val="10"/>
        <rFont val="Arial"/>
        <family val="2"/>
      </rPr>
      <t xml:space="preserve">Secretaria General
</t>
    </r>
    <r>
      <rPr>
        <sz val="10"/>
        <rFont val="Arial"/>
        <family val="2"/>
      </rPr>
      <t xml:space="preserve">
Natalia Elizabeth Plata Peñafort
</t>
    </r>
    <r>
      <rPr>
        <b/>
        <sz val="10"/>
        <rFont val="Arial"/>
        <family val="2"/>
      </rPr>
      <t>Coordinadora GIT Gestión Documental</t>
    </r>
  </si>
  <si>
    <r>
      <t xml:space="preserve">Los tecnólogos dentro del GIT de Gestión Documental realizan seguimiento semestral a través de visitas técnicas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r>
    <r>
      <rPr>
        <b/>
        <sz val="9"/>
        <rFont val="Arial"/>
        <family val="2"/>
      </rPr>
      <t>Evidencias:</t>
    </r>
    <r>
      <rPr>
        <sz val="9"/>
        <rFont val="Arial"/>
        <family val="2"/>
      </rPr>
      <t xml:space="preserve"> Registros de asistencia y actas de reunión. Para el caso de incumplimiento envío correos electrónicos.</t>
    </r>
  </si>
  <si>
    <r>
      <t xml:space="preserve">Los responsables en el GIT de Gestión Documental verifican que se realice la actualización del Programa de Gestión Documental (PGD), Tablas de Retención Documental (TRD) y Sistema Integrado de Conservación (SIC), de acuerdo con la necesidad del instituto, con el fin de dar cumplimiento de la normatividad y garantizar una adecuada gestión documental en la entidad. En el caso de que no se realice la actualización, la Coordinadora del GIT de Gestión Documental tomará las acciones pertinentes para la actualización de los documentos. 
</t>
    </r>
    <r>
      <rPr>
        <b/>
        <sz val="9"/>
        <rFont val="Arial"/>
        <family val="2"/>
      </rPr>
      <t xml:space="preserve">
Evidencias: </t>
    </r>
    <r>
      <rPr>
        <sz val="9"/>
        <rFont val="Arial"/>
        <family val="2"/>
      </rPr>
      <t xml:space="preserve">Programa de Gestión Documental (PGD), Tablas de Retención Documental (TRD) y Sistema Integrado de Conservación (SIC) actualizados, presentados y aprobados al Comité Institucional de Gestión y Desempeño. </t>
    </r>
  </si>
  <si>
    <r>
      <t xml:space="preserve">El responsable dentro del GIT de Gestión Documental elabora y realiza seguimiento anualmente al cronograma de transferencias primarias, conforme a los tiempos establecidos en la Tabla de Retención Documental, con el fin de garantizar el ciclo de vida del documento en las diferentes fases del archivo. En caso de identificar que no se cumplen los lineamientos de gestión documental para la transferencia, se le informan al responsable de la Oficina o Área para realizar los ajustes pertinentes. 
</t>
    </r>
    <r>
      <rPr>
        <b/>
        <sz val="9"/>
        <rFont val="Arial"/>
        <family val="2"/>
      </rPr>
      <t>Evidencia:</t>
    </r>
    <r>
      <rPr>
        <sz val="9"/>
        <rFont val="Arial"/>
        <family val="2"/>
      </rPr>
      <t xml:space="preserve"> Cronograma de transferencias primarias y Actas de transferencia documental. Correo electrónico con ajustes a realizar para la transferencia al responsable (si aplica). </t>
    </r>
  </si>
  <si>
    <r>
      <t xml:space="preserve">El responsable dentro del GIT de Gestión Documental realiza el control de la documentación entregada a modo de préstamo a los funcionarios de la entidad, a través del formato </t>
    </r>
    <r>
      <rPr>
        <i/>
        <sz val="9"/>
        <rFont val="Arial"/>
        <family val="2"/>
      </rPr>
      <t xml:space="preserve">Solicitud de documentos para consulta en el Archivo Central, </t>
    </r>
    <r>
      <rPr>
        <sz val="9"/>
        <rFont val="Arial"/>
        <family val="2"/>
      </rPr>
      <t xml:space="preserve">garantizando que se realice la consulta de los documentos dentro del Archivo Central, incluso, si se requieren copias es el responsable del Archivo quien las realiza. 
</t>
    </r>
    <r>
      <rPr>
        <b/>
        <sz val="9"/>
        <rFont val="Arial"/>
        <family val="2"/>
      </rPr>
      <t xml:space="preserve">Archivo: </t>
    </r>
    <r>
      <rPr>
        <sz val="9"/>
        <rFont val="Arial"/>
        <family val="2"/>
      </rPr>
      <t>Formato diligenciado y firmado por el solicitante de los documentos en Archivo Central</t>
    </r>
  </si>
  <si>
    <r>
      <t xml:space="preserve">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t>
    </r>
    <r>
      <rPr>
        <b/>
        <sz val="9"/>
        <rFont val="Arial"/>
        <family val="2"/>
      </rPr>
      <t xml:space="preserve">Archivo: </t>
    </r>
    <r>
      <rPr>
        <sz val="9"/>
        <rFont val="Arial"/>
        <family val="2"/>
      </rPr>
      <t>Inventario documental actualizado, Inventario de las transferencias documentales y/o evidencia del seguimiento de la actualización del inventario documental o el cronograma de transferencias documentales</t>
    </r>
  </si>
  <si>
    <r>
      <t xml:space="preserve">Maria del Pilar Gonzalez
</t>
    </r>
    <r>
      <rPr>
        <b/>
        <sz val="10"/>
        <rFont val="Arial"/>
        <family val="2"/>
      </rPr>
      <t>Secretaria General</t>
    </r>
    <r>
      <rPr>
        <sz val="10"/>
        <rFont val="Arial"/>
        <family val="2"/>
      </rPr>
      <t xml:space="preserve">
Armando Rojas Martínez
</t>
    </r>
    <r>
      <rPr>
        <b/>
        <sz val="10"/>
        <rFont val="Arial"/>
        <family val="2"/>
      </rPr>
      <t>Coordinador GIT Gestión del Talento Humano</t>
    </r>
  </si>
  <si>
    <r>
      <t xml:space="preserve">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t>
    </r>
    <r>
      <rPr>
        <b/>
        <sz val="9"/>
        <rFont val="Arial"/>
        <family val="2"/>
      </rPr>
      <t xml:space="preserve">
Evidencias:</t>
    </r>
    <r>
      <rPr>
        <sz val="9"/>
        <rFont val="Arial"/>
        <family val="2"/>
      </rPr>
      <t xml:space="preserve">  Informe mensual soportado con las evidencias en DRIVE y/o reporte del indicador de cumplimiento y/o actas de comité en Direcciones territoriales validando el seguimiento</t>
    </r>
  </si>
  <si>
    <r>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y  en caso de no realizar la actividad  se hará la  reprogramación correspondiente.                                                           
</t>
    </r>
    <r>
      <rPr>
        <b/>
        <sz val="9"/>
        <rFont val="Arial"/>
        <family val="2"/>
      </rPr>
      <t xml:space="preserve">Evidencias: </t>
    </r>
    <r>
      <rPr>
        <sz val="9"/>
        <rFont val="Arial"/>
        <family val="2"/>
      </rPr>
      <t xml:space="preserve"> Informe mensual soportado con las evidencias en DRIVE y/o reporte del indicador de cumplimiento. </t>
    </r>
  </si>
  <si>
    <r>
      <t xml:space="preserve">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t>
    </r>
    <r>
      <rPr>
        <b/>
        <sz val="9"/>
        <rFont val="Arial"/>
        <family val="2"/>
      </rPr>
      <t>Evidencias:</t>
    </r>
    <r>
      <rPr>
        <sz val="9"/>
        <rFont val="Arial"/>
        <family val="2"/>
      </rPr>
      <t xml:space="preserve">  Informe mensual soportado con las evidencias en DRIVE y/o reporte del indicador de cumplimiento y/o reportes de seguimiento de capacitación desde las Direcciones Territoriales</t>
    </r>
  </si>
  <si>
    <t>Responsable en el GIT de Gestión de Talento Humano 
Responsable Talento Humano en Direcciones Territoriales</t>
  </si>
  <si>
    <r>
      <t xml:space="preserve">Diana Rocio Galindo Gonzalez
</t>
    </r>
    <r>
      <rPr>
        <b/>
        <sz val="10"/>
        <rFont val="Arial"/>
        <family val="2"/>
      </rPr>
      <t>Jefe CIAF</t>
    </r>
  </si>
  <si>
    <r>
      <t xml:space="preserve">El líder del proceso de Gestión del Conocimiento, Investigación e  Innovación, verifica mensualmente el cumplimiento de las actividades propuestas en el Plan de Acción Anual y los cronogramas de los proyectos, analizando los informes entregados por cada coordinador de GIT. En caso de encontrar algún retraso, o posible retraso, se toman las decisiones y reprogramaciones necesarias para cumplir las metas anuales.
</t>
    </r>
    <r>
      <rPr>
        <b/>
        <sz val="9"/>
        <rFont val="Arial"/>
        <family val="2"/>
      </rPr>
      <t>Evidencia:</t>
    </r>
    <r>
      <rPr>
        <sz val="9"/>
        <rFont val="Arial"/>
        <family val="2"/>
      </rPr>
      <t xml:space="preserve"> Reportes trimestrales de seguimiento al Plan de acción anual entregados a la Oficina Asesora de Planeación, informe mensual consolidado de seguimiento al Plan de Acción Anual</t>
    </r>
  </si>
  <si>
    <r>
      <t xml:space="preserve">Diariamente el responsable de correspondencia del proceso de Gestión del conocimiento, investigación e  innovación realiza el seguimiento al estado de las peticiones descargando el reporte de CORDIS. En caso de encontrar peticiones que no se han respondido, informa al responsable antes de vencer el plazo de respuesta y comunica al Jefe de la Oficina CIAF sobre las peticiones pendientes por responder.
</t>
    </r>
    <r>
      <rPr>
        <b/>
        <sz val="9"/>
        <rFont val="Arial"/>
        <family val="2"/>
      </rPr>
      <t>Evidencia:</t>
    </r>
    <r>
      <rPr>
        <sz val="9"/>
        <rFont val="Arial"/>
        <family val="2"/>
      </rPr>
      <t xml:space="preserve"> Reporte de pendientes del aplicativo de correspondencia, correos electrónicos informando las peticiones pendientes</t>
    </r>
  </si>
  <si>
    <r>
      <t xml:space="preserve">El responsable de cada grupo interno de trabajo  del proceso de Gestión del conocimiento, investigación e  innovación, debe verificar cuatrimestralmente la custodia de la información y aplicación de las Tablas de Retención Documental vigente y un único lugar para el almacenamiento de las carpetas mediante un archivo organizado de acuerdo al sistema de gestión de calidad, para así evitar la pérdida de información, En caso de que la información este almacenada fuera de los parámetros de gestión documental debe evaluarse la trazabilidad e implementar una acción correctiva, preventiva o de mejora.
</t>
    </r>
    <r>
      <rPr>
        <b/>
        <sz val="9"/>
        <rFont val="Arial"/>
        <family val="2"/>
      </rPr>
      <t>Evidencias:</t>
    </r>
    <r>
      <rPr>
        <sz val="9"/>
        <rFont val="Arial"/>
        <family val="2"/>
      </rPr>
      <t xml:space="preserve"> Acta de reunión de validación documental</t>
    </r>
  </si>
  <si>
    <r>
      <t xml:space="preserve">El responsable del almacenamiento de la información  del proceso de gestión del conocimiento, investigación e  innovación debe verificar y mantener mensualmente la información en los respectivos backup, con el propósito de realizar las copias de respaldo de la información del servidor de la Oficina CIAF Tortoise, en caso de presentarse fallas en los equipos de cómputo, deberá garantizar la disponibilidad de espacio en un equipo local para el adecuado almacenamiento y seguridad de la información  y solicitar mediante mesa de ayuda a tecnologías de información la garantía del espacio en el servidor.
</t>
    </r>
    <r>
      <rPr>
        <b/>
        <sz val="9"/>
        <rFont val="Arial"/>
        <family val="2"/>
      </rPr>
      <t xml:space="preserve">
Evidencias: </t>
    </r>
    <r>
      <rPr>
        <sz val="9"/>
        <rFont val="Arial"/>
        <family val="2"/>
      </rPr>
      <t>Pantallazo de los respectivos Backup o solicitudes de mesa de ayuda</t>
    </r>
  </si>
  <si>
    <r>
      <t xml:space="preserve">El responsable de cada grupo interno de trabajo del proceso de gestión del conocimiento, investigación e  innovación cuatrimestralmente debe verificar  los niveles de manejo de información según los perfiles y actividades contractuales de las personas que participan en los proyectos definidos  desde el proceso para el manejo de la información tales como: niveles de acceso, perfiles definidos por usuarios, bloqueo de unidades para la extracción de información (USB, unidad de CD) mediante una observación directa,  en caso de encontrar algún parámetro establecido fuera de lo requerido inicialmente , se realizará la trazabilidad de lo sucedido, y solicitará mediante la mesa de ayuda el ajuste al perfil con el fin de poder controlar el uso de la información y evitar la sustracción o perdida de la información geográfica generada. 
</t>
    </r>
    <r>
      <rPr>
        <b/>
        <sz val="9"/>
        <rFont val="Arial"/>
        <family val="2"/>
      </rPr>
      <t xml:space="preserve">Evidencia: </t>
    </r>
    <r>
      <rPr>
        <sz val="9"/>
        <rFont val="Arial"/>
        <family val="2"/>
      </rPr>
      <t>Solicitudes en la Mesa de ayuda y listado de los perfiles con los permisos</t>
    </r>
  </si>
  <si>
    <r>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listas de chequeo  o reuniones de seguimiento, en caso de encontrar un producto o servicio que tenga algún inconveniente se debe enviar a reproceso. 
</t>
    </r>
    <r>
      <rPr>
        <b/>
        <sz val="9"/>
        <rFont val="Arial"/>
        <family val="2"/>
      </rPr>
      <t>Evidencia:</t>
    </r>
    <r>
      <rPr>
        <sz val="9"/>
        <rFont val="Arial"/>
        <family val="2"/>
      </rPr>
      <t xml:space="preserve"> Lista de chequeo de requerimiento, reuniones de seguimiento al desarrollo de los convenios. </t>
    </r>
  </si>
  <si>
    <r>
      <t xml:space="preserve">Cada vez que se termina un curso dictado por el CIAF se realiza una encuesta de satisfacción a los estudiantes, donde se evalúa la infraestructura física y tecnológica, así como el cumplimiento, claridad y comunicación por parte del docente. Si el docente tiene una calificación inferior a 3,5 en esa encuesta se decide no volverlo a contratar o se le dejan de asignar materias. Si los aspectos a mejorar se encuentran en temas de infraestructura, se informa al proceso de Gestión de Servicios Administrativos para que se tomen las acciones respectivas. 
</t>
    </r>
    <r>
      <rPr>
        <b/>
        <sz val="9"/>
        <rFont val="Arial"/>
        <family val="2"/>
      </rPr>
      <t>Evidencia:</t>
    </r>
    <r>
      <rPr>
        <sz val="9"/>
        <rFont val="Arial"/>
        <family val="2"/>
      </rPr>
      <t xml:space="preserve"> Informe de resultados de las encuestas de satisfacción, encuestas de satisfacción de los estudiantes, correos electrónicos o memorando solicitando las mejoras al proceso de Gestión de Servicios Administrativos</t>
    </r>
  </si>
  <si>
    <r>
      <t xml:space="preserve">Antes del uso del espectroradiómetro se valida que el equipo está funcionando dentro de los rangos apropiados en sus puntos mínimo y máximo tomando la muestra en una tabla denominada spectralon, en caso de encontrar inconsistencias se manda a calibrar; adicionalmente, cada año el Coordinador del GIT I+D+I solicita la contratación de la calibración y mantenimiento de todos los espectroradiómetros para asegurar la precisión de los datos.
</t>
    </r>
    <r>
      <rPr>
        <b/>
        <sz val="9"/>
        <rFont val="Arial"/>
        <family val="2"/>
      </rPr>
      <t>Evidencias:</t>
    </r>
    <r>
      <rPr>
        <sz val="9"/>
        <rFont val="Arial"/>
        <family val="2"/>
      </rPr>
      <t xml:space="preserve"> Hoja de vida de equipos espectroradiómetros donde se relacionan calibraciones y mantenimientos, registro de captura de campo de las firmas espectrales, certificado de calibraciones de los equipos conforme a la fecha programada</t>
    </r>
  </si>
  <si>
    <r>
      <t xml:space="preserve">Anualmente los Coordinadores de los GIT's TIG, I+D+I, CTEIG revisan la necesidad de actualizar software obsoleto requerido para su operación a través de listado de verificación. En caso de encontrar un software obsoleto, realiza la destinación de los recursos  y presenta el requerimiento a la Oficina de Informática y Telecomunicaciones para que realicen la adquisición de las licencias.
</t>
    </r>
    <r>
      <rPr>
        <b/>
        <sz val="9"/>
        <rFont val="Arial"/>
        <family val="2"/>
      </rPr>
      <t>Evidencia:</t>
    </r>
    <r>
      <rPr>
        <sz val="9"/>
        <rFont val="Arial"/>
        <family val="2"/>
      </rPr>
      <t xml:space="preserve"> Correo electrónico o comunicación solicitando la adquisición de la nueva versión del software, listado de software a actualizar</t>
    </r>
  </si>
  <si>
    <r>
      <t xml:space="preserve">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t>
    </r>
    <r>
      <rPr>
        <b/>
        <sz val="9"/>
        <rFont val="Arial"/>
        <family val="2"/>
      </rPr>
      <t xml:space="preserve">
Evidencia:</t>
    </r>
    <r>
      <rPr>
        <sz val="9"/>
        <rFont val="Arial"/>
        <family val="2"/>
      </rPr>
      <t xml:space="preserve">  Comunicados y/o actas de reunión de Comité Institucional de Gestión y Desempeño.</t>
    </r>
  </si>
  <si>
    <r>
      <t xml:space="preserve">Todo desarrollo en su fase de análisis debe contemplar los tipos de pruebas a realizar (funcionales y no funcionales). Durante la etapa de puesta en producción se verifica que los escenarios se hayan ejecutado y queden documentados en los formatos establecidos. En caso de que en la fase de producción se presenten fallas se corrigen de acuerdo a las pruebas definidas en la fase de análisis. 
</t>
    </r>
    <r>
      <rPr>
        <b/>
        <sz val="9"/>
        <rFont val="Arial"/>
        <family val="2"/>
      </rPr>
      <t xml:space="preserve">
Evidencia: </t>
    </r>
    <r>
      <rPr>
        <sz val="9"/>
        <rFont val="Arial"/>
        <family val="2"/>
      </rPr>
      <t>Formato "Caso de prueba"  debidamente diligenciado.</t>
    </r>
  </si>
  <si>
    <r>
      <t xml:space="preserve">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t>
    </r>
    <r>
      <rPr>
        <b/>
        <sz val="9"/>
        <rFont val="Arial"/>
        <family val="2"/>
      </rPr>
      <t xml:space="preserve">Evidencia: </t>
    </r>
    <r>
      <rPr>
        <sz val="9"/>
        <rFont val="Arial"/>
        <family val="2"/>
      </rPr>
      <t xml:space="preserve"> Correos electrónicos</t>
    </r>
  </si>
  <si>
    <r>
      <t xml:space="preserve">Monitoreo permanente a la infraestructura tecnológica por parte del coordinador de este GIT que permita identificar e implementar acciones preventivas para garantizar la disponibilidad del servicio.  En caso que no se realice el monitoreo se realiza la acción correctiva correspondiente.
</t>
    </r>
    <r>
      <rPr>
        <b/>
        <sz val="9"/>
        <rFont val="Arial"/>
        <family val="2"/>
      </rPr>
      <t xml:space="preserve">
Evidencia: </t>
    </r>
    <r>
      <rPr>
        <sz val="9"/>
        <rFont val="Arial"/>
        <family val="2"/>
      </rPr>
      <t>reporte de monitoreo.</t>
    </r>
  </si>
  <si>
    <r>
      <t xml:space="preserve">El GIT de Infraestructura tecnológica, cuando se requiera, asigna privilegios de acceso a la infraestructura con base en el menor privilegio y de acuerdo con los permisos requeridos y autorizados, para evitar ingresos no autorizados a las herramientas tecnológicas. En caso que un perfil quede asignado incorrectamente, se procede a realizar corrección en la asignación del permiso.
</t>
    </r>
    <r>
      <rPr>
        <b/>
        <sz val="9"/>
        <rFont val="Arial"/>
        <family val="2"/>
      </rPr>
      <t xml:space="preserve">Evidencia: </t>
    </r>
    <r>
      <rPr>
        <sz val="9"/>
        <rFont val="Arial"/>
        <family val="2"/>
      </rPr>
      <t xml:space="preserve"> Reporte de creación y modificación de usuarios en la herramienta de la mesa de servicios. </t>
    </r>
  </si>
  <si>
    <r>
      <t xml:space="preserve">Maria del Pilar Gonzalez
</t>
    </r>
    <r>
      <rPr>
        <b/>
        <sz val="10"/>
        <rFont val="Arial"/>
        <family val="2"/>
      </rPr>
      <t>Secretaria General</t>
    </r>
    <r>
      <rPr>
        <sz val="10"/>
        <rFont val="Arial"/>
        <family val="2"/>
      </rPr>
      <t xml:space="preserve">
Juan Pablo López Meléndez 
</t>
    </r>
    <r>
      <rPr>
        <b/>
        <sz val="10"/>
        <rFont val="Arial"/>
        <family val="2"/>
      </rPr>
      <t>Coordinador GIT Servicios Administrativos</t>
    </r>
  </si>
  <si>
    <r>
      <t xml:space="preserve">El responsable del Sistema de Gestión Ambiental revisa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t>
    </r>
    <r>
      <rPr>
        <b/>
        <sz val="9"/>
        <rFont val="Arial"/>
        <family val="2"/>
      </rPr>
      <t xml:space="preserve">Evidencia:  </t>
    </r>
    <r>
      <rPr>
        <sz val="9"/>
        <rFont val="Arial"/>
        <family val="2"/>
      </rPr>
      <t xml:space="preserve">Matriz de identificación y cumplimiento legal Ambiental actualizada y/o Matriz de Identificación de aspectos y valoración de impactos ambientales actualizada. Sensibilizaciones realizadas (si aplica). </t>
    </r>
  </si>
  <si>
    <r>
      <t xml:space="preserve">El responsable en el GIT de servicios administrativos verifica mensualmente el Plan Anual de Adquisiciones del proceso con el fin de realizar el seguimiento a su cumplimiento. En caso de que se presenten variaciones o se requieran hacer modificaciones (si aplica), se revisa el Plan y se remite al proceso de Gestión Contractual para su aprobación y actualización. 
</t>
    </r>
    <r>
      <rPr>
        <b/>
        <sz val="9"/>
        <rFont val="Arial"/>
        <family val="2"/>
      </rPr>
      <t>Evidencia:</t>
    </r>
    <r>
      <rPr>
        <sz val="9"/>
        <rFont val="Arial"/>
        <family val="2"/>
      </rPr>
      <t xml:space="preserve"> Plan Anual de Adquisiciones del proceso verificado y/o correo que evidencie la solicitud de modificaciones. </t>
    </r>
  </si>
  <si>
    <r>
      <t xml:space="preserve">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r>
    <r>
      <rPr>
        <b/>
        <sz val="9"/>
        <rFont val="Arial"/>
        <family val="2"/>
      </rPr>
      <t>Evidencia:</t>
    </r>
    <r>
      <rPr>
        <sz val="9"/>
        <rFont val="Arial"/>
        <family val="2"/>
      </rPr>
      <t xml:space="preserve"> Correo electrónico con la aprobación de la solicitud y/o Plan de mantenimiento aprobado.</t>
    </r>
  </si>
  <si>
    <r>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t>
    </r>
    <r>
      <rPr>
        <b/>
        <sz val="9"/>
        <rFont val="Arial"/>
        <family val="2"/>
      </rPr>
      <t>Evidencia:</t>
    </r>
    <r>
      <rPr>
        <sz val="9"/>
        <rFont val="Arial"/>
        <family val="2"/>
      </rPr>
      <t xml:space="preserve"> Seguimiento realizado al Plan de mantenimiento y/o correos de aprobación a las modificaciones del plan. </t>
    </r>
  </si>
  <si>
    <r>
      <t xml:space="preserve">El responsable de la programación de los servicios de transporte verifica que el formato de solicitud esté debidamente diligenciado y autorizado por el Subdirector, Secretario General, Director Territorial y/o Coordinador GIT. En caso de no ser así, devuelve la solicitud y requiere cumplimiento.
</t>
    </r>
    <r>
      <rPr>
        <b/>
        <sz val="9"/>
        <rFont val="Arial"/>
        <family val="2"/>
      </rPr>
      <t xml:space="preserve">Evidencia: </t>
    </r>
    <r>
      <rPr>
        <sz val="9"/>
        <rFont val="Arial"/>
        <family val="2"/>
      </rPr>
      <t>Control del formato Solicitud de servicios de transporte correctamente diligenciado y debidamente autorizado con firmas.</t>
    </r>
  </si>
  <si>
    <r>
      <t xml:space="preserve">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t>
    </r>
    <r>
      <rPr>
        <b/>
        <sz val="9"/>
        <rFont val="Arial"/>
        <family val="2"/>
      </rPr>
      <t xml:space="preserve">
Evidencia:</t>
    </r>
    <r>
      <rPr>
        <sz val="9"/>
        <rFont val="Arial"/>
        <family val="2"/>
      </rPr>
      <t xml:space="preserve"> Planilla de programación de transporte verificada para los casos con observaciones y/o comunicado realizado al conductor o servidor (si aplica).</t>
    </r>
  </si>
  <si>
    <r>
      <t xml:space="preserve">Yira Paola Pérez Quiroz
</t>
    </r>
    <r>
      <rPr>
        <b/>
        <sz val="10"/>
        <rFont val="Arial"/>
        <family val="2"/>
      </rPr>
      <t>Jefe ODM</t>
    </r>
  </si>
  <si>
    <r>
      <t xml:space="preserve">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t>
    </r>
    <r>
      <rPr>
        <b/>
        <sz val="9"/>
        <rFont val="Arial"/>
        <family val="2"/>
      </rPr>
      <t>Evidencia:</t>
    </r>
    <r>
      <rPr>
        <sz val="9"/>
        <rFont val="Arial"/>
        <family val="2"/>
      </rPr>
      <t xml:space="preserve"> Base de datos en Excel con información consolidada y/o correo electrónico solicitando la información a los procesos</t>
    </r>
  </si>
  <si>
    <r>
      <t xml:space="preserve">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
</t>
    </r>
    <r>
      <rPr>
        <b/>
        <sz val="9"/>
        <rFont val="Arial"/>
        <family val="2"/>
      </rPr>
      <t xml:space="preserve">
Evidencia: </t>
    </r>
    <r>
      <rPr>
        <sz val="9"/>
        <rFont val="Arial"/>
        <family val="2"/>
      </rPr>
      <t>Registros de asistencia  y/o Acta de Comité</t>
    </r>
  </si>
  <si>
    <r>
      <t xml:space="preserve">Cada tres meses se realiza el monitoreo del cumplimiento de la Circular donde se solicita informen los usuarios autorizados para extraer o manipular información susceptible (base de datos catastral, planos topográficos, catastrales, aerofotografías, inventarios de publicaciones, servidores de almacenamiento de información, aplicativo de facturación),  a través del envío de correo electrónico a las Direcciones Territoriales, con el propósito de validar y controlar los usuarios autorizados ante la Oficina de Informática y Telecomunicaciones (OIT). En caso de no recibir respuesta por parte de las Direcciones Territoriales, se solicitará a la OIT el bloqueo de los usuarios asignados en esta territorial, hasta que informen el usuario o usuarios de acceso.
</t>
    </r>
    <r>
      <rPr>
        <b/>
        <sz val="9"/>
        <rFont val="Arial"/>
        <family val="2"/>
      </rPr>
      <t xml:space="preserve">
Evidencia:</t>
    </r>
    <r>
      <rPr>
        <sz val="9"/>
        <rFont val="Arial"/>
        <family val="2"/>
      </rPr>
      <t xml:space="preserve"> Circular y Correos electrónicos</t>
    </r>
  </si>
  <si>
    <r>
      <t xml:space="preserve">Maria del Pilar Gonzalez
</t>
    </r>
    <r>
      <rPr>
        <b/>
        <sz val="10"/>
        <rFont val="Arial"/>
        <family val="2"/>
      </rPr>
      <t>Secretaria General</t>
    </r>
    <r>
      <rPr>
        <sz val="10"/>
        <rFont val="Arial"/>
        <family val="2"/>
      </rPr>
      <t xml:space="preserve">
Dennis Adriana Torres Losada
</t>
    </r>
    <r>
      <rPr>
        <b/>
        <sz val="10"/>
        <rFont val="Arial"/>
        <family val="2"/>
      </rPr>
      <t>Coordinadora GIT Gestión Contractual</t>
    </r>
  </si>
  <si>
    <r>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t>
    </r>
    <r>
      <rPr>
        <b/>
        <sz val="9"/>
        <rFont val="Arial"/>
        <family val="2"/>
      </rPr>
      <t>Evidencias:</t>
    </r>
    <r>
      <rPr>
        <sz val="9"/>
        <rFont val="Arial"/>
        <family val="2"/>
      </rPr>
      <t xml:space="preserve"> Acta de supervisión aprobada, consolidado de contratos a cargo con la supervisión realizada, pantallazos en SECOP del total de contratos a cargo supervisados y/o cualquier otro mecanismo que permita validar la supervisión del total de contratos a cargo. </t>
    </r>
  </si>
  <si>
    <r>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t>
    </r>
    <r>
      <rPr>
        <b/>
        <sz val="9"/>
        <rFont val="Arial"/>
        <family val="2"/>
      </rPr>
      <t>Evidencias:</t>
    </r>
    <r>
      <rPr>
        <sz val="9"/>
        <rFont val="Arial"/>
        <family val="2"/>
      </rPr>
      <t xml:space="preserve">  Reporte mensual recibido por la empresa de seguridad y reporte de novedades realizadas por el Almacén.
</t>
    </r>
  </si>
  <si>
    <r>
      <t xml:space="preserve">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t>
    </r>
    <r>
      <rPr>
        <b/>
        <sz val="9"/>
        <rFont val="Arial"/>
        <family val="2"/>
      </rPr>
      <t xml:space="preserve">
Evidencia: </t>
    </r>
    <r>
      <rPr>
        <sz val="9"/>
        <rFont val="Arial"/>
        <family val="2"/>
      </rPr>
      <t>Informes de inventario, actas, comprobantes de ajustes y/o notificaciones por correo electrónico.</t>
    </r>
  </si>
  <si>
    <t>Responsable del Almacén General.
Responsable en Direcciones Territoriales</t>
  </si>
  <si>
    <r>
      <t xml:space="preserve">El responsable del Almacén y el Coordinador del GIT de Gestión Contractual verifica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t>
    </r>
    <r>
      <rPr>
        <b/>
        <sz val="9"/>
        <rFont val="Arial"/>
        <family val="2"/>
      </rPr>
      <t xml:space="preserve">
Evidencias: </t>
    </r>
    <r>
      <rPr>
        <sz val="9"/>
        <rFont val="Arial"/>
        <family val="2"/>
      </rPr>
      <t>Formato de inducción a contratistas diligenciado y firmado, registros de asistencia a socializaciones, material fotográfico y/o correos electrónicos remitidos.</t>
    </r>
  </si>
  <si>
    <r>
      <t xml:space="preserve">Yenny Carolina Rozo Gómez
</t>
    </r>
    <r>
      <rPr>
        <b/>
        <sz val="10"/>
        <rFont val="Arial"/>
        <family val="2"/>
      </rPr>
      <t>Subdirectora de Catastro</t>
    </r>
  </si>
  <si>
    <r>
      <t xml:space="preserve">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
</t>
    </r>
    <r>
      <rPr>
        <b/>
        <sz val="9"/>
        <rFont val="Arial"/>
        <family val="2"/>
      </rPr>
      <t xml:space="preserve">Evidencia: </t>
    </r>
    <r>
      <rPr>
        <sz val="9"/>
        <rFont val="Arial"/>
        <family val="2"/>
      </rPr>
      <t>Cronograma de trabajo, reporte del seguimiento mensual, acción correctiva realizada (si aplica) y/o correo con las alertas.</t>
    </r>
  </si>
  <si>
    <r>
      <t xml:space="preserve">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
</t>
    </r>
    <r>
      <rPr>
        <b/>
        <sz val="9"/>
        <rFont val="Arial"/>
        <family val="2"/>
      </rPr>
      <t xml:space="preserve">
Evidencia: </t>
    </r>
    <r>
      <rPr>
        <sz val="9"/>
        <rFont val="Arial"/>
        <family val="2"/>
      </rPr>
      <t>Plan de trabajo, Actas de Interventoría, Informes mensuales de los avance de las etapas de actualización, Correos electrónicos y/o memorandos.</t>
    </r>
  </si>
  <si>
    <r>
      <t xml:space="preserve">Antes y después de la comisión, el funcionario asignado, realiza verificación de equipos de medición que requiere utilizar para realizar el trabajo asignado llevando a cabo pruebas de funcionamiento, en caso de encontrar fallas en los equipos los reporta al responsable del almacén para que este actualice el listado sobre el estado operativo de los equipos y se programe su revisión y mantenimiento respectivo.
</t>
    </r>
    <r>
      <rPr>
        <b/>
        <sz val="9"/>
        <rFont val="Arial"/>
        <family val="2"/>
      </rPr>
      <t xml:space="preserve">
Evidencia: </t>
    </r>
    <r>
      <rPr>
        <sz val="9"/>
        <rFont val="Arial"/>
        <family val="2"/>
      </rPr>
      <t>Registros de verificación de los equipos</t>
    </r>
  </si>
  <si>
    <r>
      <t xml:space="preserve">En cada etapa de elaboración del producto cartográfico, el funcionario o contratista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la Subdirectora del GIT de Producción Cartográfica para que tome las decisiones frente al tema en una mesa técnica.
</t>
    </r>
    <r>
      <rPr>
        <b/>
        <sz val="9"/>
        <rFont val="Arial"/>
        <family val="2"/>
      </rPr>
      <t xml:space="preserve">Evidencias: </t>
    </r>
    <r>
      <rPr>
        <sz val="9"/>
        <rFont val="Arial"/>
        <family val="2"/>
      </rPr>
      <t>Formatos de listas de chequeo o de aseguramiento de la calidad, Registro de asistencia de la mesa técnica</t>
    </r>
  </si>
  <si>
    <r>
      <t xml:space="preserve">En cada proyecto, el líder responsable del subproceso de aseguramiento de calidad para la producción cartográfica realiza seguimiento y control a las especificaciones y estándares de producción establecidos, mediante muestreo y verificación de los productos en cada etapa del proceso y en caso de presentarse no conformidades se genera un reporte para establecer los tipos de ajuste a realizar si los hay.
</t>
    </r>
    <r>
      <rPr>
        <b/>
        <sz val="9"/>
        <rFont val="Arial"/>
        <family val="2"/>
      </rPr>
      <t>Evidencia:</t>
    </r>
    <r>
      <rPr>
        <sz val="9"/>
        <rFont val="Arial"/>
        <family val="2"/>
      </rPr>
      <t xml:space="preserve"> Informe de aprobación o rechazo del producto cartográfico</t>
    </r>
  </si>
  <si>
    <r>
      <t xml:space="preserve">El funcionario o contratista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t>
    </r>
    <r>
      <rPr>
        <b/>
        <sz val="9"/>
        <rFont val="Arial"/>
        <family val="2"/>
      </rPr>
      <t>Evidencia:</t>
    </r>
    <r>
      <rPr>
        <sz val="9"/>
        <rFont val="Arial"/>
        <family val="2"/>
      </rPr>
      <t xml:space="preserve"> Correos electrónicos, documentos de autoridades civiles y militares (cuando aplique), prórrogas al contrato (cuando aplique)</t>
    </r>
  </si>
  <si>
    <r>
      <t xml:space="preserve">El Profesional asignado por la Subdirectora del GIT Producción Cartográfica realiza seguimiento y control mensual a los cronogramas de trabajo y estándares de producción indagando en mesas de trabajo  a los líderes de las etapas del proceso de producción; en caso de presentarse retrasos en la programación se ajustan las actividades dedicándole más tiempo a las que estén atrasadas
</t>
    </r>
    <r>
      <rPr>
        <b/>
        <sz val="9"/>
        <rFont val="Arial"/>
        <family val="2"/>
      </rPr>
      <t xml:space="preserve">Evidencia: </t>
    </r>
    <r>
      <rPr>
        <sz val="9"/>
        <rFont val="Arial"/>
        <family val="2"/>
      </rPr>
      <t>Evidencias de asistencia a las mesas de trabajo</t>
    </r>
  </si>
  <si>
    <r>
      <t xml:space="preserve">Mínimo una vez al año cada Coordinador del GIT perteneciente a la Subdirección de Geografía y Cartografía verifica los roles de los usuarios en el aplicativo GEOCARTO y el acceso a las carpetas en los servidores y restricción de dispositivos externos, conforme a las funciones y responsabilidades que tiene cada funcionario o contratista. En caso de encontrar diferencias, solicita el cambio respectivo al GIT de Administración de la información geodésica, cartográfica y geográfica.
</t>
    </r>
    <r>
      <rPr>
        <b/>
        <sz val="9"/>
        <rFont val="Arial"/>
        <family val="2"/>
      </rPr>
      <t xml:space="preserve">Evidencia: </t>
    </r>
    <r>
      <rPr>
        <sz val="9"/>
        <rFont val="Arial"/>
        <family val="2"/>
      </rPr>
      <t>Correo electrónico informando los resultados de la verificación de roles y usuarios</t>
    </r>
  </si>
  <si>
    <r>
      <t xml:space="preserve">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t>
    </r>
    <r>
      <rPr>
        <b/>
        <sz val="9"/>
        <rFont val="Arial"/>
        <family val="2"/>
      </rPr>
      <t xml:space="preserve">
Evidencia:</t>
    </r>
    <r>
      <rPr>
        <sz val="9"/>
        <rFont val="Arial"/>
        <family val="2"/>
      </rPr>
      <t xml:space="preserve"> Pantallazo o listado de las solicitudes del sistema GEOCARTO aprobadas</t>
    </r>
  </si>
  <si>
    <r>
      <t xml:space="preserve">Napoleón Ordoñez Delgado
</t>
    </r>
    <r>
      <rPr>
        <b/>
        <sz val="10"/>
        <rFont val="Arial"/>
        <family val="2"/>
      </rPr>
      <t>Subdirector de Agrología</t>
    </r>
  </si>
  <si>
    <r>
      <t xml:space="preserve">El facilitador del sistema de gestión integrado o el profesional de control de calidad en el proceso realiza el seguimiento al cumplimiento de la documentación del SGI, formatos y sus controles, lo cual se debe hacer a través de la aplicación de listas de chequeo que permita evaluar el cumplimiento del paso a paso para generar los productos de la Subdirección; esta actividad se debe efectuar como mínimo mensualmente. Para el caso en que se encuentre una desviación o desconocimiento en el procedimiento para generar los productos por alguno de los servidores públicos se procederá a hacer una reinducción del proceso o se cambiará de actividad. 
</t>
    </r>
    <r>
      <rPr>
        <b/>
        <sz val="9"/>
        <rFont val="Arial"/>
        <family val="2"/>
      </rPr>
      <t>Evidencia:</t>
    </r>
    <r>
      <rPr>
        <sz val="9"/>
        <rFont val="Arial"/>
        <family val="2"/>
      </rPr>
      <t xml:space="preserve"> Listas de chequeo diligenciadas, la actualización de la documentación según aplique y soportes de la reinducción o cambio de actividad.</t>
    </r>
  </si>
  <si>
    <r>
      <t xml:space="preserve">Seguimiento trimestral al reporte y análisis de las metas e indicadores en los comités de mejoramiento convocados por el Subdirector de Agrología, con el fin de verificar el cumplimiento en la generación de los productos programados por el proceso de Gestión Agrológica. En caso de que se detecten desviaciones se analizan las causas y se determinan las acciones que deben adelantar los responsables y se pueden evidenciar en el registro de asistencia o acta.
</t>
    </r>
    <r>
      <rPr>
        <b/>
        <sz val="9"/>
        <rFont val="Arial"/>
        <family val="2"/>
      </rPr>
      <t>Evidencia:</t>
    </r>
    <r>
      <rPr>
        <sz val="9"/>
        <rFont val="Arial"/>
        <family val="2"/>
      </rPr>
      <t xml:space="preserve"> Reporte del seguimiento de metas e indicadores y acciones, los cuales se pueden evidenciar en el acta del comité de mejoramiento y registro de asistencia.</t>
    </r>
  </si>
  <si>
    <r>
      <t xml:space="preserve">La facilitadora del Sistema de Gestión Integrado, o el profesional encargado, verifican mensualmente la aplicación de la documentación asociada a la ejecución del proceso de Gestión Agrológica a través del diligenciamiento de una lista de chequeo que contiene los ítems que se deben evaluar. En caso de detectar desviaciones se realiza la reinducción al funcionario o contratista en puesto de trabajo.
</t>
    </r>
    <r>
      <rPr>
        <b/>
        <sz val="9"/>
        <rFont val="Arial"/>
        <family val="2"/>
      </rPr>
      <t>Evidencia:</t>
    </r>
    <r>
      <rPr>
        <sz val="9"/>
        <rFont val="Arial"/>
        <family val="2"/>
      </rPr>
      <t xml:space="preserve"> Listas de chequeo aplicadas y/o soportes asociados a la reinducción cuando aplique.</t>
    </r>
  </si>
  <si>
    <r>
      <t xml:space="preserve">Cada vez que se requiera, los profesionales asignados de cada proyecto o convenio aplican los controles de calidad establecidos en el proceso de Gestión Agrológica, con el propósito de verificar que se cumplen todos los parámetros establecidos en cada etapa del proceso. En caso de encontrar desviaciones se regresa a la etapa anterior para su corrección o se realizan reprocesos. 
</t>
    </r>
    <r>
      <rPr>
        <b/>
        <sz val="9"/>
        <rFont val="Arial"/>
        <family val="2"/>
      </rPr>
      <t xml:space="preserve">Evidencia: </t>
    </r>
    <r>
      <rPr>
        <sz val="9"/>
        <rFont val="Arial"/>
        <family val="2"/>
      </rPr>
      <t>Documentos relacionados con la aplicación de los controles de calidad y/o evidencias de reprocesos según aplique.</t>
    </r>
  </si>
  <si>
    <r>
      <t xml:space="preserve">Cada vez que el GIT de Gestión de Suelos y Aplicaciones Agrológicas, envíe muestras al Laboratorio Nacional de Suelos (LNS) de las comisiones de campo,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solicitar el envío de una nueva muestra.
</t>
    </r>
    <r>
      <rPr>
        <b/>
        <sz val="9"/>
        <rFont val="Arial"/>
        <family val="2"/>
      </rPr>
      <t xml:space="preserve">Evidencias: </t>
    </r>
    <r>
      <rPr>
        <sz val="9"/>
        <rFont val="Arial"/>
        <family val="2"/>
      </rPr>
      <t>Formato Control de envío y recepción de muestras y/o planillas del correo certificado y soportes del seguimiento o solicitud de una nueva muestra.</t>
    </r>
  </si>
  <si>
    <r>
      <t xml:space="preserve">El profesional de apoyo al SGI en el LNS mensualmente  realiza  el seguimiento a la aplicación de los procedimientos asociados a la manipulación, almacenamiento, preparación, transporte y codificación de las muestras en el Laboratorio Nacional de suelos, a través de la aplicación de una lista de chequeo. En caso de encontrar desviaciones realiza una reinducción en puesto de trabajo. 
</t>
    </r>
    <r>
      <rPr>
        <b/>
        <sz val="9"/>
        <rFont val="Arial"/>
        <family val="2"/>
      </rPr>
      <t xml:space="preserve">
Evidencia:</t>
    </r>
    <r>
      <rPr>
        <sz val="9"/>
        <rFont val="Arial"/>
        <family val="2"/>
      </rPr>
      <t xml:space="preserve"> Listas de chequeo aplicadas y/o soportes de la reinducción.</t>
    </r>
  </si>
  <si>
    <r>
      <t xml:space="preserve">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t>
    </r>
    <r>
      <rPr>
        <b/>
        <sz val="9"/>
        <rFont val="Arial"/>
        <family val="2"/>
      </rPr>
      <t xml:space="preserve">Evidencias: </t>
    </r>
    <r>
      <rPr>
        <sz val="9"/>
        <rFont val="Arial"/>
        <family val="2"/>
      </rPr>
      <t>Especificaciones técnicas de los bienes y servicios aprobadas por el coordinador y correos electrónicos enviados.</t>
    </r>
  </si>
  <si>
    <r>
      <t xml:space="preserve">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informa al coordinador del GIT del Laboratorio Nacional de Suelos para  realizar el análisis de las causas y determinar las acciones las acciones que deben adelantar los responsables las cuales se pueden evidenciar en los registros de asistencia.
</t>
    </r>
    <r>
      <rPr>
        <b/>
        <sz val="9"/>
        <rFont val="Arial"/>
        <family val="2"/>
      </rPr>
      <t xml:space="preserve">Evidencias: </t>
    </r>
    <r>
      <rPr>
        <sz val="9"/>
        <rFont val="Arial"/>
        <family val="2"/>
      </rPr>
      <t>Informe de seguimiento de tiempos y movimientos del Sistema de Gestión Agrológica-SIGA y/o registro de asistencia.</t>
    </r>
  </si>
  <si>
    <t>(en blanco)</t>
  </si>
  <si>
    <t>Antes de la publicación de una investigación, el profesional encargado,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de control disciplinario y/o la oficina jurídica dependiendo si el implicado es un funcionario o contratista, para que se inicien los procesos a los que haya lugar.
Evidencia: Memorando o correo electrónico informando la situación, en caso de que haya lugar</t>
  </si>
  <si>
    <t>Antes del uso del espectroradiómetro se valida que el equipo está funcionando dentro de los rangos apropiados en sus puntos mínimo y máximo tomando la muestra en una tabla denominada spectralon, en caso de encontrar inconsistencias se manda a calibrar; adicionalmente, cada año el Coordinador del GIT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certificado de calibraciones de los equipos conforme a la fecha programada</t>
  </si>
  <si>
    <t>Antes y después de la comisión, el funcionario asignado, realiza verificación de equipos de medición que requiere utilizar para realizar el trabajo asignado llevando a cabo pruebas de funcionamiento, en caso de encontrar fallas en los equipos los reporta al responsable del almacén para que este actualice el listado sobre el estado operativo de los equipos y se programe su revisión y mantenimiento respectivo.
Evidencia: Registros de verificación de los equipos</t>
  </si>
  <si>
    <t>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Evidencia:  Comunicados y/o actas de reunión de Comité Institucional de Gestión y Desempeño.</t>
  </si>
  <si>
    <t>Anualmente los Coordinadores de los GIT's TIG, I+D+I, CTEIG revisan la necesidad de actualizar software obsoleto requerido para su operación a través de listado de verificación. En caso de encontrar un software obsoleto, realiza la destinación de los recursos  y presenta el requerimiento a la Oficina de Informática y Telecomunicaciones para que realicen la adquisición de las licencias.
Evidencia: Correo electrónico o comunicación solicitando la adquisición de la nueva versión del software, listado de software a actualizar</t>
  </si>
  <si>
    <t>Anualmente o cada vez que se requiera, el Coordinador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Evidencia: Correo electrónico que evidencia la realización de la revisión de los procedimientos, procedimientos actualizados cuando aplique, plan de trabajo para la actualización de documentos</t>
  </si>
  <si>
    <t>Cada tres meses se realiza el monitoreo del cumplimiento de la Circular donde se solicita informen los usuarios autorizados para extraer o manipular información susceptible (base de datos catastral, planos topográficos, catastrales, aerofotografías, inventarios de publicaciones, servidores de almacenamiento de información, aplicativo de facturación),  a través del envío de correo electrónico a las Direcciones Territoriales, con el propósito de validar y controlar los usuarios autorizados ante la Oficina de Informática y Telecomunicaciones (OIT). En caso de no recibir respuesta por parte de las Direcciones Territoriales, se solicitará a la OIT el bloqueo de los usuarios asignados en esta territorial, hasta que informen el usuario o usuarios de acceso.
Evidencia: Circular y Correos electrónicos</t>
  </si>
  <si>
    <t>Cada vez que el GIT de Gestión de Suelos y Aplicaciones Agrológicas, envíe muestras al Laboratorio Nacional de Suelos (LNS) de las comisiones de campo,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solicitar el envío de una nueva muestra.
Evidencias: Formato Control de envío y recepción de muestras y/o planillas del correo certificado y soportes del seguimiento o solicitud de una nueva muestra.</t>
  </si>
  <si>
    <t>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
Evidencia: Plan de trabajo, Actas de Interventoría, Informes mensuales de los avance de las etapas de actualización, Correos electrónicos y/o memorandos.</t>
  </si>
  <si>
    <t>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Evidencia: Pantallazo o listado de las solicitudes del sistema GEOCARTO aprobadas</t>
  </si>
  <si>
    <t>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Evidencias: Especificaciones técnicas de los bienes y servicios aprobadas por el coordinador y correos electrónicos enviados.</t>
  </si>
  <si>
    <t>Cada vez que se requiera, los profesionales asignados de cada proyecto o convenio aplican los controles de calidad establecidos en el proceso de Gestión Agrológica, con el propósito de verificar que se cumplen todos los parámetros establecidos en cada etapa del proceso. En caso de encontrar desviaciones se regresa a la etapa anterior para su corrección o se realizan reprocesos. 
Evidencia: Documentos relacionados con la aplicación de los controles de calidad y/o evidencias de reprocesos según aplique.</t>
  </si>
  <si>
    <t>Cada vez que se termina un curso dictado por el CIAF se realiza una encuesta de satisfacción a los estudiantes, donde se evalúa la infraestructura física y tecnológica, así como el cumplimiento, claridad y comunicación por parte del docente. Si el docente tiene una calificación inferior a 3,5 en esa encuesta se decide no volverlo a contratar o se le dejan de asignar materias. Si los aspectos a mejorar se encuentran en temas de infraestructura, se informa al proceso de Gestión de Servicios Administrativos para que se tomen las acciones respectivas. 
Evidencia: Informe de resultados de las encuestas de satisfacción, encuestas de satisfacción de los estudiantes, correos electrónicos o memorando solicitando las mejoras al proceso de Gestión de Servicios Administrativos</t>
  </si>
  <si>
    <t>Diariamente el responsable de correspondencia del proceso de Gestión del conocimiento, investigación e  innovación realiza el seguimiento al estado de las peticiones descargando el reporte de CORDIS. En caso de encontrar peticiones que no se han respondido, informa al responsable antes de vencer el plazo de respuesta y comunica al Jefe de la Oficina CIAF sobre las peticiones pendientes por responder.
Evidencia: Reporte de pendientes del aplicativo de correspondencia, correos electrónicos informando las peticiones pendientes</t>
  </si>
  <si>
    <t>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el Coordinador solicita a los responsables de cada proyecto el ajuste del documento. 
Evidencia: Registro o evidencia de asistencia a reuniones, versiones de documentos con observaciones</t>
  </si>
  <si>
    <t>El  profesional responsable del GIT Gestión Geodésica constata diariamente que el usuario tenga acceso a la información publicada en la página web realizando una simulación como usuario.  En caso de que no se pueda acceder a la información publicada en datos abiertos, el profesional del GIT Gestión Geodésica reporta a la Oficina de Informática y Telecomunicaciones la falla para restablecer el acceso a los datos. Si se ha recibido solicitud de información por parte del usuario, se envía por cualquier medio.
Evidencia: Correo electrónico o incidencia sobre el reporte de la falla dirigido a la Oficina de Informática y Telecomunicaciones.</t>
  </si>
  <si>
    <t>El Administrador de bases de datos  atiende cada solicitud de permisos de acceso a las bases de datos institucionales las cuales se gestionan a través de requerimientos en la herramienta tecnológica de la mesa de servicios, a solicitud de los usuarios. El requerimiento debe ser presentado por parte de los líderes de proceso y/o Directores Territoriales. En caso de que los privilegios no sean autorizados por los líderes de proceso y/o directores territoriales se rechaza la solicitud y  no se asignan los permisos en las bases de datos.
Evidencia:  Pantallazos de atención a solicitudes de permisos de acceso a la base de datos debidamente autorizados por los líderes de proceso y/o Directores Territoriales.</t>
  </si>
  <si>
    <t>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Evidencia:  Correos electrónicos</t>
  </si>
  <si>
    <t xml:space="preserve">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Evidencia: Reporte de herramienta de monitoreo
</t>
  </si>
  <si>
    <t>El Coordinador  GIT de Estudios Geográficos y Ordenamiento Territorial y el Coordinador GIT de Fronteras y Limites de Entidades Territoriales y/o responsables delegadas por ellos, en cada etapa validan que el producto a generar esté acorde a la normatividad vigente, estándares y procedimientos a través de formatos de control de calidad. En caso de que no se cumplan dichas especificaciones, el producto se devuelve al responsable para su ajuste. 
Evidencia: Formatos de control de calidad, versiones de documentos de investigación con control de cambios, firma de quien realizó la revisión del informe final de deslindes, histórico de los cambios de la delimitación de entidad territorial</t>
  </si>
  <si>
    <t>El facilitador del sistema de gestión integrado o el profesional de control de calidad en el proceso realiza el seguimiento al cumplimiento de la documentación del SGI, formatos y sus controles, lo cual se debe hacer a través de la aplicación de listas de chequeo que permita evaluar el cumplimiento del paso a paso para generar los productos de la Subdirección; esta actividad se debe efectuar como mínimo mensualmente. Para el caso en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t>
  </si>
  <si>
    <t>El funcionario comisionado verifica que el equipo se encuentre operando correctamente antes de su salida a campo y previo a la instalación o utilización del mismo, para lo cual revisa todos los parámetros de operación de los equipos de las Redes MAGNA-ECO, Red Pasiva y Nivelación Geodésica. Si el equipo no opera correctamente, se programa su mantenimiento.
Evidencia: Formato de revisión de equipos</t>
  </si>
  <si>
    <t>El funcionario o contratista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Evidencia: Correos electrónicos, documentos de autoridades civiles y militares (cuando aplique), prórrogas al contrato (cuando aplique)</t>
  </si>
  <si>
    <t>El funcionario responsable del centro de procesamiento IGA, revisa semanalmente las soluciones de coordenadas, evaluando que los parámetros de procesamiento generados por el BPE de Bernese se encuentren dentro de los rangos permitidos, en caso de no cumplir algún parámetro se evaluará nuevamente la configuración de la campaña de cálculo. 
Evidencia: Reporte de los parámetros de ejecución generados por el BPE de Bernese, correo electrónico donde se informan los resultados de la revisión</t>
  </si>
  <si>
    <t xml:space="preserve">El GIT de Infraestructura tecnológica, cuando se requiera, asigna privilegios de acceso a la infraestructura con base en el menor privilegio y de acuerdo con los permisos requeridos y autorizados, para evitar ingresos no autorizados a las herramientas tecnológicas. En caso que un perfil quede asignado incorrectamente, se procede a realizar corrección en la asignación del permiso.
Evidencia:  Reporte de creación y modificación de usuarios en la herramienta de la mesa de servicios. </t>
  </si>
  <si>
    <t>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Evidencia:  Informes preliminares y finales presentados por correo electrónico al Jefe de la OCI y/o verificaciones realizadas al informe por parte del jefe de la OCI.</t>
  </si>
  <si>
    <t>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Evidencia: Informes de auditoria revisados y objetados.</t>
  </si>
  <si>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 </t>
  </si>
  <si>
    <t>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Evidencia: Acta de reunión y/o cronograma de auditoría verificado.</t>
  </si>
  <si>
    <t>El líder del proceso de Gestión del Conocimiento, Investigación e  Innovación, verifica mensualmente el cumplimiento de las actividades propuestas en el Plan de Acción Anual y los cronogramas de los proyectos, analizando los informes entregados por cada coordinador de GIT. En caso de encontrar algún retraso, o posible retraso, se toman las decisiones y reprogramaciones necesarias para cumplir las metas anuales.
Evidencia: Reportes trimestrales de seguimiento al Plan de acción anual entregados a la Oficina Asesora de Planeación, informe mensual consolidado de seguimiento al Plan de Acción Anual</t>
  </si>
  <si>
    <t>El Profesional asignado por la Subdirectora del GIT Producción Cartográfica realiza seguimiento y control mensual a los cronogramas de trabajo y estándares de producción indagando en mesas de trabajo  a los líderes de las etapas del proceso de producción; en caso de presentarse retrasos en la programación se ajustan las actividades dedicándole más tiempo a las que estén atrasadas
Evidencia: Evidencias de asistencia a las mesas de trabajo</t>
  </si>
  <si>
    <t>El profesional de apoyo al SGI en el LNS mensualmente  realiza  el seguimiento a la aplicación de los procedimientos asociados a la manipulación, almacenamiento, preparación, transporte y codificación de las muestras en el Laboratorio Nacional de suelos, a través de la aplicación de una lista de chequeo. En caso de encontrar desviaciones realiza una reinducción en puesto de trabajo. 
Evidencia: Listas de chequeo aplicadas y/o soportes de la reinducción.</t>
  </si>
  <si>
    <t>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informa al coordinador del GIT del Laboratorio Nacional de Suelos para  realizar el análisis de las causas y determinar las acciones las acciones que deben adelantar los responsables las cuales se pueden evidenciar en los registros de asistencia.
Evidencias: Informe de seguimiento de tiempos y movimientos del Sistema de Gestión Agrológica-SIGA y/o registro de asistencia.</t>
  </si>
  <si>
    <t>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Evidencia: Registro Seguimiento de cálculos geodésicos</t>
  </si>
  <si>
    <t>El Profesional responsable de la Red MAGNA-ECO, monitorea todos los días hábiles el funcionamiento de las estaciones, descargando los archivos que proporciona cada una el día anterior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Evidencia: Matriz de seguimiento a la Red MAGNA-ECO</t>
  </si>
  <si>
    <t>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Evidencia: Formato diligenciado "Control de estado de procesos judiciales" vigente.</t>
  </si>
  <si>
    <t>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Evidencia: Formato diligenciado "Control de estado de procesos judiciales" vigente.</t>
  </si>
  <si>
    <t>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Evidencia: Memorando y/o correo electrónico de solicitud de conceptos técnicos.</t>
  </si>
  <si>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Evidencia: Correo electrónico remitido al abogado y recibido con la manifestación. </t>
  </si>
  <si>
    <t>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Evidencia: Certificados de antecedentes disciplinarios, correo electrónico remitido a la Jefe de la OAJ con el reporte.</t>
  </si>
  <si>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Evidencia: Seguimiento realizado al Plan de mantenimiento y/o correos de aprobación a las modificaciones del plan. </t>
  </si>
  <si>
    <t xml:space="preserve">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
Evidencia: Correos de reporte de cumplimiento de los controles operaciones definidos en las matrices  </t>
  </si>
  <si>
    <t>El responsable de cada grupo interno de trabajo  del proceso de Gestión del conocimiento, investigación e  innovación, debe verificar cuatrimestralmente la custodia de la información y aplicación de las Tablas de Retención Documental vigente y un único lugar para el almacenamiento de las carpetas mediante un archivo organizado de acuerdo al sistema de gestión de calidad, para así evitar la pérdida de información, En caso de que la información este almacenada fuera de los parámetros de gestión documental debe evaluarse la trazabilidad e implementar una acción correctiva, preventiva o de mejora.
Evidencias: Acta de reunión de validación documental</t>
  </si>
  <si>
    <t>El responsable de cada grupo interno de trabajo del proceso de gestión del conocimiento, investigación e  innovación cuatrimestralmente debe verificar  los niveles de manejo de información según los perfiles y actividades contractuales de las personas que participan en los proyectos definidos  desde el proceso para el manejo de la información tales como: niveles de acceso, perfiles definidos por usuarios, bloqueo de unidades para la extracción de información (USB, unidad de CD) mediante una observación directa,  en caso de encontrar algún parámetro establecido fuera de lo requerido inicialmente , se realizará la trazabilidad de lo sucedido, y solicitará mediante la mesa de ayuda el ajuste al perfil con el fin de poder controlar el uso de la información y evitar la sustracción o perdida de la información geográfica generada. 
Evidencia: Solicitudes en la Mesa de ayuda y listado de los perfiles con los permisos</t>
  </si>
  <si>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listas de chequeo  o reuniones de seguimiento, en caso de encontrar un producto o servicio que tenga algún inconveniente se debe enviar a reproceso. 
Evidencia: Lista de chequeo de requerimiento, reuniones de seguimiento al desarrollo de los convenios. </t>
  </si>
  <si>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
</t>
  </si>
  <si>
    <t>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Evidencia: Planilla de programación de transporte verificada para los casos con observaciones y/o comunicado realizado al conductor o servidor (si aplica).</t>
  </si>
  <si>
    <t>El responsable del Almacén y el Coordinador del GIT de Gestión Contractual verifica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Evidencias: Formato de inducción a contratistas diligenciado y firmado, registros de asistencia a socializaciones, material fotográfico y/o correos electrónicos remitidos.</t>
  </si>
  <si>
    <t>El responsable del almacenamiento de la información  del proceso de gestión del conocimiento, investigación e  innovación debe verificar y mantener mensualmente la información en los respectivos backup, con el propósito de realizar las copias de respaldo de la información del servidor de la Oficina CIAF Tortoise, en caso de presentarse fallas en los equipos de cómputo, deberá garantizar la disponibilidad de espacio en un equipo local para el adecuado almacenamiento y seguridad de la información  y solicitar mediante mesa de ayuda a tecnologías de información la garantía del espacio en el servidor.
Evidencias: Pantallazo de los respectivos Backup o solicitudes de mesa de ayuda</t>
  </si>
  <si>
    <t>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
Evidencia: Correo electrónico de seguimiento al Plan de Trabajo Ambiental</t>
  </si>
  <si>
    <t xml:space="preserve">El responsable dentro del GIT de Gestión Documental elabora y realiza seguimiento anualmente al cronograma de transferencias primarias, conforme a los tiempos establecidos en la Tabla de Retención Documental, con el fin de garantizar el ciclo de vida del documento en las diferentes fases del archivo. En caso de identificar que no se cumplen los lineamientos de gestión documental para la transferencia, se le informan al responsable de la Oficina o Área para realizar los ajustes pertinentes. 
Evidencia: Cronograma de transferencias primarias y Actas de transferencia documental. Correo electrónico con ajustes a realizar para la transferencia al responsable (si aplica). </t>
  </si>
  <si>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</si>
  <si>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Evidencias: Correo electrónico con la alerta mensual </t>
  </si>
  <si>
    <t>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Evidencia: Consolidado de observaciones del proceso en la plataforma SECOP II (si aplica).</t>
  </si>
  <si>
    <t xml:space="preserve">El responsable en el GIT de Gestión Contractual verificará el cumplimiento de los requisitos de la contratación y en caso de presentar inconsistencias se devolverá mediante lista de chequeo para las respectivas correcciones. 
Evidencia: Correo remitido (si aplica) o lista de chequeo                                                                                                  </t>
  </si>
  <si>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t>
  </si>
  <si>
    <t>El responsable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Evidencia: Correo de aprobación y/o Solicitud en el sistema SIIF.</t>
  </si>
  <si>
    <t>El responsable en la Oficina Asesora de Planeación realiza seguimiento al cumplimiento de presupuesto de inversión y metas institucionales por parte de los responsables, a través del envío de alertas trimestrales por correo electrónico. En caso de que se presenten novedades en el cumplimiento, se realiza monitoreo al responsable de su ejecución para generar acciones tendientes a completar las metas proyectadas. 
Evidencias: Correo con la alerta de cumplimiento remitida al responsable y/o Monitoreo al responsable con acciones definidas (si aplica)</t>
  </si>
  <si>
    <t xml:space="preserve">El responsable en la Oficina Asesora de Planeación realiza seguimiento anual con los líderes de proceso a la evaluación del formulario FURAG, identificando las acciones que se deben llevar a cabo para la implementación de las políticas señaladas por MIPG. En caso de que no se estén cumplimiento los lineamientos del modelo, se programan actividades a ejecutar por parte de los procesos para mejorar la puntuación del Índice de Desempeño Institucional. 
Evidencias: Archivo planificación FURAG  y/o Acta sesión de seguimiento con los procesos. </t>
  </si>
  <si>
    <t>El responsable en la Oficina Asesora de Planeación realiza seguimiento trimestral al plan de adquisiciones de la entidad, verificando el grado de cumplimiento en la programación del mismo, generando alertas a los ordenadores del gasto en caso de que presenten variaciones con lo proyectado.
Evidencia: Acta de Comité de Gestión y desempeño reflejando el seguimiento del plan / Alertas a los ordenadores del gasto</t>
  </si>
  <si>
    <t>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</si>
  <si>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El responsable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entregado y/o correos electrónicos enviados por la Oficina Asesora de Planeación para la alineación con el informe de gestión.</t>
  </si>
  <si>
    <t xml:space="preserve">El responsable en la Oficina Asesora de Planeación verifica anualmente el reporte de usuarios activos en los aplicativos internos y externos de la entidad,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verificado por el responsable de la OAP. </t>
  </si>
  <si>
    <t>El responsable en la Oficina Asesora de Planeación verifica el reporte de información cargado en los aplicativos internos y externos por parte del enlace o responsable del proyecto, realizando el respectivo cierre y notificando al Jefe de la OAP con el fin de garantizar que fue verificado el contenido y su consistencia. En caso de identificar inconsistencias o falencias en el reporte, se realiza contacto a través de correo electrónico con el enlace o responsable del proyecto para corregir la información.  
Evidencia: Correo electrónico con la notificación de cierre de periodo. Correo electrónico para corregir información (Si aplica).</t>
  </si>
  <si>
    <t>El responsable en la Oficina Asesora de Planeación verifica que anualmente las áreas u oficinas responsables de proyectos, identifiquen el marco estratégico del IGAC, entre lo que se incluyen los planes, metas y proyectos vigentes, a través de la socialización por cualquiera de los medios de comunicación internos que tenga establecidos por la entidad. En caso de que se presenten novedades en la socialización, se utilizarán medios alternativos para dar a conocer el marco estratégico. 
Evidencia: Comunicaciones, piezas gráficas, publicaciones realizadas y/o registros de asistencia. Registro de los medios alternativos utilizados (si aplica).</t>
  </si>
  <si>
    <t>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por parte de la OAJ al proceso que proyectó el acto.</t>
  </si>
  <si>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</si>
  <si>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 xml:space="preserve">El responsable en la Oficina de Control Interno verifica mensualmente que la información como resultado de las auditorías (informes, evidencias de verificación, etc.) se incluya en las carpetas compartidas del correo de la oficina en Drive para su permanente consulta. En caso de detectar novedades en la información que se subió a la carpeta, se establece comunicación con el auditor encargado para que se corrija o cargue la información faltante.
Evidencia: Correo electrónico de verificación por el responsable de la Oficina de Control Interno a los miembros del equipo. </t>
  </si>
  <si>
    <t>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 responder las observaciones y comentarios y ajustar el contenido si tiene mérito antes de remitirlo a la Oficina Asesora Jurídica para su expedición. 
Evidencia: Correo de envío del proyecto de Acto Administrativo al proceso de Difusión y Mercadeo para publicación en la página web; y/o link de publicación del Acto Administrativo.</t>
  </si>
  <si>
    <t>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Evidencia: Correo electrónico con la aprobación de la solicitud y/o Plan de mantenimiento aprobado.</t>
  </si>
  <si>
    <t>El servidor público designado por el GIT Servicio al ciudadano identifica cada 6 (seis) meses los requerimientos yo necesidades en el aplicativo de Gestión Documental para el desarrollo de funcionalidades que permitan verificar la información a reportar a las diferentes áreas. En caso de que no se pueda realizar el desarrollo en el aplicativo se solicita a la dependencia correspondiente la justificación del incumplimiento de la solicitud.
Evidencia: correos electrónicos yo memorando interno con los requerimientos yo registros de asistencia yo memorando interno con la justificación del incumplimiento  </t>
  </si>
  <si>
    <t>El técnico encargado de archivo del GIT Fronteras y límites de entidades territoriales revisa que se devuelva el expediente completo una vez ha sido consultado por el interesado dejando registro de esto en la plantilla de control. En caso de encontrar folios faltantes, se solicita que el expediente se entregue completo y si esto no llega a ser así se informa a la oficina de control disciplinario para que adelanten la investigación disciplinaria que de a lugar. 
Evidencias: Plantilla de control documental, correo electrónico o memorando a la oficina de control disciplinario cuando haya lugar</t>
  </si>
  <si>
    <t>El(la) Jefe de la Oficina Asesora Jurídica o a quien asigne en Sede Central realiza mensualmente reuniones de seguimiento a los abogados de las Direcciones Territoriales, con la finalidad de retroalimentar, apoyar y controlar la gestión judicial. 
Evidencia: Convocatoria a través de correo electrónico, acta de reunión, agenda y/o pantallazo de los participantes (convocatoria virtual)</t>
  </si>
  <si>
    <t>En cada etapa de elaboración del producto cartográfico, el funcionario o contratista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la Subdirectora del GIT de Producción Cartográfica para que tome las decisiones frente al tema en una mesa técnica.
Evidencias: Formatos de listas de chequeo o de aseguramiento de la calidad, Registro de asistencia de la mesa técnica</t>
  </si>
  <si>
    <t>En cada proyecto, el líder responsable del subproceso de aseguramiento de calidad para la producción cartográfica realiza seguimiento y control a las especificaciones y estándares de producción establecidos, mediante muestreo y verificación de los productos en cada etapa del proceso y en caso de presentarse no conformidades se genera un reporte para establecer los tipos de ajuste a realizar si los hay.
Evidencia: Informe de aprobación o rechazo del producto cartográfico</t>
  </si>
  <si>
    <t>La facilitadora del Sistema de Gestión Integrado, o el profesional encargado, verifican mensualmente la aplicación de la documentación asociada a la ejecución del proceso de Gestión Agrológica a través del diligenciamiento de una lista de chequeo que contiene los ítems que se deben evaluar. En caso de detectar desviaciones se realiza la reinducción al funcionario o contratista en puesto de trabajo.
Evidencia: Listas de chequeo aplicadas y/o soportes asociados a la reinducción cuando aplique.</t>
  </si>
  <si>
    <t>La Subdirección de Catastro realiza seguimiento mensual de los avances en los trámites de saldos de mutación y verifica a través de las estadísticas catastrales entregadas por el GIT de Gestión Catastral la disminución o aumento de los saldos. En caso de aumento, el GIT Gestión Catastral en sus informes de seguimiento y visita a las Direcciones Territoriales manifiesta recomendaciones para la reducción de los saldos de las mutaciones. 
Evidencias: Estadísticas de tramites catastrales  e informes del avance de los trámites catastrales incluidas las recomendaciones a seguir.</t>
  </si>
  <si>
    <t>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
Evidencia: Reportes de solicitudes de permisos de acceso a la base de datos Cobol debidamente autorizada por los Directores Territoriales.</t>
  </si>
  <si>
    <t xml:space="preserve">Los responsables en el GIT de Gestión Documental verifican que se realice la actualización del Programa de Gestión Documental (PGD), Tablas de Retención Documental (TRD) y Sistema Integrado de Conservación (SIC), de acuerdo con la necesidad del instituto, con el fin de dar cumplimiento de la normatividad y garantizar una adecuada gestión documental en la entidad. En el caso de que no se realice la actualización, la Coordinadora del GIT de Gestión Documental tomará las acciones pertinentes para la actualización de los documentos. 
Evidencias: Programa de Gestión Documental (PGD), Tablas de Retención Documental (TRD) y Sistema Integrado de Conservación (SIC) actualizados, presentados y aprobados al Comité Institucional de Gestión y Desempeño. </t>
  </si>
  <si>
    <t>Los tecnólogos dentro del GIT de Gestión Documental realizan seguimiento semestral a través de visitas técnicas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Evidencias: Registros de asistencia y actas de reunión. Para el caso de incumplimiento envío correos electrónicos.</t>
  </si>
  <si>
    <t>Mensualmente el Coordinador del GIT Gestión Geodésica realiza seguimiento a los tiempos para el reporte de la publicación de la información geodesia en la página web. En caso de que se encuentren retrasos, se investiga el motivo y de encontrarse que se trata para beneficio de un particular, se informa la situación a la Oficina de Control Disciplinario. Evidencias: Reportes de publicación de datos abiertos.
Evidencia: Correo electrónico con envío de información geodesia para publicar en la página web.</t>
  </si>
  <si>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Evidencia: Archivo de estaciones procesadas CP IGA Bernese 5.2 con el nombre y cargo de la persona que realizó la revisión del cálculo de las coordenadas, correo electrónico o evidencia comunicando las inconformidades del cálculo y su corrección. </t>
  </si>
  <si>
    <t>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
Evidencia: Reporte de la herramienta de gestión de soporte técnico</t>
  </si>
  <si>
    <t>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
Evidencia: Cronograma de trabajo, reporte del seguimiento mensual, acción correctiva realizada (si aplica) y/o correo con las alertas.</t>
  </si>
  <si>
    <t>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
Evidencia: Reporte mensual de los contratos de avalúos comerciales vigentes, Informe mensual de los avances de los avalúos realizados, Oficios de ampliación del tiempo de entrega si aplica.</t>
  </si>
  <si>
    <t>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Evidencia: Reporte de permisos y privilegios de bases de datos.</t>
  </si>
  <si>
    <t>Mínimo una vez al año cada Coordinador del GIT perteneciente a la Subdirección de Geografía y Cartografía verifica los roles de los usuarios en el aplicativo GEOCARTO y el acceso a las carpetas en los servidores y restricción de dispositivos externos, conforme a las funciones y responsabilidades que tiene cada funcionario o contratista. En caso de encontrar diferencias, solicita el cambio respectivo al GIT de Administración de la información geodésica, cartográfica y geográfica.
Evidencia: Correo electrónico informando los resultados de la verificación de roles y usuarios</t>
  </si>
  <si>
    <t>Monitoreo permanente a la infraestructura tecnológica por parte del coordinador de este GIT que permita identificar e implementar acciones preventivas para garantizar la disponibilidad del servicio.  En caso que no se realice el monitoreo se realiza la acción correctiva correspondiente.
Evidencia: reporte de monitoreo.</t>
  </si>
  <si>
    <t>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Documentos soporte de los registros presupuestales</t>
  </si>
  <si>
    <t>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Soportes de los registros presupuestales</t>
  </si>
  <si>
    <t>Permanentemente, el coordinador del GIT Gestión del Contabilidad verifica que existan recursos propios suficientes para cumplir con los compromisos adquiridos por el IGAC. En caso de no recaudar los recursos suficientes, se emiten lineamientos con el fin de administrar eficientemente el nivel de gastos de acuerdo al flujo de caja recibido.
Evidencia: Visto bueno a memorandos y solicitudes de CDP.</t>
  </si>
  <si>
    <t xml:space="preserve">Permanentemente, el coordinador del GIT presupuesto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Visto bueno a memorandos </t>
  </si>
  <si>
    <t>Permanentemente, los coordinadores de los GIT Gestión Financiera verifican el adecuado registro de la información financiera cotejando que la información contable coincida con los documentos soporte y la ultima normatividad. En caso contrario, se  emiten lineamientos con el fin de sensibilizar a los responsables de registrar la información de los procedimientos del GIT del proceso.
Evidencia: Cuadro de ingresos actualizado.</t>
  </si>
  <si>
    <t xml:space="preserve">Realizar evaluaciones semestrales de conocimientos generales del MIPG a los servidores a través de actividades diseñadas desde la Oficina Asesora de Planeación con el fin de identificar y fortalecer la adherencia de los conceptos asociados al modelo, generando oportunidades de mejora en caso de que se encuentren resultados desfavorables. 
Evidencias: Resultados del mecanismo de evaluación utilizado y/o material evidencia de la evaluación realizada. </t>
  </si>
  <si>
    <t>Seguimiento trimestral al reporte y análisis de las metas e indicadores en los comités de mejoramiento convocados por el Subdirector de Agrología, con el fin de verificar el cumplimiento en la generación de los productos programados por el proceso de Gestión Agrológica. En caso de que se detecten desviaciones se analizan las causas y se determinan las acciones que deben adelantar los responsables y se pueden evidenciar en el registro de asistencia o acta.
Evidencia: Reporte del seguimiento de metas e indicadores y acciones, los cuales se pueden evidenciar en el acta del comité de mejoramiento y registro de asistencia.</t>
  </si>
  <si>
    <t xml:space="preserve">Semestralmente los Coordinadores del GIT Estudios geográficos y ordenamiento territorial y GIT Fronteras y límites de entidades territoriales realizan seguimiento que desde la OIT verifiquen la aplicación de los lineamientos de seguridad digital, específicamente referente a las restricciones de acceso a carpetas que contienen la información y de dispositivos externos al computador. En caso de encontrar que no se ha realizado esta verificación, se solicita a OIT esta tarea. Si existió la verificación y se requieren modificaciones en los permisos, se solicita el cambio a la OIT.
Evidencias: Reporte de accesos; correo electrónico o incidencia solicitando la verificación y/o los cambios, cuando aplique. </t>
  </si>
  <si>
    <t>Todo desarrollo en su fase de análisis debe contemplar los tipos de pruebas a realizar (funcionales y no funcionales). Durante la etapa de puesta en producción se verifica que los escenarios se hayan ejecutado y queden documentados en los formatos establecidos. En caso de que en la fase de producción se presenten fallas se corrigen de acuerdo a las pruebas definidas en la fase de análisis. 
Evidencia: Formato "Caso de prueba"  debidamente diligenciado.</t>
  </si>
  <si>
    <t>Trimestralmente el servidor público designado del GIT Servicio al ciudadano realiza seguimiento a las directrices impartidas por la coordinación con el objetivo de verificar que en la Sede central y Direcciones Territoriales den cumplimiento a los lineamientos impartidos. En caso de encontrar que no haya cumplimiento se requiere al funcionario solicitando una justificación de sus actuaciones.
Evidencia: Registro escrito del seguimiento yo correo electrónico yo memorando interno con observaciones en caso que aplique </t>
  </si>
  <si>
    <t>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Evidencia: Registros de asistencia yo correo electrónico y/o memorando interno con observaciones en caso que aplique</t>
  </si>
  <si>
    <t>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Evidencia: Base de datos en Excel con información consolidada y/o correo electrónico solicitando la información a los procesos</t>
  </si>
  <si>
    <t>Trimestralmente, el líder de la mesa de servicios realiza seguimiento al cronograma de mantenimientos preventivos programados en la vigencia, en caso de identificar retrasos se informa a la jefatura de la OIT, a fin de que se realicen las gestiones pertinentes para acelerar el proceso.
Evidencia: Cronograma de mantenimiento con seguimiento y control registro de mantenimientos</t>
  </si>
  <si>
    <t>Validar las solicitudes de creación o actualización de proyectos de inversión generadas por parte de los formuladores de proyecto en el sistema de información dispuesto por el DNP, realizando el rechazo en caso de que no sea viable la actualización y devolviendo al solicitante por parte del profesional a cargo en la Oficina Asesora de Planeación, cada vez que sea requerido. 
Evidencias: Pantallazo de la aceptación o rechazo de solicitud de creación o actualización del proyecto de inversión en el sistema o correo electrónico automático enviado.</t>
  </si>
  <si>
    <t xml:space="preserve">El líder responsable de cada proceso elabora anualmente y realiza seguimiento trimestral de sus planes institucionales, incluyendo las actividades que tengan que completarse de acuerdo con los requerimientos del MIPG para posterior revisión y aprobación por la Oficina Asesora de Planeación y el Comité Institucional de Gestión y Desempeño, realizando los ajustes en caso de que presenten inconsistencias o desalineaciones con el marco MIPG.
Evidencias: Planes institucionales articulados con MIPG y aprobados por el Comité. Seguimiento realizado por el proceso a su plan de acción. </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</si>
  <si>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por el proceso. 
Evidencias: Presentación del desempeño institucional a la Alta Dirección, Acta de Comité presentación de resultados y/o plan de acción desde la Alta Dirección.</t>
  </si>
  <si>
    <t>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Evidencia:  
1. Registro de asistencia y/o Convocatoria a reunión vía correo electrónico donde se verifica el estado del expediente. (Control de Legalidad)
2. Comunicaciones Internas enviadas por correo eléctrico con información sobre la normatividad disciplinaria vigente y el código de ética</t>
  </si>
  <si>
    <t>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Evidencia: Registro de asistencia y/o Convocatoria a reunión vía correo electrónico donde se verifica el estado del expediente. (Control de Legalidad)</t>
  </si>
  <si>
    <t>Permanentemente, los coordinadores de los GIT Gestión Financiera, o responsables en la Dirección Territorial, verifican el adecuado registro de la información financiera cotejando que la información contable coincida con los documentos soporte, la ultima normatividad y no existan indicios de manipulación. En caso contrario, se toman las acciones pertinentes con el GIT responsable del proceso para subsanar la situación detectada.
Evidencia: Cuadro de ingresos actualizado.</t>
  </si>
  <si>
    <t>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 Inventario de las transferencias documentales y/o evidencia del seguimiento de la actualización del inventario documental o el cronograma de transferencias documentales</t>
  </si>
  <si>
    <t>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y/o actas de comité en Direcciones territoriales validando el seguimiento</t>
  </si>
  <si>
    <t>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y/o reportes de seguimiento de capacitación desde las Direcciones Territoriales</t>
  </si>
  <si>
    <t>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
Evidencia: Registros de asistencia  y/o Acta de Comité</t>
  </si>
  <si>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Evidencias: Acta de supervisión aprobada, consolidado de contratos a cargo con la supervisión realizada, pantallazos en SECOP del total de contratos a cargo supervisados y/o cualquier otro mecanismo que permita validar la supervisión del total de contratos a cargo. </t>
  </si>
  <si>
    <t>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Evidencia: Informes de inventario, actas, comprobantes de ajustes y/o notificaciones por correo electrónico.</t>
  </si>
  <si>
    <r>
      <t xml:space="preserve">Mensualmente, los responsables en los GIT de Contabilidad y Tesorería de la Sede Central y los pagadores y contadores de las Direcciones Territoriales verifican que se realizó oportunamente la gestión de los recursos,
comparando la información de los extractos bancarios contra el reporte del libro de bancos del SIIF Nación II. En caso que los saldos no coincidan, se deja registrado en las Conciliaciones Bancarias para su depuración una vez sean identificados.
</t>
    </r>
    <r>
      <rPr>
        <b/>
        <sz val="9"/>
        <rFont val="Arial"/>
        <family val="2"/>
      </rPr>
      <t xml:space="preserve">
Evidencia: </t>
    </r>
    <r>
      <rPr>
        <sz val="9"/>
        <rFont val="Arial"/>
        <family val="2"/>
      </rPr>
      <t>Registros de depuración de saldos y Conciliaciones bancarias realizadas.</t>
    </r>
  </si>
  <si>
    <r>
      <t xml:space="preserve">Cada vez que se solicite reembolso y al cierre de la caja menor, el funcionario responsable de hacer la legalización de la caja menor en el GIT de contabilidad coteja los documentos soporte de la misma con lo registrado en el SIIF Nación II, verificando fecha, factura, valor, tercero. Si no coinciden, solicita al responsable de la caja menor que allegue los soportes adecuados.
</t>
    </r>
    <r>
      <rPr>
        <b/>
        <sz val="9"/>
        <rFont val="Arial"/>
        <family val="2"/>
      </rPr>
      <t xml:space="preserve">
Evidencia: </t>
    </r>
    <r>
      <rPr>
        <sz val="9"/>
        <rFont val="Arial"/>
        <family val="2"/>
      </rPr>
      <t>Documento de legalización de caja menor.</t>
    </r>
  </si>
  <si>
    <r>
      <t xml:space="preserve">Permanentemente, los responsables en los GIT de Presupuesto, Contabilidad y Tesorería de la Sede Central y los pagadores y contadores de las Direcciones Territoriales verifican que los documentos soporte que autorizan los gastos vengan firmados por el ordenador del gasto. En caso contrario, devuelven el documento para que sea allegado con la firma respectiva. 
</t>
    </r>
    <r>
      <rPr>
        <b/>
        <sz val="9"/>
        <rFont val="Arial"/>
        <family val="2"/>
      </rPr>
      <t xml:space="preserve">Evidencia: </t>
    </r>
    <r>
      <rPr>
        <sz val="9"/>
        <rFont val="Arial"/>
        <family val="2"/>
      </rPr>
      <t>Documentos soporte con firma.</t>
    </r>
  </si>
  <si>
    <t>Documento de legalización de caja menor.</t>
  </si>
  <si>
    <t>Documentos soporte con firma.</t>
  </si>
  <si>
    <t>1. Registro de asistencia y/o Convocatoria a reunión vía correo electrónico donde se verifica el estado del expediente. (Control de Legalidad)
2. Comunicaciones Internas enviadas por correo eléctrico con información sobre la normatividad disciplinaria vigente y el código de ética</t>
  </si>
  <si>
    <r>
      <t xml:space="preserve">Los coordinadores del GIT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t>
    </r>
    <r>
      <rPr>
        <b/>
        <sz val="9"/>
        <rFont val="Arial"/>
        <family val="2"/>
      </rPr>
      <t>Evidencia</t>
    </r>
    <r>
      <rPr>
        <sz val="9"/>
        <rFont val="Arial"/>
        <family val="2"/>
      </rPr>
      <t>: Herramientas para seguimiento de plan de acción y proyectos de inversión y/o correo electrónico enviando el seguimiento</t>
    </r>
  </si>
  <si>
    <r>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t>
    </r>
    <r>
      <rPr>
        <b/>
        <sz val="9"/>
        <rFont val="Arial"/>
        <family val="2"/>
      </rPr>
      <t xml:space="preserve">Evidencias: </t>
    </r>
    <r>
      <rPr>
        <sz val="9"/>
        <rFont val="Arial"/>
        <family val="2"/>
      </rPr>
      <t xml:space="preserve">Plan anual de adquisiciones con las necesidades de personal y demás recursos necesarios, correo electrónico enviando el plan </t>
    </r>
  </si>
  <si>
    <t>Registros de depuración de saldos y Conciliaciones bancarias realizadas.</t>
  </si>
  <si>
    <t xml:space="preserve">Acta de supervisión aprobada, consolidado de contratos a cargo con la supervisión realizada, pantallazos en SECOP del total de contratos a cargo supervisados y/o cualquier otro mecanismo que permita validar la supervisión del total de contratos a 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</si>
</sst>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0"/>
      <name val="Arial"/>
      <family val="2"/>
    </font>
    <font>
      <sz val="10"/>
      <name val="Arial"/>
      <family val="2"/>
    </font>
    <font>
      <sz val="11"/>
      <color theme="1"/>
      <name val="Arial"/>
      <family val="2"/>
    </font>
    <font>
      <sz val="10"/>
      <color theme="1"/>
      <name val="Arial"/>
      <family val="2"/>
    </font>
    <font>
      <b/>
      <sz val="11"/>
      <color theme="1"/>
      <name val="Arial"/>
      <family val="2"/>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0"/>
      <color theme="0"/>
      <name val="Arial"/>
      <family val="2"/>
    </font>
    <font>
      <sz val="8"/>
      <name val="Calibri"/>
      <family val="2"/>
      <scheme val="minor"/>
    </font>
    <font>
      <sz val="9"/>
      <name val="Arial"/>
      <family val="2"/>
    </font>
    <font>
      <b/>
      <sz val="11"/>
      <name val="Arial"/>
      <family val="2"/>
    </font>
    <font>
      <b/>
      <sz val="26"/>
      <color theme="0"/>
      <name val="Calibri"/>
      <family val="2"/>
      <scheme val="minor"/>
    </font>
    <font>
      <sz val="11"/>
      <color theme="8" tint="-0.499984740745262"/>
      <name val="Calibri"/>
      <family val="2"/>
      <scheme val="minor"/>
    </font>
    <font>
      <b/>
      <sz val="20"/>
      <color theme="8" tint="-0.499984740745262"/>
      <name val="Calibri"/>
      <family val="2"/>
      <scheme val="minor"/>
    </font>
    <font>
      <b/>
      <sz val="22"/>
      <color theme="8" tint="-0.499984740745262"/>
      <name val="Calibri"/>
      <family val="2"/>
      <scheme val="minor"/>
    </font>
    <font>
      <sz val="9"/>
      <color theme="1"/>
      <name val="Arial"/>
      <family val="2"/>
    </font>
    <font>
      <b/>
      <sz val="9"/>
      <name val="Arial"/>
      <family val="2"/>
    </font>
    <font>
      <b/>
      <sz val="11"/>
      <color theme="0"/>
      <name val="Arial"/>
      <family val="2"/>
    </font>
    <font>
      <b/>
      <u/>
      <sz val="10"/>
      <color theme="0"/>
      <name val="Arial"/>
      <family val="2"/>
    </font>
    <font>
      <b/>
      <sz val="11"/>
      <color theme="5" tint="0.39997558519241921"/>
      <name val="Arial"/>
      <family val="2"/>
    </font>
    <font>
      <b/>
      <sz val="10"/>
      <color theme="9" tint="0.59999389629810485"/>
      <name val="Arial"/>
      <family val="2"/>
    </font>
    <font>
      <b/>
      <sz val="9"/>
      <color theme="0"/>
      <name val="Arial"/>
      <family val="2"/>
    </font>
    <font>
      <b/>
      <sz val="36"/>
      <color theme="0"/>
      <name val="Calibri"/>
      <family val="2"/>
      <scheme val="minor"/>
    </font>
    <font>
      <b/>
      <sz val="12"/>
      <color theme="1"/>
      <name val="Arial"/>
      <family val="2"/>
    </font>
    <font>
      <i/>
      <sz val="14"/>
      <color theme="1"/>
      <name val="Calibri"/>
      <family val="2"/>
      <scheme val="minor"/>
    </font>
    <font>
      <b/>
      <i/>
      <sz val="14"/>
      <color theme="1"/>
      <name val="Calibri"/>
      <family val="2"/>
      <scheme val="minor"/>
    </font>
    <font>
      <b/>
      <sz val="12"/>
      <color theme="0"/>
      <name val="Arial"/>
      <family val="2"/>
    </font>
    <font>
      <b/>
      <sz val="16"/>
      <color theme="8" tint="-0.499984740745262"/>
      <name val="Calibri"/>
      <family val="2"/>
      <scheme val="minor"/>
    </font>
    <font>
      <sz val="12"/>
      <color theme="1"/>
      <name val="Calibri"/>
      <family val="2"/>
      <scheme val="minor"/>
    </font>
    <font>
      <b/>
      <sz val="14"/>
      <color theme="8" tint="-0.499984740745262"/>
      <name val="Calibri"/>
      <family val="2"/>
      <scheme val="minor"/>
    </font>
    <font>
      <b/>
      <sz val="11"/>
      <color theme="8" tint="-0.499984740745262"/>
      <name val="Calibri"/>
      <family val="2"/>
      <scheme val="minor"/>
    </font>
    <font>
      <b/>
      <sz val="9"/>
      <name val="Calibri"/>
      <family val="2"/>
      <scheme val="minor"/>
    </font>
    <font>
      <sz val="9"/>
      <name val="Calibri"/>
      <family val="2"/>
      <scheme val="minor"/>
    </font>
    <font>
      <sz val="11"/>
      <name val="Arial"/>
      <family val="2"/>
    </font>
    <font>
      <b/>
      <sz val="12"/>
      <name val="Arial"/>
      <family val="2"/>
    </font>
    <font>
      <i/>
      <sz val="9"/>
      <name val="Arial"/>
      <family val="2"/>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9900"/>
        <bgColor indexed="64"/>
      </patternFill>
    </fill>
    <fill>
      <patternFill patternType="solid">
        <fgColor theme="7" tint="0.39997558519241921"/>
        <bgColor indexed="64"/>
      </patternFill>
    </fill>
    <fill>
      <patternFill patternType="solid">
        <fgColor rgb="FFFF0000"/>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cellStyleXfs>
  <cellXfs count="162">
    <xf numFmtId="0" fontId="0" fillId="0" borderId="0" xfId="0"/>
    <xf numFmtId="0" fontId="3"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xf numFmtId="0" fontId="3" fillId="0" borderId="0" xfId="0" applyFont="1" applyAlignment="1">
      <alignment wrapText="1"/>
    </xf>
    <xf numFmtId="0" fontId="6" fillId="0" borderId="2"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10" fillId="7" borderId="2" xfId="0" applyFont="1" applyFill="1" applyBorder="1" applyAlignment="1" applyProtection="1">
      <alignment horizontal="center" vertical="center" wrapText="1"/>
    </xf>
    <xf numFmtId="0" fontId="6"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0" fillId="0" borderId="0" xfId="0" applyFont="1"/>
    <xf numFmtId="0" fontId="6" fillId="0" borderId="2"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xf>
    <xf numFmtId="0" fontId="6" fillId="0" borderId="2" xfId="0" applyFont="1" applyBorder="1" applyAlignment="1">
      <alignment horizontal="left" vertical="center"/>
    </xf>
    <xf numFmtId="0" fontId="0" fillId="0" borderId="0" xfId="0" applyFont="1" applyAlignment="1"/>
    <xf numFmtId="0" fontId="12" fillId="0" borderId="2" xfId="0" applyFont="1" applyBorder="1" applyAlignment="1">
      <alignment horizontal="center" vertical="center" wrapText="1"/>
    </xf>
    <xf numFmtId="0" fontId="0" fillId="0" borderId="0" xfId="0" applyAlignment="1"/>
    <xf numFmtId="0" fontId="0" fillId="0" borderId="0" xfId="0" pivotButton="1"/>
    <xf numFmtId="0" fontId="0" fillId="0" borderId="0" xfId="0" applyAlignment="1">
      <alignment horizontal="left"/>
    </xf>
    <xf numFmtId="0" fontId="0" fillId="0" borderId="0" xfId="0" applyNumberFormat="1"/>
    <xf numFmtId="0" fontId="15" fillId="0" borderId="0" xfId="0" applyFont="1" applyAlignment="1">
      <alignment horizontal="center" vertical="center"/>
    </xf>
    <xf numFmtId="0" fontId="12" fillId="0" borderId="2" xfId="0" applyFont="1" applyBorder="1" applyAlignment="1">
      <alignment horizontal="justify" vertical="center" wrapText="1"/>
    </xf>
    <xf numFmtId="0" fontId="18" fillId="0" borderId="0" xfId="0" applyFont="1" applyAlignment="1">
      <alignment horizontal="center" vertical="center"/>
    </xf>
    <xf numFmtId="0" fontId="18" fillId="0" borderId="0" xfId="0" applyFont="1"/>
    <xf numFmtId="0" fontId="20" fillId="5" borderId="2" xfId="0" applyFont="1" applyFill="1" applyBorder="1" applyAlignment="1">
      <alignment horizontal="center" vertical="center"/>
    </xf>
    <xf numFmtId="0" fontId="10"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3" fillId="5" borderId="0" xfId="0" applyFont="1" applyFill="1"/>
    <xf numFmtId="0" fontId="27" fillId="0" borderId="0" xfId="0" applyFont="1"/>
    <xf numFmtId="0" fontId="29" fillId="5" borderId="18" xfId="0" applyFont="1" applyFill="1" applyBorder="1" applyAlignment="1">
      <alignment horizontal="center" vertical="center"/>
    </xf>
    <xf numFmtId="0" fontId="15" fillId="0" borderId="0" xfId="0" applyFont="1" applyAlignment="1">
      <alignment horizontal="left" indent="1"/>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Alignment="1">
      <alignment horizontal="center" vertical="center"/>
    </xf>
    <xf numFmtId="0" fontId="0" fillId="10" borderId="0" xfId="0" applyFill="1" applyAlignment="1">
      <alignment horizontal="center" vertical="center"/>
    </xf>
    <xf numFmtId="0" fontId="0" fillId="12" borderId="0" xfId="0" applyFill="1" applyAlignment="1">
      <alignment horizontal="center" vertical="center"/>
    </xf>
    <xf numFmtId="0" fontId="0" fillId="11" borderId="0" xfId="0" applyFill="1" applyAlignment="1">
      <alignment horizontal="center" vertical="center"/>
    </xf>
    <xf numFmtId="0" fontId="0" fillId="13" borderId="0" xfId="0" applyFill="1" applyAlignment="1">
      <alignment horizontal="center"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5" fillId="0" borderId="0" xfId="0" applyFont="1" applyAlignment="1">
      <alignment horizontal="left" indent="9"/>
    </xf>
    <xf numFmtId="0" fontId="2" fillId="0" borderId="0" xfId="0" applyFont="1" applyAlignment="1">
      <alignment horizontal="left" vertical="center" wrapText="1"/>
    </xf>
    <xf numFmtId="0" fontId="12" fillId="0" borderId="2" xfId="0" applyFont="1" applyBorder="1" applyAlignment="1">
      <alignment horizontal="justify" vertical="center" wrapText="1"/>
    </xf>
    <xf numFmtId="0" fontId="12" fillId="0" borderId="2" xfId="0" applyFont="1" applyBorder="1" applyAlignment="1">
      <alignment horizontal="center" vertical="center"/>
    </xf>
    <xf numFmtId="0" fontId="19" fillId="0" borderId="2" xfId="0" applyFont="1" applyBorder="1" applyAlignment="1">
      <alignment horizontal="center" vertical="center"/>
    </xf>
    <xf numFmtId="0" fontId="12" fillId="0" borderId="2" xfId="0" applyFont="1" applyBorder="1" applyAlignment="1">
      <alignment horizontal="left" vertical="center" wrapText="1"/>
    </xf>
    <xf numFmtId="0" fontId="19" fillId="0" borderId="2"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center" vertical="center"/>
    </xf>
    <xf numFmtId="0" fontId="36" fillId="0" borderId="0" xfId="0" applyFont="1"/>
    <xf numFmtId="0" fontId="2" fillId="0" borderId="0" xfId="0" applyFont="1" applyAlignment="1" applyProtection="1">
      <protection locked="0"/>
    </xf>
    <xf numFmtId="0" fontId="35" fillId="0" borderId="2" xfId="0" applyFont="1" applyBorder="1" applyAlignment="1">
      <alignment horizontal="justify" vertical="center" wrapText="1"/>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1" fontId="19" fillId="0" borderId="2" xfId="0" applyNumberFormat="1" applyFont="1" applyBorder="1" applyAlignment="1">
      <alignment horizontal="center" vertical="center"/>
    </xf>
    <xf numFmtId="1" fontId="1" fillId="8" borderId="3" xfId="0" applyNumberFormat="1" applyFont="1" applyFill="1" applyBorder="1" applyAlignment="1">
      <alignment horizontal="center" vertical="center"/>
    </xf>
    <xf numFmtId="0" fontId="2" fillId="0" borderId="0" xfId="0" applyFont="1" applyProtection="1">
      <protection locked="0"/>
    </xf>
    <xf numFmtId="0" fontId="2" fillId="0" borderId="0" xfId="0" applyFont="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13" fillId="0" borderId="0" xfId="0" applyFont="1" applyAlignment="1">
      <alignment horizontal="center" vertical="center"/>
    </xf>
    <xf numFmtId="0" fontId="36" fillId="0" borderId="0" xfId="0" applyFont="1" applyAlignment="1">
      <alignment horizontal="center" vertical="top"/>
    </xf>
    <xf numFmtId="0" fontId="12" fillId="0" borderId="0" xfId="0" applyFont="1"/>
    <xf numFmtId="0" fontId="36" fillId="0" borderId="0" xfId="0" applyFont="1" applyAlignment="1">
      <alignment wrapText="1"/>
    </xf>
    <xf numFmtId="0" fontId="36" fillId="0" borderId="0" xfId="0" applyFont="1" applyAlignment="1">
      <alignment horizontal="center" vertical="center" wrapText="1"/>
    </xf>
    <xf numFmtId="0" fontId="12" fillId="0" borderId="0" xfId="0" applyFont="1" applyAlignment="1">
      <alignment horizontal="center" vertical="center"/>
    </xf>
    <xf numFmtId="0" fontId="30" fillId="0" borderId="0" xfId="0" applyFont="1" applyAlignment="1">
      <alignment horizontal="left" vertical="center" indent="3"/>
    </xf>
    <xf numFmtId="0" fontId="31" fillId="0" borderId="0" xfId="0" applyFont="1" applyAlignment="1">
      <alignment horizontal="justify" vertical="center" wrapText="1"/>
    </xf>
    <xf numFmtId="0" fontId="14" fillId="5" borderId="10" xfId="1" applyFont="1" applyFill="1" applyBorder="1" applyAlignment="1">
      <alignment horizontal="center" vertical="center" wrapText="1"/>
    </xf>
    <xf numFmtId="0" fontId="14" fillId="5" borderId="5" xfId="1" applyFont="1" applyFill="1" applyBorder="1" applyAlignment="1">
      <alignment horizontal="center" vertical="center" wrapText="1"/>
    </xf>
    <xf numFmtId="0" fontId="14" fillId="5" borderId="6" xfId="1" applyFont="1" applyFill="1" applyBorder="1" applyAlignment="1">
      <alignment horizontal="center" vertical="center" wrapText="1"/>
    </xf>
    <xf numFmtId="0" fontId="14" fillId="5" borderId="9" xfId="1" applyFont="1" applyFill="1" applyBorder="1" applyAlignment="1">
      <alignment horizontal="center" vertical="center" wrapText="1"/>
    </xf>
    <xf numFmtId="0" fontId="14" fillId="5" borderId="0" xfId="1" applyFont="1" applyFill="1" applyBorder="1" applyAlignment="1">
      <alignment horizontal="center" vertical="center" wrapText="1"/>
    </xf>
    <xf numFmtId="0" fontId="14" fillId="5" borderId="16"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12" xfId="1" applyFont="1" applyFill="1" applyBorder="1" applyAlignment="1">
      <alignment horizontal="center" vertical="center" wrapText="1"/>
    </xf>
    <xf numFmtId="0" fontId="14" fillId="5" borderId="13" xfId="1"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xf>
    <xf numFmtId="0" fontId="17" fillId="0" borderId="0" xfId="0" applyFont="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7" xfId="1" applyFont="1" applyFill="1" applyBorder="1" applyAlignment="1">
      <alignment horizontal="center" vertical="center"/>
    </xf>
    <xf numFmtId="0" fontId="16" fillId="0" borderId="0" xfId="0" applyFont="1" applyAlignment="1">
      <alignment horizontal="left" vertical="center" indent="19"/>
    </xf>
    <xf numFmtId="0" fontId="16" fillId="0" borderId="0" xfId="0" applyFont="1" applyAlignment="1">
      <alignment horizontal="left" vertical="center" indent="8"/>
    </xf>
    <xf numFmtId="0" fontId="16" fillId="0" borderId="0" xfId="0" applyFont="1" applyAlignment="1">
      <alignment horizontal="center" vertical="center"/>
    </xf>
    <xf numFmtId="0" fontId="6" fillId="2" borderId="10"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26" fillId="9" borderId="7"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8"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39" fillId="0" borderId="2" xfId="0" applyFont="1" applyBorder="1" applyAlignment="1">
      <alignment horizontal="center" vertical="center"/>
    </xf>
    <xf numFmtId="0" fontId="25" fillId="5" borderId="10" xfId="1" applyFont="1" applyFill="1" applyBorder="1" applyAlignment="1">
      <alignment horizontal="center" vertical="center" wrapText="1"/>
    </xf>
    <xf numFmtId="0" fontId="25" fillId="5" borderId="5" xfId="1" applyFont="1" applyFill="1" applyBorder="1" applyAlignment="1">
      <alignment horizontal="center" vertical="center" wrapText="1"/>
    </xf>
    <xf numFmtId="0" fontId="25" fillId="5" borderId="6" xfId="1" applyFont="1" applyFill="1" applyBorder="1" applyAlignment="1">
      <alignment horizontal="center" vertical="center" wrapText="1"/>
    </xf>
    <xf numFmtId="0" fontId="25" fillId="5" borderId="9" xfId="1" applyFont="1" applyFill="1" applyBorder="1" applyAlignment="1">
      <alignment horizontal="center" vertical="center" wrapText="1"/>
    </xf>
    <xf numFmtId="0" fontId="25" fillId="5" borderId="0" xfId="1" applyFont="1" applyFill="1" applyBorder="1" applyAlignment="1">
      <alignment horizontal="center" vertical="center" wrapText="1"/>
    </xf>
    <xf numFmtId="0" fontId="25" fillId="5" borderId="1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2" xfId="1" applyFont="1" applyFill="1" applyBorder="1" applyAlignment="1">
      <alignment horizontal="center" vertical="center" wrapText="1"/>
    </xf>
    <xf numFmtId="0" fontId="25" fillId="5" borderId="13" xfId="1" applyFont="1" applyFill="1" applyBorder="1" applyAlignment="1">
      <alignment horizontal="center" vertical="center" wrapText="1"/>
    </xf>
    <xf numFmtId="1"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1" fontId="1" fillId="8" borderId="3" xfId="0" applyNumberFormat="1" applyFont="1" applyFill="1" applyBorder="1" applyAlignment="1">
      <alignment horizontal="center" vertical="center"/>
    </xf>
    <xf numFmtId="1" fontId="1" fillId="8" borderId="4" xfId="0" applyNumberFormat="1" applyFont="1" applyFill="1" applyBorder="1" applyAlignment="1">
      <alignment horizontal="center" vertical="center"/>
    </xf>
    <xf numFmtId="1" fontId="1" fillId="8" borderId="2" xfId="0" applyNumberFormat="1" applyFont="1" applyFill="1" applyBorder="1" applyAlignment="1">
      <alignment horizontal="center" vertical="center"/>
    </xf>
    <xf numFmtId="1" fontId="1" fillId="8"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center" vertical="center"/>
    </xf>
    <xf numFmtId="1" fontId="2" fillId="0" borderId="2" xfId="0" applyNumberFormat="1" applyFont="1" applyBorder="1" applyAlignment="1">
      <alignment horizontal="center" vertical="center"/>
    </xf>
    <xf numFmtId="0" fontId="12"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1" fillId="0" borderId="2" xfId="0" applyFont="1" applyBorder="1" applyAlignment="1">
      <alignment horizontal="center"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6" fillId="4" borderId="7"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8" xfId="0" applyFont="1" applyFill="1" applyBorder="1" applyAlignment="1">
      <alignment horizontal="center" vertical="center" wrapText="1"/>
    </xf>
    <xf numFmtId="1" fontId="2" fillId="0" borderId="3"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1" xfId="0" applyNumberFormat="1" applyFont="1" applyBorder="1" applyAlignment="1">
      <alignment horizontal="center" vertical="center"/>
    </xf>
  </cellXfs>
  <cellStyles count="2">
    <cellStyle name="Normal" xfId="0" builtinId="0"/>
    <cellStyle name="Normal 2" xfId="1" xr:uid="{00000000-0005-0000-0000-000001000000}"/>
  </cellStyles>
  <dxfs count="276">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s>
  <tableStyles count="0" defaultTableStyle="TableStyleMedium2" defaultPivotStyle="PivotStyleLight16"/>
  <colors>
    <mruColors>
      <color rgb="FFFF9900"/>
      <color rgb="FFFFCC00"/>
      <color rgb="FFFF822D"/>
      <color rgb="FFFFCE33"/>
      <color rgb="FFD2ECB6"/>
      <color rgb="FF538022"/>
      <color rgb="FFFF5353"/>
      <color rgb="FFF0935A"/>
      <color rgb="FFC1AC0F"/>
      <color rgb="FFE1C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Riesgos Institucional IGAC 2020 (Versión 2 - Definitiva).xlsx]Reporte general!TablaDinámica2</c:name>
    <c:fmtId val="0"/>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pivotFmt>
      <c:pivotFmt>
        <c:idx val="2"/>
        <c:spPr>
          <a:solidFill>
            <a:srgbClr val="FFCC00"/>
          </a:solidFill>
          <a:ln>
            <a:noFill/>
          </a:ln>
          <a:effectLst/>
        </c:spPr>
      </c:pivotFmt>
      <c:pivotFmt>
        <c:idx val="3"/>
        <c:spPr>
          <a:solidFill>
            <a:srgbClr val="00B050"/>
          </a:solidFill>
          <a:ln>
            <a:noFill/>
          </a:ln>
          <a:effectLst/>
        </c:spPr>
      </c:pivotFmt>
      <c:pivotFmt>
        <c:idx val="4"/>
        <c:spPr>
          <a:solidFill>
            <a:schemeClr val="accent2"/>
          </a:solidFill>
          <a:ln>
            <a:noFill/>
          </a:ln>
          <a:effectLst>
            <a:outerShdw blurRad="63500" sx="102000" sy="102000" algn="ctr" rotWithShape="0">
              <a:prstClr val="black">
                <a:alpha val="20000"/>
              </a:prstClr>
            </a:outerShdw>
          </a:effectLst>
        </c:spPr>
      </c:pivotFmt>
      <c:pivotFmt>
        <c:idx val="5"/>
        <c:spPr>
          <a:solidFill>
            <a:schemeClr val="accent5">
              <a:lumMod val="50000"/>
            </a:schemeClr>
          </a:solidFill>
          <a:ln>
            <a:noFill/>
          </a:ln>
          <a:effectLst>
            <a:outerShdw blurRad="63500" sx="102000" sy="102000" algn="ctr" rotWithShape="0">
              <a:prstClr val="black">
                <a:alpha val="20000"/>
              </a:prstClr>
            </a:outerShdw>
          </a:effectLst>
        </c:spPr>
      </c:pivotFmt>
      <c:pivotFmt>
        <c:idx val="6"/>
        <c:spPr>
          <a:solidFill>
            <a:srgbClr val="7030A0"/>
          </a:solidFill>
          <a:ln>
            <a:noFill/>
          </a:ln>
          <a:effectLst/>
        </c:spPr>
      </c:pivotFmt>
      <c:pivotFmt>
        <c:idx val="7"/>
        <c:spPr>
          <a:solidFill>
            <a:schemeClr val="accent1">
              <a:lumMod val="75000"/>
            </a:schemeClr>
          </a:solidFill>
          <a:ln>
            <a:noFill/>
          </a:ln>
          <a:effectLst/>
        </c:spPr>
      </c:pivotFmt>
    </c:pivotFmts>
    <c:plotArea>
      <c:layout>
        <c:manualLayout>
          <c:layoutTarget val="inner"/>
          <c:xMode val="edge"/>
          <c:yMode val="edge"/>
          <c:x val="0.1775152264755549"/>
          <c:y val="9.8492894547964019E-2"/>
          <c:w val="0.19315141244502107"/>
          <c:h val="0.77601937393234"/>
        </c:manualLayout>
      </c:layout>
      <c:pieChart>
        <c:varyColors val="1"/>
        <c:ser>
          <c:idx val="0"/>
          <c:order val="0"/>
          <c:tx>
            <c:strRef>
              <c:f>'Reporte general'!$Z$128</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2-0830-4909-B7D1-4DC43DC89948}"/>
              </c:ext>
            </c:extLst>
          </c:dPt>
          <c:dPt>
            <c:idx val="1"/>
            <c:bubble3D val="0"/>
            <c:spPr>
              <a:solidFill>
                <a:srgbClr val="FFCC00"/>
              </a:solidFill>
              <a:ln>
                <a:noFill/>
              </a:ln>
              <a:effectLst/>
            </c:spPr>
            <c:extLst>
              <c:ext xmlns:c16="http://schemas.microsoft.com/office/drawing/2014/chart" uri="{C3380CC4-5D6E-409C-BE32-E72D297353CC}">
                <c16:uniqueId val="{00000004-0830-4909-B7D1-4DC43DC89948}"/>
              </c:ext>
            </c:extLst>
          </c:dPt>
          <c:dPt>
            <c:idx val="2"/>
            <c:bubble3D val="0"/>
            <c:spPr>
              <a:solidFill>
                <a:srgbClr val="00B050"/>
              </a:solidFill>
              <a:ln>
                <a:noFill/>
              </a:ln>
              <a:effectLst/>
            </c:spPr>
            <c:extLst>
              <c:ext xmlns:c16="http://schemas.microsoft.com/office/drawing/2014/chart" uri="{C3380CC4-5D6E-409C-BE32-E72D297353CC}">
                <c16:uniqueId val="{00000005-FD32-4FB9-AB31-A89DFDDA6361}"/>
              </c:ext>
            </c:extLst>
          </c:dPt>
          <c:dPt>
            <c:idx val="3"/>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3C7-44BC-96ED-EB3D2A413C58}"/>
              </c:ext>
            </c:extLst>
          </c:dPt>
          <c:dPt>
            <c:idx val="4"/>
            <c:bubble3D val="0"/>
            <c:spPr>
              <a:solidFill>
                <a:schemeClr val="accent5">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3C7-44BC-96ED-EB3D2A413C58}"/>
              </c:ext>
            </c:extLst>
          </c:dPt>
          <c:dPt>
            <c:idx val="5"/>
            <c:bubble3D val="0"/>
            <c:spPr>
              <a:solidFill>
                <a:srgbClr val="7030A0"/>
              </a:solidFill>
              <a:ln>
                <a:noFill/>
              </a:ln>
              <a:effectLst/>
            </c:spPr>
            <c:extLst>
              <c:ext xmlns:c16="http://schemas.microsoft.com/office/drawing/2014/chart" uri="{C3380CC4-5D6E-409C-BE32-E72D297353CC}">
                <c16:uniqueId val="{00000006-FD32-4FB9-AB31-A89DFDDA6361}"/>
              </c:ext>
            </c:extLst>
          </c:dPt>
          <c:dPt>
            <c:idx val="6"/>
            <c:bubble3D val="0"/>
            <c:spPr>
              <a:solidFill>
                <a:schemeClr val="accent1">
                  <a:lumMod val="75000"/>
                </a:schemeClr>
              </a:solidFill>
              <a:ln>
                <a:noFill/>
              </a:ln>
              <a:effectLst/>
            </c:spPr>
            <c:extLst>
              <c:ext xmlns:c16="http://schemas.microsoft.com/office/drawing/2014/chart" uri="{C3380CC4-5D6E-409C-BE32-E72D297353CC}">
                <c16:uniqueId val="{00000007-FD32-4FB9-AB31-A89DFDDA6361}"/>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'Reporte general'!$Y$129:$Y$136</c:f>
              <c:strCache>
                <c:ptCount val="7"/>
                <c:pt idx="0">
                  <c:v>Ambiental</c:v>
                </c:pt>
                <c:pt idx="1">
                  <c:v>De Corrupción</c:v>
                </c:pt>
                <c:pt idx="2">
                  <c:v>De Cumplimiento</c:v>
                </c:pt>
                <c:pt idx="3">
                  <c:v>Estratégico</c:v>
                </c:pt>
                <c:pt idx="4">
                  <c:v>Operativo</c:v>
                </c:pt>
                <c:pt idx="5">
                  <c:v>Operativos</c:v>
                </c:pt>
                <c:pt idx="6">
                  <c:v>Tecnológico</c:v>
                </c:pt>
              </c:strCache>
            </c:strRef>
          </c:cat>
          <c:val>
            <c:numRef>
              <c:f>'Reporte general'!$Z$129:$Z$136</c:f>
              <c:numCache>
                <c:formatCode>General</c:formatCode>
                <c:ptCount val="7"/>
                <c:pt idx="0">
                  <c:v>1</c:v>
                </c:pt>
                <c:pt idx="1">
                  <c:v>18</c:v>
                </c:pt>
                <c:pt idx="2">
                  <c:v>16</c:v>
                </c:pt>
                <c:pt idx="3">
                  <c:v>4</c:v>
                </c:pt>
                <c:pt idx="4">
                  <c:v>20</c:v>
                </c:pt>
                <c:pt idx="5">
                  <c:v>3</c:v>
                </c:pt>
                <c:pt idx="6">
                  <c:v>2</c:v>
                </c:pt>
              </c:numCache>
            </c:numRef>
          </c:val>
          <c:extLst>
            <c:ext xmlns:c16="http://schemas.microsoft.com/office/drawing/2014/chart" uri="{C3380CC4-5D6E-409C-BE32-E72D297353CC}">
              <c16:uniqueId val="{00000001-0830-4909-B7D1-4DC43DC8994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6082171164516655"/>
          <c:y val="9.2232359653417473E-2"/>
          <c:w val="0.50479197618327309"/>
          <c:h val="0.7930459444010195"/>
        </c:manualLayout>
      </c:layout>
      <c:overlay val="0"/>
      <c:spPr>
        <a:noFill/>
        <a:ln w="57150">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accent5">
          <a:lumMod val="75000"/>
        </a:schemeClr>
      </a:solidFill>
      <a:prstDash val="solid"/>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Riesgos Institucional IGAC 2020 (Versión 2 - Definitiva).xlsx]Reporte general!TablaDinámica7</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'Reporte general'!$Z$214</c:f>
              <c:strCache>
                <c:ptCount val="1"/>
                <c:pt idx="0">
                  <c:v>PROBABILIDAD RIESGO INHERENTE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general'!$Y$215:$Y$280</c:f>
              <c:strCache>
                <c:ptCount val="65"/>
                <c:pt idx="0">
                  <c:v>  Incumplimiento en la ejecución del presupuesto de inversión y en las metas proyecto y PND</c:v>
                </c:pt>
                <c:pt idx="1">
                  <c:v> Gestión inadecuada de los impactos ambientales generados por la entidad</c:v>
                </c:pt>
                <c:pt idx="2">
                  <c:v>Actos indebidos por acción u omisión para favorecer a Funcionarios o exfuncionarios en el desarrollo del proceso disciplinario</c:v>
                </c:pt>
                <c:pt idx="3">
                  <c:v>Alteración de los resultados de los productos agrológicos para beneficio propio o de un tercero</c:v>
                </c:pt>
                <c:pt idx="4">
                  <c:v>Calidad deficiente de los productos generados por la Gestión Agrológica</c:v>
                </c:pt>
                <c:pt idx="5">
                  <c:v>Declaratoria de inaplicación de la regulación expedida por la entidad</c:v>
                </c:pt>
                <c:pt idx="6">
                  <c:v>Demora en el pago de obligaciones por falta de recursos financieros</c:v>
                </c:pt>
                <c:pt idx="7">
                  <c:v>Desarrollo de ejercicios auditores con resultados subjetivos y/o parciales</c:v>
                </c:pt>
                <c:pt idx="8">
                  <c:v>Desarticulación de los elementos del Plan Estratégico Institucional (PEI) con los planes y proyectos del IGAC</c:v>
                </c:pt>
                <c:pt idx="9">
                  <c:v>Errores no detectados en la construcción de las aplicaciones de software</c:v>
                </c:pt>
                <c:pt idx="10">
                  <c:v>Implementación de MIPG sin el cumplimiento de los requisitos normativos </c:v>
                </c:pt>
                <c:pt idx="11">
                  <c:v>Inadecuada supervisión de contratos de adquisición de bienes, obras y servicios </c:v>
                </c:pt>
                <c:pt idx="12">
                  <c:v>Incumplimiento de alguna de las normas legales, técnicas y de la entidad durante el ejercicio de auditoria</c:v>
                </c:pt>
                <c:pt idx="13">
                  <c:v>Incumplimiento de estándares de calidad nacionales e internacionales en la generación de información geodésica</c:v>
                </c:pt>
                <c:pt idx="14">
                  <c:v>Incumplimiento de la normatividad, estándares y/o procedimientos de información geográfica en la generación, actualización y publicación de metodologías, estudios e investigaciones geográficas, deslindes y de la delimitación de entidades territoriales</c:v>
                </c:pt>
                <c:pt idx="15">
                  <c:v>Incumplimiento de las especificaciones y estándares de producción cartográfica</c:v>
                </c:pt>
                <c:pt idx="16">
                  <c:v>Incumplimiento de los estándares de producción (calidad) en la prestación del servicio público Catastral por excepción</c:v>
                </c:pt>
                <c:pt idx="17">
                  <c:v>Incumplimiento de los tiempos programados para la atención de requerimientos de usuarios internos y externos en la producción, actualización y disposición de información cartográfica básica</c:v>
                </c:pt>
                <c:pt idx="18">
                  <c:v>Incumplimiento de términos en los procesos Disciplinarios.</c:v>
                </c:pt>
                <c:pt idx="19">
                  <c:v>Incumplimiento del plan de trabajo del Sistema de Gestión de Seguridad y Salud en el Trabajo vigente</c:v>
                </c:pt>
                <c:pt idx="20">
                  <c:v>Incumplimiento del Plan Institucional de Capacitación para la vigencia</c:v>
                </c:pt>
                <c:pt idx="21">
                  <c:v>Incumplimiento del Programa Anual de Auditorias Internas de Gestión</c:v>
                </c:pt>
                <c:pt idx="22">
                  <c:v>Incumplimiento en la elaboración de los productos programados en el proceso de Gestión Agrológica</c:v>
                </c:pt>
                <c:pt idx="23">
                  <c:v>Incumplimiento en los acuerdos de niveles de servicio establecidos en el catálogo de servicios de TI</c:v>
                </c:pt>
                <c:pt idx="24">
                  <c:v>Incumplimiento en los tiempos programados para la generación, actualización y publicación de metodologías, estudios e investigaciones geográficas, deslindes y delimitación de las entidades territoriales.</c:v>
                </c:pt>
                <c:pt idx="25">
                  <c:v>Indisponibilidad de infraestructura tecnológica para soportar los servicios de TI requeridos  por la entidad</c:v>
                </c:pt>
                <c:pt idx="26">
                  <c:v>Inobservancia de las actividades tendientes a expedir regulación normativa por parte de la Entidad</c:v>
                </c:pt>
                <c:pt idx="27">
                  <c:v>Inoportuna atención a las peticiones, quejas, reclamos, denuncias, y sugerencias solicitados por los ciudadanos y grupos de interés en los diferentes canales de atención.</c:v>
                </c:pt>
                <c:pt idx="28">
                  <c:v>Inoportunidad  en la respuesta a los requerimientos en procesos judiciales</c:v>
                </c:pt>
                <c:pt idx="29">
                  <c:v>Inoportunidad en la actualización e implementación de los instrumentos archivísticos</c:v>
                </c:pt>
                <c:pt idx="30">
                  <c:v>Inoportunidad en la ejecución de mantenimientos preventivos de los dispositivos tecnológicos</c:v>
                </c:pt>
                <c:pt idx="31">
                  <c:v>Inoportunidad en la entrega de las necesidades de las soluciones informáticas requeridas por la entidad para el cumplimiento de sus objetivos</c:v>
                </c:pt>
                <c:pt idx="32">
                  <c:v>Inoportunidad en la entrega y publicación de la información geodésica a los usuarios</c:v>
                </c:pt>
                <c:pt idx="33">
                  <c:v>Inoportunidad en la prestación de servicios o en la entrega de productos</c:v>
                </c:pt>
                <c:pt idx="34">
                  <c:v>Inoportunidad en los tiempos establecidos para la entrega de los avalúos comerciales</c:v>
                </c:pt>
                <c:pt idx="35">
                  <c:v>Inoportunidad en los tiempos establecidos para la entrega de los productos resultados del  proceso de formación y actualización catastral con los municipios en jurisdicción del IGAC</c:v>
                </c:pt>
                <c:pt idx="36">
                  <c:v>Inoportunidad o imprecisión en la  difusión de la información  de la gestión institucional</c:v>
                </c:pt>
                <c:pt idx="37">
                  <c:v>Manipulación del proceso contractual  para beneficio particular o de terceros en la adjudicación de un contrato</c:v>
                </c:pt>
                <c:pt idx="38">
                  <c:v>Manipulación y/o sustracción de la información misional que maneja el proceso, para beneficio propio y/o de un particular</c:v>
                </c:pt>
                <c:pt idx="39">
                  <c:v>Manipulación y/o sustracción indebida de información  geográfica durante el proceso  previo a su publicación o presentación de resultados, para beneficio propio o de un tercero.</c:v>
                </c:pt>
                <c:pt idx="40">
                  <c:v>Omisión y/o encubrimiento deliberado durante la revisión y verificación 
de situaciones irregulares conocidas y/o encontradas en el proceso auditor, para favorecimiento propio o de terceros</c:v>
                </c:pt>
                <c:pt idx="41">
                  <c:v>Parcialidad en las actividades del Laboratorio Nacional de Suelos</c:v>
                </c:pt>
                <c:pt idx="42">
                  <c:v>Pérdida de bienes de las instalaciones del Almacén del IGAC</c:v>
                </c:pt>
                <c:pt idx="43">
                  <c:v>Pérdida de la memoria institucional</c:v>
                </c:pt>
                <c:pt idx="44">
                  <c:v>Pérdida de la muestra de suelos</c:v>
                </c:pt>
                <c:pt idx="45">
                  <c:v>Posibilidad de entregar un  producto o prestar un  servicio que no cumpla con las especificaciones técnicas establecidas o con las necesidades y expectativas de los usuarios</c:v>
                </c:pt>
                <c:pt idx="46">
                  <c:v>Posibilidad de incumplimiento del Plan de Previsión de Recursos Humanos en la vigencia</c:v>
                </c:pt>
                <c:pt idx="47">
                  <c:v>Posibilidad de otorgar accesos a la infraestructura tecnológica sin seguir procedimientos  formales para favorecer a un tercero </c:v>
                </c:pt>
                <c:pt idx="48">
                  <c:v>Posibilidad de recibir o solicitar cualquier dádiva o beneficio a nombre propio o de terceros con el fin de obtener información reservada o clasificada, conseguir un resultado de un proyecto de investigación antes de ser publicado o adquirir un título de p</c:v>
                </c:pt>
                <c:pt idx="49">
                  <c:v>Posibilidad de uso de infraestructura tecnológica para fines personales o comerciales</c:v>
                </c:pt>
                <c:pt idx="50">
                  <c:v>Posibilidad de uso del servicio de transporte del IGAC para actividades personales o que beneficien a terceros diferentes a temas laborales</c:v>
                </c:pt>
                <c:pt idx="51">
                  <c:v>Recibir dádivas para alterar u omitir información en las diferentes etapas del proceso de producción cartográfica básica para beneficio propio o de un particular.</c:v>
                </c:pt>
                <c:pt idx="52">
                  <c:v>Recibir dádivas para manipular el derecho de turno de las peticiones realizadas por los ciudadanos y/o grupos de interés para beneficio propio o de terceros</c:v>
                </c:pt>
                <c:pt idx="53">
                  <c:v>Registros presupuestales, contables y de tesorería generados inoportunamente</c:v>
                </c:pt>
                <c:pt idx="54">
                  <c:v>Registros presupuestales, contables y de tesorería que no coincidan con la realidad</c:v>
                </c:pt>
                <c:pt idx="55">
                  <c:v>Respuesta indebida o fuera de los términos legales a los  procesos judiciales, para beneficiar los intereses de un tercero</c:v>
                </c:pt>
                <c:pt idx="56">
                  <c:v>Solicitar o recibir dinero o dádivas por la realización u omisión de actos en la prestación de servicios o trámites catastrales, con el propósito de beneficiar a un particular.</c:v>
                </c:pt>
                <c:pt idx="57">
                  <c:v>Solicitud o recibimiento de dádivas con el objetivo de agilizar o retrasar la entrega de un dato geodésico para beneficio propio o de un tercero</c:v>
                </c:pt>
                <c:pt idx="58">
                  <c:v>Solicitud o recibimiento de dádivas para generar lineamientos geográficos, certificados o  deslindes que no cumplan con la normatividad vigente,  estándares  o especificaciones técnicas para beneficio propio o de un tercero</c:v>
                </c:pt>
                <c:pt idx="59">
                  <c:v>Sustracción, eliminación o manipulación indebida de la documentación en el Archivo Central para beneficio particular o de terceros</c:v>
                </c:pt>
                <c:pt idx="60">
                  <c:v>(en blanco)</c:v>
                </c:pt>
                <c:pt idx="61">
                  <c:v>Inconsistencias en la información reportada en los aplicativos internos y externos de la entidad</c:v>
                </c:pt>
                <c:pt idx="62">
                  <c:v>Manejo indebido de recursos financieros por parte de quienes los administran en la entidad para beneficio propio o de terceros</c:v>
                </c:pt>
                <c:pt idx="63">
                  <c:v>Inoportunidad en la prestación de servicios administrativos y/o infraestructura física para el funcionamiento de la entidad</c:v>
                </c:pt>
                <c:pt idx="64">
                  <c:v>Generación de gastos innecesarios en la producción de publicaciones no requeridas por los usuarios</c:v>
                </c:pt>
              </c:strCache>
            </c:strRef>
          </c:cat>
          <c:val>
            <c:numRef>
              <c:f>'Reporte general'!$Z$215:$Z$280</c:f>
              <c:numCache>
                <c:formatCode>General</c:formatCode>
                <c:ptCount val="65"/>
                <c:pt idx="0">
                  <c:v>3</c:v>
                </c:pt>
                <c:pt idx="1">
                  <c:v>4</c:v>
                </c:pt>
                <c:pt idx="2">
                  <c:v>4</c:v>
                </c:pt>
                <c:pt idx="3">
                  <c:v>1</c:v>
                </c:pt>
                <c:pt idx="4">
                  <c:v>2</c:v>
                </c:pt>
                <c:pt idx="5">
                  <c:v>2</c:v>
                </c:pt>
                <c:pt idx="6">
                  <c:v>3</c:v>
                </c:pt>
                <c:pt idx="7">
                  <c:v>5</c:v>
                </c:pt>
                <c:pt idx="8">
                  <c:v>1</c:v>
                </c:pt>
                <c:pt idx="9">
                  <c:v>2</c:v>
                </c:pt>
                <c:pt idx="10">
                  <c:v>4</c:v>
                </c:pt>
                <c:pt idx="11">
                  <c:v>5</c:v>
                </c:pt>
                <c:pt idx="12">
                  <c:v>1</c:v>
                </c:pt>
                <c:pt idx="13">
                  <c:v>2</c:v>
                </c:pt>
                <c:pt idx="14">
                  <c:v>3</c:v>
                </c:pt>
                <c:pt idx="15">
                  <c:v>1</c:v>
                </c:pt>
                <c:pt idx="16">
                  <c:v>5</c:v>
                </c:pt>
                <c:pt idx="17">
                  <c:v>2</c:v>
                </c:pt>
                <c:pt idx="18">
                  <c:v>4</c:v>
                </c:pt>
                <c:pt idx="19">
                  <c:v>2</c:v>
                </c:pt>
                <c:pt idx="20">
                  <c:v>3</c:v>
                </c:pt>
                <c:pt idx="21">
                  <c:v>3</c:v>
                </c:pt>
                <c:pt idx="22">
                  <c:v>2</c:v>
                </c:pt>
                <c:pt idx="23">
                  <c:v>3</c:v>
                </c:pt>
                <c:pt idx="24">
                  <c:v>2</c:v>
                </c:pt>
                <c:pt idx="25">
                  <c:v>4</c:v>
                </c:pt>
                <c:pt idx="26">
                  <c:v>1</c:v>
                </c:pt>
                <c:pt idx="27">
                  <c:v>5</c:v>
                </c:pt>
                <c:pt idx="28">
                  <c:v>5</c:v>
                </c:pt>
                <c:pt idx="29">
                  <c:v>4</c:v>
                </c:pt>
                <c:pt idx="30">
                  <c:v>5</c:v>
                </c:pt>
                <c:pt idx="31">
                  <c:v>3</c:v>
                </c:pt>
                <c:pt idx="32">
                  <c:v>3</c:v>
                </c:pt>
                <c:pt idx="33">
                  <c:v>3</c:v>
                </c:pt>
                <c:pt idx="34">
                  <c:v>2</c:v>
                </c:pt>
                <c:pt idx="35">
                  <c:v>2</c:v>
                </c:pt>
                <c:pt idx="36">
                  <c:v>4</c:v>
                </c:pt>
                <c:pt idx="37">
                  <c:v>2</c:v>
                </c:pt>
                <c:pt idx="38">
                  <c:v>3</c:v>
                </c:pt>
                <c:pt idx="39">
                  <c:v>3</c:v>
                </c:pt>
                <c:pt idx="40">
                  <c:v>1</c:v>
                </c:pt>
                <c:pt idx="41">
                  <c:v>1</c:v>
                </c:pt>
                <c:pt idx="42">
                  <c:v>2</c:v>
                </c:pt>
                <c:pt idx="43">
                  <c:v>4</c:v>
                </c:pt>
                <c:pt idx="44">
                  <c:v>2</c:v>
                </c:pt>
                <c:pt idx="45">
                  <c:v>2</c:v>
                </c:pt>
                <c:pt idx="46">
                  <c:v>2</c:v>
                </c:pt>
                <c:pt idx="47">
                  <c:v>1</c:v>
                </c:pt>
                <c:pt idx="48">
                  <c:v>3</c:v>
                </c:pt>
                <c:pt idx="49">
                  <c:v>1</c:v>
                </c:pt>
                <c:pt idx="50">
                  <c:v>1</c:v>
                </c:pt>
                <c:pt idx="51">
                  <c:v>2</c:v>
                </c:pt>
                <c:pt idx="52">
                  <c:v>4</c:v>
                </c:pt>
                <c:pt idx="53">
                  <c:v>3</c:v>
                </c:pt>
                <c:pt idx="54">
                  <c:v>2</c:v>
                </c:pt>
                <c:pt idx="55">
                  <c:v>3</c:v>
                </c:pt>
                <c:pt idx="56">
                  <c:v>4</c:v>
                </c:pt>
                <c:pt idx="57">
                  <c:v>1</c:v>
                </c:pt>
                <c:pt idx="58">
                  <c:v>1</c:v>
                </c:pt>
                <c:pt idx="59">
                  <c:v>3</c:v>
                </c:pt>
                <c:pt idx="61">
                  <c:v>3</c:v>
                </c:pt>
                <c:pt idx="62">
                  <c:v>2</c:v>
                </c:pt>
                <c:pt idx="63">
                  <c:v>3</c:v>
                </c:pt>
                <c:pt idx="64">
                  <c:v>4</c:v>
                </c:pt>
              </c:numCache>
            </c:numRef>
          </c:val>
          <c:extLst>
            <c:ext xmlns:c16="http://schemas.microsoft.com/office/drawing/2014/chart" uri="{C3380CC4-5D6E-409C-BE32-E72D297353CC}">
              <c16:uniqueId val="{00000001-0621-4A44-A7EC-51D8D3E58E81}"/>
            </c:ext>
          </c:extLst>
        </c:ser>
        <c:ser>
          <c:idx val="1"/>
          <c:order val="1"/>
          <c:tx>
            <c:strRef>
              <c:f>'Reporte general'!$AA$214</c:f>
              <c:strCache>
                <c:ptCount val="1"/>
                <c:pt idx="0">
                  <c:v>IMPACTO RIESGO INHERENTE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general'!$Y$215:$Y$280</c:f>
              <c:strCache>
                <c:ptCount val="65"/>
                <c:pt idx="0">
                  <c:v>  Incumplimiento en la ejecución del presupuesto de inversión y en las metas proyecto y PND</c:v>
                </c:pt>
                <c:pt idx="1">
                  <c:v> Gestión inadecuada de los impactos ambientales generados por la entidad</c:v>
                </c:pt>
                <c:pt idx="2">
                  <c:v>Actos indebidos por acción u omisión para favorecer a Funcionarios o exfuncionarios en el desarrollo del proceso disciplinario</c:v>
                </c:pt>
                <c:pt idx="3">
                  <c:v>Alteración de los resultados de los productos agrológicos para beneficio propio o de un tercero</c:v>
                </c:pt>
                <c:pt idx="4">
                  <c:v>Calidad deficiente de los productos generados por la Gestión Agrológica</c:v>
                </c:pt>
                <c:pt idx="5">
                  <c:v>Declaratoria de inaplicación de la regulación expedida por la entidad</c:v>
                </c:pt>
                <c:pt idx="6">
                  <c:v>Demora en el pago de obligaciones por falta de recursos financieros</c:v>
                </c:pt>
                <c:pt idx="7">
                  <c:v>Desarrollo de ejercicios auditores con resultados subjetivos y/o parciales</c:v>
                </c:pt>
                <c:pt idx="8">
                  <c:v>Desarticulación de los elementos del Plan Estratégico Institucional (PEI) con los planes y proyectos del IGAC</c:v>
                </c:pt>
                <c:pt idx="9">
                  <c:v>Errores no detectados en la construcción de las aplicaciones de software</c:v>
                </c:pt>
                <c:pt idx="10">
                  <c:v>Implementación de MIPG sin el cumplimiento de los requisitos normativos </c:v>
                </c:pt>
                <c:pt idx="11">
                  <c:v>Inadecuada supervisión de contratos de adquisición de bienes, obras y servicios </c:v>
                </c:pt>
                <c:pt idx="12">
                  <c:v>Incumplimiento de alguna de las normas legales, técnicas y de la entidad durante el ejercicio de auditoria</c:v>
                </c:pt>
                <c:pt idx="13">
                  <c:v>Incumplimiento de estándares de calidad nacionales e internacionales en la generación de información geodésica</c:v>
                </c:pt>
                <c:pt idx="14">
                  <c:v>Incumplimiento de la normatividad, estándares y/o procedimientos de información geográfica en la generación, actualización y publicación de metodologías, estudios e investigaciones geográficas, deslindes y de la delimitación de entidades territoriales</c:v>
                </c:pt>
                <c:pt idx="15">
                  <c:v>Incumplimiento de las especificaciones y estándares de producción cartográfica</c:v>
                </c:pt>
                <c:pt idx="16">
                  <c:v>Incumplimiento de los estándares de producción (calidad) en la prestación del servicio público Catastral por excepción</c:v>
                </c:pt>
                <c:pt idx="17">
                  <c:v>Incumplimiento de los tiempos programados para la atención de requerimientos de usuarios internos y externos en la producción, actualización y disposición de información cartográfica básica</c:v>
                </c:pt>
                <c:pt idx="18">
                  <c:v>Incumplimiento de términos en los procesos Disciplinarios.</c:v>
                </c:pt>
                <c:pt idx="19">
                  <c:v>Incumplimiento del plan de trabajo del Sistema de Gestión de Seguridad y Salud en el Trabajo vigente</c:v>
                </c:pt>
                <c:pt idx="20">
                  <c:v>Incumplimiento del Plan Institucional de Capacitación para la vigencia</c:v>
                </c:pt>
                <c:pt idx="21">
                  <c:v>Incumplimiento del Programa Anual de Auditorias Internas de Gestión</c:v>
                </c:pt>
                <c:pt idx="22">
                  <c:v>Incumplimiento en la elaboración de los productos programados en el proceso de Gestión Agrológica</c:v>
                </c:pt>
                <c:pt idx="23">
                  <c:v>Incumplimiento en los acuerdos de niveles de servicio establecidos en el catálogo de servicios de TI</c:v>
                </c:pt>
                <c:pt idx="24">
                  <c:v>Incumplimiento en los tiempos programados para la generación, actualización y publicación de metodologías, estudios e investigaciones geográficas, deslindes y delimitación de las entidades territoriales.</c:v>
                </c:pt>
                <c:pt idx="25">
                  <c:v>Indisponibilidad de infraestructura tecnológica para soportar los servicios de TI requeridos  por la entidad</c:v>
                </c:pt>
                <c:pt idx="26">
                  <c:v>Inobservancia de las actividades tendientes a expedir regulación normativa por parte de la Entidad</c:v>
                </c:pt>
                <c:pt idx="27">
                  <c:v>Inoportuna atención a las peticiones, quejas, reclamos, denuncias, y sugerencias solicitados por los ciudadanos y grupos de interés en los diferentes canales de atención.</c:v>
                </c:pt>
                <c:pt idx="28">
                  <c:v>Inoportunidad  en la respuesta a los requerimientos en procesos judiciales</c:v>
                </c:pt>
                <c:pt idx="29">
                  <c:v>Inoportunidad en la actualización e implementación de los instrumentos archivísticos</c:v>
                </c:pt>
                <c:pt idx="30">
                  <c:v>Inoportunidad en la ejecución de mantenimientos preventivos de los dispositivos tecnológicos</c:v>
                </c:pt>
                <c:pt idx="31">
                  <c:v>Inoportunidad en la entrega de las necesidades de las soluciones informáticas requeridas por la entidad para el cumplimiento de sus objetivos</c:v>
                </c:pt>
                <c:pt idx="32">
                  <c:v>Inoportunidad en la entrega y publicación de la información geodésica a los usuarios</c:v>
                </c:pt>
                <c:pt idx="33">
                  <c:v>Inoportunidad en la prestación de servicios o en la entrega de productos</c:v>
                </c:pt>
                <c:pt idx="34">
                  <c:v>Inoportunidad en los tiempos establecidos para la entrega de los avalúos comerciales</c:v>
                </c:pt>
                <c:pt idx="35">
                  <c:v>Inoportunidad en los tiempos establecidos para la entrega de los productos resultados del  proceso de formación y actualización catastral con los municipios en jurisdicción del IGAC</c:v>
                </c:pt>
                <c:pt idx="36">
                  <c:v>Inoportunidad o imprecisión en la  difusión de la información  de la gestión institucional</c:v>
                </c:pt>
                <c:pt idx="37">
                  <c:v>Manipulación del proceso contractual  para beneficio particular o de terceros en la adjudicación de un contrato</c:v>
                </c:pt>
                <c:pt idx="38">
                  <c:v>Manipulación y/o sustracción de la información misional que maneja el proceso, para beneficio propio y/o de un particular</c:v>
                </c:pt>
                <c:pt idx="39">
                  <c:v>Manipulación y/o sustracción indebida de información  geográfica durante el proceso  previo a su publicación o presentación de resultados, para beneficio propio o de un tercero.</c:v>
                </c:pt>
                <c:pt idx="40">
                  <c:v>Omisión y/o encubrimiento deliberado durante la revisión y verificación 
de situaciones irregulares conocidas y/o encontradas en el proceso auditor, para favorecimiento propio o de terceros</c:v>
                </c:pt>
                <c:pt idx="41">
                  <c:v>Parcialidad en las actividades del Laboratorio Nacional de Suelos</c:v>
                </c:pt>
                <c:pt idx="42">
                  <c:v>Pérdida de bienes de las instalaciones del Almacén del IGAC</c:v>
                </c:pt>
                <c:pt idx="43">
                  <c:v>Pérdida de la memoria institucional</c:v>
                </c:pt>
                <c:pt idx="44">
                  <c:v>Pérdida de la muestra de suelos</c:v>
                </c:pt>
                <c:pt idx="45">
                  <c:v>Posibilidad de entregar un  producto o prestar un  servicio que no cumpla con las especificaciones técnicas establecidas o con las necesidades y expectativas de los usuarios</c:v>
                </c:pt>
                <c:pt idx="46">
                  <c:v>Posibilidad de incumplimiento del Plan de Previsión de Recursos Humanos en la vigencia</c:v>
                </c:pt>
                <c:pt idx="47">
                  <c:v>Posibilidad de otorgar accesos a la infraestructura tecnológica sin seguir procedimientos  formales para favorecer a un tercero </c:v>
                </c:pt>
                <c:pt idx="48">
                  <c:v>Posibilidad de recibir o solicitar cualquier dádiva o beneficio a nombre propio o de terceros con el fin de obtener información reservada o clasificada, conseguir un resultado de un proyecto de investigación antes de ser publicado o adquirir un título de p</c:v>
                </c:pt>
                <c:pt idx="49">
                  <c:v>Posibilidad de uso de infraestructura tecnológica para fines personales o comerciales</c:v>
                </c:pt>
                <c:pt idx="50">
                  <c:v>Posibilidad de uso del servicio de transporte del IGAC para actividades personales o que beneficien a terceros diferentes a temas laborales</c:v>
                </c:pt>
                <c:pt idx="51">
                  <c:v>Recibir dádivas para alterar u omitir información en las diferentes etapas del proceso de producción cartográfica básica para beneficio propio o de un particular.</c:v>
                </c:pt>
                <c:pt idx="52">
                  <c:v>Recibir dádivas para manipular el derecho de turno de las peticiones realizadas por los ciudadanos y/o grupos de interés para beneficio propio o de terceros</c:v>
                </c:pt>
                <c:pt idx="53">
                  <c:v>Registros presupuestales, contables y de tesorería generados inoportunamente</c:v>
                </c:pt>
                <c:pt idx="54">
                  <c:v>Registros presupuestales, contables y de tesorería que no coincidan con la realidad</c:v>
                </c:pt>
                <c:pt idx="55">
                  <c:v>Respuesta indebida o fuera de los términos legales a los  procesos judiciales, para beneficiar los intereses de un tercero</c:v>
                </c:pt>
                <c:pt idx="56">
                  <c:v>Solicitar o recibir dinero o dádivas por la realización u omisión de actos en la prestación de servicios o trámites catastrales, con el propósito de beneficiar a un particular.</c:v>
                </c:pt>
                <c:pt idx="57">
                  <c:v>Solicitud o recibimiento de dádivas con el objetivo de agilizar o retrasar la entrega de un dato geodésico para beneficio propio o de un tercero</c:v>
                </c:pt>
                <c:pt idx="58">
                  <c:v>Solicitud o recibimiento de dádivas para generar lineamientos geográficos, certificados o  deslindes que no cumplan con la normatividad vigente,  estándares  o especificaciones técnicas para beneficio propio o de un tercero</c:v>
                </c:pt>
                <c:pt idx="59">
                  <c:v>Sustracción, eliminación o manipulación indebida de la documentación en el Archivo Central para beneficio particular o de terceros</c:v>
                </c:pt>
                <c:pt idx="60">
                  <c:v>(en blanco)</c:v>
                </c:pt>
                <c:pt idx="61">
                  <c:v>Inconsistencias en la información reportada en los aplicativos internos y externos de la entidad</c:v>
                </c:pt>
                <c:pt idx="62">
                  <c:v>Manejo indebido de recursos financieros por parte de quienes los administran en la entidad para beneficio propio o de terceros</c:v>
                </c:pt>
                <c:pt idx="63">
                  <c:v>Inoportunidad en la prestación de servicios administrativos y/o infraestructura física para el funcionamiento de la entidad</c:v>
                </c:pt>
                <c:pt idx="64">
                  <c:v>Generación de gastos innecesarios en la producción de publicaciones no requeridas por los usuarios</c:v>
                </c:pt>
              </c:strCache>
            </c:strRef>
          </c:cat>
          <c:val>
            <c:numRef>
              <c:f>'Reporte general'!$AA$215:$AA$280</c:f>
              <c:numCache>
                <c:formatCode>General</c:formatCode>
                <c:ptCount val="65"/>
                <c:pt idx="0">
                  <c:v>4</c:v>
                </c:pt>
                <c:pt idx="1">
                  <c:v>4</c:v>
                </c:pt>
                <c:pt idx="2">
                  <c:v>4</c:v>
                </c:pt>
                <c:pt idx="3">
                  <c:v>3</c:v>
                </c:pt>
                <c:pt idx="4">
                  <c:v>4</c:v>
                </c:pt>
                <c:pt idx="5">
                  <c:v>4</c:v>
                </c:pt>
                <c:pt idx="6">
                  <c:v>4</c:v>
                </c:pt>
                <c:pt idx="7">
                  <c:v>4</c:v>
                </c:pt>
                <c:pt idx="8">
                  <c:v>3</c:v>
                </c:pt>
                <c:pt idx="9">
                  <c:v>4</c:v>
                </c:pt>
                <c:pt idx="10">
                  <c:v>4</c:v>
                </c:pt>
                <c:pt idx="11">
                  <c:v>3</c:v>
                </c:pt>
                <c:pt idx="12">
                  <c:v>3</c:v>
                </c:pt>
                <c:pt idx="13">
                  <c:v>4</c:v>
                </c:pt>
                <c:pt idx="14">
                  <c:v>5</c:v>
                </c:pt>
                <c:pt idx="15">
                  <c:v>3</c:v>
                </c:pt>
                <c:pt idx="16">
                  <c:v>3</c:v>
                </c:pt>
                <c:pt idx="17">
                  <c:v>4</c:v>
                </c:pt>
                <c:pt idx="18">
                  <c:v>4</c:v>
                </c:pt>
                <c:pt idx="19">
                  <c:v>3</c:v>
                </c:pt>
                <c:pt idx="20">
                  <c:v>3</c:v>
                </c:pt>
                <c:pt idx="21">
                  <c:v>4</c:v>
                </c:pt>
                <c:pt idx="22">
                  <c:v>4</c:v>
                </c:pt>
                <c:pt idx="23">
                  <c:v>4</c:v>
                </c:pt>
                <c:pt idx="24">
                  <c:v>4</c:v>
                </c:pt>
                <c:pt idx="25">
                  <c:v>5</c:v>
                </c:pt>
                <c:pt idx="26">
                  <c:v>3</c:v>
                </c:pt>
                <c:pt idx="27">
                  <c:v>3</c:v>
                </c:pt>
                <c:pt idx="28">
                  <c:v>3</c:v>
                </c:pt>
                <c:pt idx="29">
                  <c:v>4</c:v>
                </c:pt>
                <c:pt idx="30">
                  <c:v>5</c:v>
                </c:pt>
                <c:pt idx="31">
                  <c:v>3</c:v>
                </c:pt>
                <c:pt idx="32">
                  <c:v>4</c:v>
                </c:pt>
                <c:pt idx="33">
                  <c:v>4</c:v>
                </c:pt>
                <c:pt idx="34">
                  <c:v>4</c:v>
                </c:pt>
                <c:pt idx="35">
                  <c:v>4</c:v>
                </c:pt>
                <c:pt idx="36">
                  <c:v>4</c:v>
                </c:pt>
                <c:pt idx="37">
                  <c:v>5</c:v>
                </c:pt>
                <c:pt idx="38">
                  <c:v>4</c:v>
                </c:pt>
                <c:pt idx="39">
                  <c:v>5</c:v>
                </c:pt>
                <c:pt idx="40">
                  <c:v>5</c:v>
                </c:pt>
                <c:pt idx="41">
                  <c:v>4</c:v>
                </c:pt>
                <c:pt idx="42">
                  <c:v>3</c:v>
                </c:pt>
                <c:pt idx="43">
                  <c:v>4</c:v>
                </c:pt>
                <c:pt idx="44">
                  <c:v>4</c:v>
                </c:pt>
                <c:pt idx="45">
                  <c:v>4</c:v>
                </c:pt>
                <c:pt idx="46">
                  <c:v>3</c:v>
                </c:pt>
                <c:pt idx="47">
                  <c:v>4</c:v>
                </c:pt>
                <c:pt idx="48">
                  <c:v>5</c:v>
                </c:pt>
                <c:pt idx="49">
                  <c:v>4</c:v>
                </c:pt>
                <c:pt idx="50">
                  <c:v>3</c:v>
                </c:pt>
                <c:pt idx="51">
                  <c:v>5</c:v>
                </c:pt>
                <c:pt idx="52">
                  <c:v>5</c:v>
                </c:pt>
                <c:pt idx="53">
                  <c:v>4</c:v>
                </c:pt>
                <c:pt idx="54">
                  <c:v>3</c:v>
                </c:pt>
                <c:pt idx="55">
                  <c:v>4</c:v>
                </c:pt>
                <c:pt idx="56">
                  <c:v>4</c:v>
                </c:pt>
                <c:pt idx="57">
                  <c:v>5</c:v>
                </c:pt>
                <c:pt idx="58">
                  <c:v>5</c:v>
                </c:pt>
                <c:pt idx="59">
                  <c:v>3</c:v>
                </c:pt>
                <c:pt idx="61">
                  <c:v>4</c:v>
                </c:pt>
                <c:pt idx="62">
                  <c:v>4</c:v>
                </c:pt>
                <c:pt idx="63">
                  <c:v>4</c:v>
                </c:pt>
                <c:pt idx="64">
                  <c:v>3</c:v>
                </c:pt>
              </c:numCache>
            </c:numRef>
          </c:val>
          <c:extLst>
            <c:ext xmlns:c16="http://schemas.microsoft.com/office/drawing/2014/chart" uri="{C3380CC4-5D6E-409C-BE32-E72D297353CC}">
              <c16:uniqueId val="{00000002-0621-4A44-A7EC-51D8D3E58E81}"/>
            </c:ext>
          </c:extLst>
        </c:ser>
        <c:dLbls>
          <c:showLegendKey val="0"/>
          <c:showVal val="0"/>
          <c:showCatName val="0"/>
          <c:showSerName val="0"/>
          <c:showPercent val="0"/>
          <c:showBubbleSize val="0"/>
        </c:dLbls>
        <c:gapWidth val="219"/>
        <c:overlap val="-27"/>
        <c:axId val="514611456"/>
        <c:axId val="514605224"/>
      </c:barChart>
      <c:catAx>
        <c:axId val="51461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14605224"/>
        <c:crosses val="autoZero"/>
        <c:auto val="1"/>
        <c:lblAlgn val="ctr"/>
        <c:lblOffset val="100"/>
        <c:noMultiLvlLbl val="0"/>
      </c:catAx>
      <c:valAx>
        <c:axId val="514605224"/>
        <c:scaling>
          <c:orientation val="minMax"/>
          <c:max val="5"/>
        </c:scaling>
        <c:delete val="1"/>
        <c:axPos val="l"/>
        <c:numFmt formatCode="General" sourceLinked="1"/>
        <c:majorTickMark val="none"/>
        <c:minorTickMark val="none"/>
        <c:tickLblPos val="nextTo"/>
        <c:crossAx val="51461145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accent5">
                  <a:lumMod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accent5">
          <a:lumMod val="50000"/>
        </a:schemeClr>
      </a:solidFill>
      <a:round/>
    </a:ln>
    <a:effectLst/>
  </c:spPr>
  <c:txPr>
    <a:bodyPr/>
    <a:lstStyle/>
    <a:p>
      <a:pPr>
        <a:defRPr sz="1100"/>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Riesgos Institucional IGAC 2020 (Versión 2 - Definitiva).xlsx]Reporte general!TablaDinámica1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1"/>
        <c:spPr>
          <a:solidFill>
            <a:srgbClr val="FF822D"/>
          </a:solidFill>
          <a:ln w="19050">
            <a:solidFill>
              <a:schemeClr val="lt1"/>
            </a:solidFill>
          </a:ln>
          <a:effectLst/>
        </c:spPr>
      </c:pivotFmt>
      <c:pivotFmt>
        <c:idx val="2"/>
        <c:spPr>
          <a:solidFill>
            <a:srgbClr val="FFC000"/>
          </a:solidFill>
          <a:ln w="19050">
            <a:solidFill>
              <a:schemeClr val="lt1"/>
            </a:solidFill>
          </a:ln>
          <a:effectLst/>
        </c:spPr>
      </c:pivotFmt>
      <c:pivotFmt>
        <c:idx val="3"/>
        <c:spPr>
          <a:solidFill>
            <a:srgbClr val="FF0000"/>
          </a:solidFill>
          <a:ln w="19050">
            <a:solidFill>
              <a:schemeClr val="lt1"/>
            </a:solidFill>
          </a:ln>
          <a:effectLst/>
        </c:spPr>
      </c:pivotFmt>
    </c:pivotFmts>
    <c:plotArea>
      <c:layout/>
      <c:pieChart>
        <c:varyColors val="1"/>
        <c:ser>
          <c:idx val="0"/>
          <c:order val="0"/>
          <c:tx>
            <c:strRef>
              <c:f>'Reporte general'!$Z$192</c:f>
              <c:strCache>
                <c:ptCount val="1"/>
                <c:pt idx="0">
                  <c:v>Total</c:v>
                </c:pt>
              </c:strCache>
            </c:strRef>
          </c:tx>
          <c:dPt>
            <c:idx val="0"/>
            <c:bubble3D val="0"/>
            <c:spPr>
              <a:solidFill>
                <a:srgbClr val="FF822D"/>
              </a:solidFill>
              <a:ln w="19050">
                <a:solidFill>
                  <a:schemeClr val="lt1"/>
                </a:solidFill>
              </a:ln>
              <a:effectLst/>
            </c:spPr>
            <c:extLst>
              <c:ext xmlns:c16="http://schemas.microsoft.com/office/drawing/2014/chart" uri="{C3380CC4-5D6E-409C-BE32-E72D297353CC}">
                <c16:uniqueId val="{00000002-7FCC-4609-B00B-AE4208029FDD}"/>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7FCC-4609-B00B-AE4208029FD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6EE-41B5-905B-C2C521074AB2}"/>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general'!$Y$193:$Y$196</c:f>
              <c:strCache>
                <c:ptCount val="3"/>
                <c:pt idx="0">
                  <c:v>RIESGO ALTO</c:v>
                </c:pt>
                <c:pt idx="1">
                  <c:v>RIESGO EXTREMO</c:v>
                </c:pt>
                <c:pt idx="2">
                  <c:v>RIESGO MODERADO</c:v>
                </c:pt>
              </c:strCache>
            </c:strRef>
          </c:cat>
          <c:val>
            <c:numRef>
              <c:f>'Reporte general'!$Z$193:$Z$196</c:f>
              <c:numCache>
                <c:formatCode>General</c:formatCode>
                <c:ptCount val="3"/>
                <c:pt idx="0">
                  <c:v>19</c:v>
                </c:pt>
                <c:pt idx="1">
                  <c:v>35</c:v>
                </c:pt>
                <c:pt idx="2">
                  <c:v>10</c:v>
                </c:pt>
              </c:numCache>
            </c:numRef>
          </c:val>
          <c:extLst>
            <c:ext xmlns:c16="http://schemas.microsoft.com/office/drawing/2014/chart" uri="{C3380CC4-5D6E-409C-BE32-E72D297353CC}">
              <c16:uniqueId val="{00000000-7FCC-4609-B00B-AE4208029FD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accent5">
          <a:lumMod val="50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Riesgos Institucional IGAC 2020 (Versión 2 - Definitiva).xlsx]Reporte general!TablaDinámica4</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'Reporte general'!$Z$204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5F-4FA0-B937-B8D315C4E0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5F-4FA0-B937-B8D315C4E0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D7-4293-AE45-981E0E0256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D7-4293-AE45-981E0E0256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D7-4293-AE45-981E0E02569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D7-4293-AE45-981E0E025697}"/>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general'!$Y$205:$Y$211</c:f>
              <c:strCache>
                <c:ptCount val="6"/>
                <c:pt idx="0">
                  <c:v>0</c:v>
                </c:pt>
                <c:pt idx="1">
                  <c:v>RIESGO ALTO</c:v>
                </c:pt>
                <c:pt idx="2">
                  <c:v>RIESGO BAJO</c:v>
                </c:pt>
                <c:pt idx="3">
                  <c:v>RIESGO EXTREMO</c:v>
                </c:pt>
                <c:pt idx="4">
                  <c:v>RIESGO MODERADO</c:v>
                </c:pt>
                <c:pt idx="5">
                  <c:v>(en blanco)</c:v>
                </c:pt>
              </c:strCache>
            </c:strRef>
          </c:cat>
          <c:val>
            <c:numRef>
              <c:f>'Reporte general'!$Z$205:$Z$211</c:f>
              <c:numCache>
                <c:formatCode>General</c:formatCode>
                <c:ptCount val="6"/>
                <c:pt idx="0">
                  <c:v>33</c:v>
                </c:pt>
                <c:pt idx="1">
                  <c:v>10</c:v>
                </c:pt>
                <c:pt idx="2">
                  <c:v>30</c:v>
                </c:pt>
                <c:pt idx="3">
                  <c:v>15</c:v>
                </c:pt>
                <c:pt idx="4">
                  <c:v>9</c:v>
                </c:pt>
              </c:numCache>
            </c:numRef>
          </c:val>
          <c:extLst>
            <c:ext xmlns:c16="http://schemas.microsoft.com/office/drawing/2014/chart" uri="{C3380CC4-5D6E-409C-BE32-E72D297353CC}">
              <c16:uniqueId val="{00000000-874C-4F8C-853D-551876C9FB1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accent1">
          <a:lumMod val="50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2.xml"/><Relationship Id="rId7" Type="http://schemas.openxmlformats.org/officeDocument/2006/relationships/hyperlink" Target="#'Matriz de riesgos IGAC 2020'!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igacnet2.igac.gov.co/intranet/UserFiles/File/DOCUMENTOS%20SGI%202020/DEP/PL-DEP-01%20Politica%20Administracion%20del%20Riesgo.pdf" TargetMode="External"/><Relationship Id="rId4" Type="http://schemas.openxmlformats.org/officeDocument/2006/relationships/chart" Target="../charts/chart3.xml"/><Relationship Id="rId9"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hyperlink" Target="#'Reporte general'!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874060</xdr:colOff>
      <xdr:row>115</xdr:row>
      <xdr:rowOff>56029</xdr:rowOff>
    </xdr:from>
    <xdr:to>
      <xdr:col>8</xdr:col>
      <xdr:colOff>313766</xdr:colOff>
      <xdr:row>119</xdr:row>
      <xdr:rowOff>78441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140825" y="18837088"/>
          <a:ext cx="1680882" cy="784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PL-DEP-01</a:t>
          </a:r>
          <a:r>
            <a:rPr lang="es-CO" sz="1100" b="1" baseline="0"/>
            <a:t> Política de Administración del Riesgo</a:t>
          </a:r>
          <a:endParaRPr lang="es-CO" sz="1100" b="1"/>
        </a:p>
      </xdr:txBody>
    </xdr:sp>
    <xdr:clientData/>
  </xdr:twoCellAnchor>
  <xdr:twoCellAnchor editAs="oneCell">
    <xdr:from>
      <xdr:col>1</xdr:col>
      <xdr:colOff>100292</xdr:colOff>
      <xdr:row>1</xdr:row>
      <xdr:rowOff>88623</xdr:rowOff>
    </xdr:from>
    <xdr:to>
      <xdr:col>1</xdr:col>
      <xdr:colOff>762001</xdr:colOff>
      <xdr:row>4</xdr:row>
      <xdr:rowOff>149908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67527" y="88623"/>
          <a:ext cx="661709" cy="789668"/>
        </a:xfrm>
        <a:prstGeom prst="rect">
          <a:avLst/>
        </a:prstGeom>
      </xdr:spPr>
    </xdr:pic>
    <xdr:clientData/>
  </xdr:twoCellAnchor>
  <xdr:twoCellAnchor editAs="oneCell">
    <xdr:from>
      <xdr:col>1</xdr:col>
      <xdr:colOff>22570</xdr:colOff>
      <xdr:row>8</xdr:row>
      <xdr:rowOff>245168</xdr:rowOff>
    </xdr:from>
    <xdr:to>
      <xdr:col>12</xdr:col>
      <xdr:colOff>365793</xdr:colOff>
      <xdr:row>21</xdr:row>
      <xdr:rowOff>136869</xdr:rowOff>
    </xdr:to>
    <mc:AlternateContent xmlns:mc="http://schemas.openxmlformats.org/markup-compatibility/2006" xmlns:a14="http://schemas.microsoft.com/office/drawing/2010/main">
      <mc:Choice Requires="a14">
        <xdr:graphicFrame macro="">
          <xdr:nvGraphicFramePr>
            <xdr:cNvPr id="10" name="PROCESO">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microsoft.com/office/drawing/2010/slicer">
              <sle:slicer xmlns:sle="http://schemas.microsoft.com/office/drawing/2010/slicer" name="PROCESO"/>
            </a:graphicData>
          </a:graphic>
        </xdr:graphicFrame>
      </mc:Choice>
      <mc:Fallback xmlns="">
        <xdr:sp macro="" textlink="">
          <xdr:nvSpPr>
            <xdr:cNvPr id="0" name=""/>
            <xdr:cNvSpPr>
              <a:spLocks noTextEdit="1"/>
            </xdr:cNvSpPr>
          </xdr:nvSpPr>
          <xdr:spPr>
            <a:xfrm>
              <a:off x="90606" y="1986882"/>
              <a:ext cx="11514687" cy="24770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56590</xdr:colOff>
      <xdr:row>25</xdr:row>
      <xdr:rowOff>108697</xdr:rowOff>
    </xdr:from>
    <xdr:to>
      <xdr:col>12</xdr:col>
      <xdr:colOff>352185</xdr:colOff>
      <xdr:row>35</xdr:row>
      <xdr:rowOff>46086</xdr:rowOff>
    </xdr:to>
    <mc:AlternateContent xmlns:mc="http://schemas.openxmlformats.org/markup-compatibility/2006" xmlns:a14="http://schemas.microsoft.com/office/drawing/2010/main">
      <mc:Choice Requires="a14">
        <xdr:graphicFrame macro="">
          <xdr:nvGraphicFramePr>
            <xdr:cNvPr id="12" name="RIESGO">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microsoft.com/office/drawing/2010/slicer">
              <sle:slicer xmlns:sle="http://schemas.microsoft.com/office/drawing/2010/slicer" name="RIESGO"/>
            </a:graphicData>
          </a:graphic>
        </xdr:graphicFrame>
      </mc:Choice>
      <mc:Fallback xmlns="">
        <xdr:sp macro="" textlink="">
          <xdr:nvSpPr>
            <xdr:cNvPr id="0" name=""/>
            <xdr:cNvSpPr>
              <a:spLocks noTextEdit="1"/>
            </xdr:cNvSpPr>
          </xdr:nvSpPr>
          <xdr:spPr>
            <a:xfrm>
              <a:off x="125863" y="5009742"/>
              <a:ext cx="11435260" cy="184239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xdr:col>
      <xdr:colOff>116276</xdr:colOff>
      <xdr:row>39</xdr:row>
      <xdr:rowOff>59551</xdr:rowOff>
    </xdr:from>
    <xdr:to>
      <xdr:col>12</xdr:col>
      <xdr:colOff>285749</xdr:colOff>
      <xdr:row>54</xdr:row>
      <xdr:rowOff>24813</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98534</xdr:colOff>
      <xdr:row>77</xdr:row>
      <xdr:rowOff>0</xdr:rowOff>
    </xdr:from>
    <xdr:to>
      <xdr:col>12</xdr:col>
      <xdr:colOff>312025</xdr:colOff>
      <xdr:row>94</xdr:row>
      <xdr:rowOff>136070</xdr:rowOff>
    </xdr:to>
    <xdr:graphicFrame macro="">
      <xdr:nvGraphicFramePr>
        <xdr:cNvPr id="18" name="Gráfico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162568</xdr:colOff>
      <xdr:row>58</xdr:row>
      <xdr:rowOff>7161</xdr:rowOff>
    </xdr:from>
    <xdr:to>
      <xdr:col>6</xdr:col>
      <xdr:colOff>585107</xdr:colOff>
      <xdr:row>72</xdr:row>
      <xdr:rowOff>160063</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0</xdr:colOff>
      <xdr:row>113</xdr:row>
      <xdr:rowOff>0</xdr:rowOff>
    </xdr:from>
    <xdr:to>
      <xdr:col>7</xdr:col>
      <xdr:colOff>304800</xdr:colOff>
      <xdr:row>114</xdr:row>
      <xdr:rowOff>114300</xdr:rowOff>
    </xdr:to>
    <xdr:sp macro="" textlink="">
      <xdr:nvSpPr>
        <xdr:cNvPr id="1025" name="AutoShape 1" descr="Pdf icono gratis">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6705600" y="18392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1098177</xdr:colOff>
      <xdr:row>109</xdr:row>
      <xdr:rowOff>190499</xdr:rowOff>
    </xdr:from>
    <xdr:to>
      <xdr:col>7</xdr:col>
      <xdr:colOff>762000</xdr:colOff>
      <xdr:row>115</xdr:row>
      <xdr:rowOff>106455</xdr:rowOff>
    </xdr:to>
    <xdr:pic>
      <xdr:nvPicPr>
        <xdr:cNvPr id="4" name="Imagen 3">
          <a:hlinkClick xmlns:r="http://schemas.openxmlformats.org/officeDocument/2006/relationships" r:id="rId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64942" y="17828558"/>
          <a:ext cx="1098176" cy="1058956"/>
        </a:xfrm>
        <a:prstGeom prst="rect">
          <a:avLst/>
        </a:prstGeom>
      </xdr:spPr>
    </xdr:pic>
    <xdr:clientData/>
  </xdr:twoCellAnchor>
  <xdr:twoCellAnchor>
    <xdr:from>
      <xdr:col>8</xdr:col>
      <xdr:colOff>392206</xdr:colOff>
      <xdr:row>110</xdr:row>
      <xdr:rowOff>123265</xdr:rowOff>
    </xdr:from>
    <xdr:to>
      <xdr:col>11</xdr:col>
      <xdr:colOff>560294</xdr:colOff>
      <xdr:row>115</xdr:row>
      <xdr:rowOff>168088</xdr:rowOff>
    </xdr:to>
    <xdr:sp macro="" textlink="">
      <xdr:nvSpPr>
        <xdr:cNvPr id="5" name="Flecha: hacia la izquierda 4">
          <a:extLst>
            <a:ext uri="{FF2B5EF4-FFF2-40B4-BE49-F238E27FC236}">
              <a16:creationId xmlns:a16="http://schemas.microsoft.com/office/drawing/2014/main" id="{00000000-0008-0000-0000-000005000000}"/>
            </a:ext>
          </a:extLst>
        </xdr:cNvPr>
        <xdr:cNvSpPr/>
      </xdr:nvSpPr>
      <xdr:spPr>
        <a:xfrm>
          <a:off x="7900147" y="17951824"/>
          <a:ext cx="3036794" cy="997323"/>
        </a:xfrm>
        <a:prstGeom prst="lef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100" b="1">
              <a:solidFill>
                <a:srgbClr val="002060"/>
              </a:solidFill>
            </a:rPr>
            <a:t>Consulta más detalles en la política de administración del riesgo vigente</a:t>
          </a:r>
        </a:p>
      </xdr:txBody>
    </xdr:sp>
    <xdr:clientData/>
  </xdr:twoCellAnchor>
  <xdr:twoCellAnchor>
    <xdr:from>
      <xdr:col>8</xdr:col>
      <xdr:colOff>734786</xdr:colOff>
      <xdr:row>5</xdr:row>
      <xdr:rowOff>108858</xdr:rowOff>
    </xdr:from>
    <xdr:to>
      <xdr:col>12</xdr:col>
      <xdr:colOff>396407</xdr:colOff>
      <xdr:row>8</xdr:row>
      <xdr:rowOff>81643</xdr:rowOff>
    </xdr:to>
    <xdr:sp macro="[0]!BOTON_CONSULTA" textlink="">
      <xdr:nvSpPr>
        <xdr:cNvPr id="16" name="Diagrama de flujo: proceso alternativo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8354786" y="1102179"/>
          <a:ext cx="3281121" cy="721178"/>
        </a:xfrm>
        <a:prstGeom prst="flowChartAlternateProcess">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400" b="1">
              <a:solidFill>
                <a:schemeClr val="bg1"/>
              </a:solidFill>
            </a:rPr>
            <a:t>Ver </a:t>
          </a:r>
          <a:r>
            <a:rPr lang="es-CO" sz="1600" b="1">
              <a:solidFill>
                <a:schemeClr val="bg1"/>
              </a:solidFill>
            </a:rPr>
            <a:t>Matriz de riesgos detallada </a:t>
          </a:r>
          <a:r>
            <a:rPr lang="es-CO" sz="1400" b="1">
              <a:solidFill>
                <a:schemeClr val="bg1"/>
              </a:solidFill>
            </a:rPr>
            <a:t>por proceso</a:t>
          </a:r>
        </a:p>
      </xdr:txBody>
    </xdr:sp>
    <xdr:clientData/>
  </xdr:twoCellAnchor>
  <xdr:twoCellAnchor editAs="oneCell">
    <xdr:from>
      <xdr:col>1</xdr:col>
      <xdr:colOff>163285</xdr:colOff>
      <xdr:row>97</xdr:row>
      <xdr:rowOff>136071</xdr:rowOff>
    </xdr:from>
    <xdr:to>
      <xdr:col>5</xdr:col>
      <xdr:colOff>666750</xdr:colOff>
      <xdr:row>117</xdr:row>
      <xdr:rowOff>114112</xdr:rowOff>
    </xdr:to>
    <xdr:pic>
      <xdr:nvPicPr>
        <xdr:cNvPr id="3" name="Imagen 2">
          <a:extLst>
            <a:ext uri="{FF2B5EF4-FFF2-40B4-BE49-F238E27FC236}">
              <a16:creationId xmlns:a16="http://schemas.microsoft.com/office/drawing/2014/main" id="{F0EF0570-36D5-4ED2-9A08-A67C89A68D3D}"/>
            </a:ext>
          </a:extLst>
        </xdr:cNvPr>
        <xdr:cNvPicPr>
          <a:picLocks noChangeAspect="1"/>
        </xdr:cNvPicPr>
      </xdr:nvPicPr>
      <xdr:blipFill>
        <a:blip xmlns:r="http://schemas.openxmlformats.org/officeDocument/2006/relationships" r:embed="rId8"/>
        <a:stretch>
          <a:fillRect/>
        </a:stretch>
      </xdr:blipFill>
      <xdr:spPr>
        <a:xfrm>
          <a:off x="231321" y="15716250"/>
          <a:ext cx="4953000" cy="3788041"/>
        </a:xfrm>
        <a:prstGeom prst="rect">
          <a:avLst/>
        </a:prstGeom>
      </xdr:spPr>
    </xdr:pic>
    <xdr:clientData/>
  </xdr:twoCellAnchor>
  <xdr:twoCellAnchor>
    <xdr:from>
      <xdr:col>6</xdr:col>
      <xdr:colOff>802822</xdr:colOff>
      <xdr:row>58</xdr:row>
      <xdr:rowOff>19730</xdr:rowOff>
    </xdr:from>
    <xdr:to>
      <xdr:col>12</xdr:col>
      <xdr:colOff>272143</xdr:colOff>
      <xdr:row>72</xdr:row>
      <xdr:rowOff>176894</xdr:rowOff>
    </xdr:to>
    <xdr:graphicFrame macro="">
      <xdr:nvGraphicFramePr>
        <xdr:cNvPr id="7" name="Gráfico 6">
          <a:extLst>
            <a:ext uri="{FF2B5EF4-FFF2-40B4-BE49-F238E27FC236}">
              <a16:creationId xmlns:a16="http://schemas.microsoft.com/office/drawing/2014/main" id="{81AF873C-72FE-469B-986E-32AB44A467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6543" y="279123"/>
          <a:ext cx="480042" cy="590033"/>
        </a:xfrm>
        <a:prstGeom prst="rect">
          <a:avLst/>
        </a:prstGeom>
      </xdr:spPr>
    </xdr:pic>
    <xdr:clientData/>
  </xdr:twoCellAnchor>
  <xdr:twoCellAnchor>
    <xdr:from>
      <xdr:col>6</xdr:col>
      <xdr:colOff>163185</xdr:colOff>
      <xdr:row>26</xdr:row>
      <xdr:rowOff>54628</xdr:rowOff>
    </xdr:from>
    <xdr:to>
      <xdr:col>8</xdr:col>
      <xdr:colOff>559593</xdr:colOff>
      <xdr:row>28</xdr:row>
      <xdr:rowOff>46924</xdr:rowOff>
    </xdr:to>
    <xdr:sp macro="[0]!BOTON_CONSULTA" textlink="">
      <xdr:nvSpPr>
        <xdr:cNvPr id="10" name="Diagrama de flujo: proceso alternativo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4187498" y="852347"/>
          <a:ext cx="2396658" cy="313765"/>
        </a:xfrm>
        <a:prstGeom prst="flowChartAlternateProcess">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600" b="1"/>
            <a:t>Regresar</a:t>
          </a:r>
          <a:r>
            <a:rPr lang="es-CO" sz="1600" b="1" baseline="0"/>
            <a:t> a REPORTE</a:t>
          </a:r>
          <a:endParaRPr lang="es-CO" sz="16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114301</xdr:rowOff>
    </xdr:from>
    <xdr:to>
      <xdr:col>14</xdr:col>
      <xdr:colOff>333375</xdr:colOff>
      <xdr:row>14</xdr:row>
      <xdr:rowOff>151021</xdr:rowOff>
    </xdr:to>
    <xdr:pic>
      <xdr:nvPicPr>
        <xdr:cNvPr id="2" name="Imagen 1">
          <a:extLst>
            <a:ext uri="{FF2B5EF4-FFF2-40B4-BE49-F238E27FC236}">
              <a16:creationId xmlns:a16="http://schemas.microsoft.com/office/drawing/2014/main" id="{633664C0-70AE-4807-B9ED-906D25D25210}"/>
            </a:ext>
          </a:extLst>
        </xdr:cNvPr>
        <xdr:cNvPicPr>
          <a:picLocks noChangeAspect="1"/>
        </xdr:cNvPicPr>
      </xdr:nvPicPr>
      <xdr:blipFill>
        <a:blip xmlns:r="http://schemas.openxmlformats.org/officeDocument/2006/relationships" r:embed="rId1"/>
        <a:stretch>
          <a:fillRect/>
        </a:stretch>
      </xdr:blipFill>
      <xdr:spPr>
        <a:xfrm>
          <a:off x="8705850" y="304801"/>
          <a:ext cx="3286125" cy="2513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Borrador%20Plan%20de%20Acci&#243;n%20Anual%20(PAA)%202020%20-%20IG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A_SERVCIUDA"/>
      <sheetName val="Listas"/>
    </sheetNames>
    <sheetDataSet>
      <sheetData sheetId="0">
        <row r="5">
          <cell r="C5" t="str">
            <v>SERVICIO_AL_CIUDADANO_Y_PARTICIPACION</v>
          </cell>
        </row>
      </sheetData>
      <sheetData sheetId="1">
        <row r="2">
          <cell r="F2" t="str">
            <v>SERVICIO_AL_CIUDADANO_Y_PARTICIPACION</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refreshedDate="44073.52049560185" createdVersion="6" refreshedVersion="6" minRefreshableVersion="3" recordCount="123" xr:uid="{FEE0B91A-6024-465E-BF6C-4A2E8D3A40E7}">
  <cacheSource type="worksheet">
    <worksheetSource ref="A36:BQ161" sheet="Matriz de riesgos IGAC 2020"/>
  </cacheSource>
  <cacheFields count="69">
    <cacheField name="N°" numFmtId="0">
      <sharedItems containsString="0" containsBlank="1" containsNumber="1" containsInteger="1" minValue="1" maxValue="64"/>
    </cacheField>
    <cacheField name="CÓD." numFmtId="0">
      <sharedItems containsBlank="1"/>
    </cacheField>
    <cacheField name="FILTRADO" numFmtId="0">
      <sharedItems count="20">
        <s v="Direccionamiento Estratégico y Planeación"/>
        <s v="Seguimiento  y Evaluación Institucional"/>
        <s v="Servicio al Ciudadano y Participación"/>
        <s v="Regulación"/>
        <s v="Gestión Jurídica"/>
        <s v="Control Disciplinario"/>
        <s v="Gestión Informática de Soporte"/>
        <s v="Gestión Geográfica"/>
        <s v="Gestión Geodésica"/>
        <s v="Gestión Financiera"/>
        <s v="Gestión Documental"/>
        <s v="Gestión del Talento Humano"/>
        <s v="Gestión del Conocimiento, Investigación e Innovación"/>
        <s v="Gestión de Tecnologías de la Información"/>
        <s v="Gestión de Servicios Administrativos"/>
        <s v="Gestión de Comunicaciones y Mercadeo"/>
        <s v="Gestión Contractual"/>
        <s v="Gestión Catastral"/>
        <s v="Gestión Cartográfica"/>
        <s v="Gestión Agrológica"/>
      </sharedItems>
    </cacheField>
    <cacheField name="PROCESO" numFmtId="0">
      <sharedItems containsBlank="1" count="21">
        <s v="Direccionamiento Estratégico y Planeación"/>
        <m/>
        <s v="Seguimiento  y Evaluación Institucional"/>
        <s v="Servicio al Ciudadano y Participación"/>
        <s v="Regulación"/>
        <s v="Gestión Jurídica"/>
        <s v="Control Disciplinario"/>
        <s v="Gestión Informática de Soporte"/>
        <s v="Gestión Geográfica"/>
        <s v="Gestión Geodésica"/>
        <s v="Gestión Financiera"/>
        <s v="Gestión Documental"/>
        <s v="Gestión del Talento Humano"/>
        <s v="Gestión del Conocimiento, Investigación e Innovación"/>
        <s v="Gestión de Tecnologías de la Información"/>
        <s v="Gestión de Servicios Administrativos"/>
        <s v="Gestión de Comunicaciones y Mercadeo"/>
        <s v="Gestión Contractual"/>
        <s v="Gestión Catastral"/>
        <s v="Gestión Cartográfica"/>
        <s v="Gestión Agrológica"/>
      </sharedItems>
    </cacheField>
    <cacheField name="TIPO DE RIESGO" numFmtId="0">
      <sharedItems containsBlank="1" count="8">
        <s v="Estratégico"/>
        <m/>
        <s v="Operativo"/>
        <s v="De Cumplimiento"/>
        <s v="De Corrupción"/>
        <s v="Operativos"/>
        <s v="Tecnológico"/>
        <s v="Ambiental"/>
      </sharedItems>
    </cacheField>
    <cacheField name="Contexto Estratégico  FACTOR EXTERNO" numFmtId="0">
      <sharedItems containsBlank="1"/>
    </cacheField>
    <cacheField name="Contexto Estratégico  FACTOR INTERNO" numFmtId="0">
      <sharedItems containsBlank="1"/>
    </cacheField>
    <cacheField name="Contexto Estratégico FACTOR DEL PROCESO" numFmtId="0">
      <sharedItems containsBlank="1"/>
    </cacheField>
    <cacheField name="CAUSAS" numFmtId="0">
      <sharedItems containsBlank="1" longText="1"/>
    </cacheField>
    <cacheField name="RIESGO" numFmtId="0">
      <sharedItems containsBlank="1" count="69" longText="1">
        <s v="  Incumplimiento en la ejecución del presupuesto de inversión y en las metas proyecto y PND"/>
        <m/>
        <s v="Desarticulación de los elementos del Plan Estratégico Institucional (PEI) con los planes y proyectos del IGAC"/>
        <s v="Inconsistencias en la información reportada en los aplicativos internos y externos de la entidad"/>
        <s v="Implementación de MIPG sin el cumplimiento de los requisitos normativos "/>
        <s v="Incumplimiento del Programa Anual de Auditorias Internas de Gestión"/>
        <s v="Incumplimiento de alguna de las normas legales, técnicas y de la entidad durante el ejercicio de auditoria"/>
        <s v="Desarrollo de ejercicios auditores con resultados subjetivos y/o parciales"/>
        <s v="Omisión y/o encubrimiento deliberado durante la revisión y verificación _x000a_de situaciones irregulares conocidas y/o encontradas en el proceso auditor, para favorecimiento propio o de terceros"/>
        <s v="Inoportuna atención a las peticiones, quejas, reclamos, denuncias, y sugerencias solicitados por los ciudadanos y grupos de interés en los diferentes canales de atención."/>
        <s v="Recibir dádivas para manipular el derecho de turno de las peticiones realizadas por los ciudadanos y/o grupos de interés para beneficio propio o de terceros"/>
        <s v="Inobservancia de las actividades tendientes a expedir regulación normativa por parte de la Entidad"/>
        <s v="Declaratoria de inaplicación de la regulación expedida por la entidad"/>
        <s v="Inoportunidad  en la respuesta a los requerimientos en procesos judiciales"/>
        <s v="Respuesta indebida o fuera de los términos legales a los  procesos judiciales, para beneficiar los intereses de un tercero"/>
        <s v="Incumplimiento de términos en los procesos Disciplinarios."/>
        <s v="Actos indebidos por acción u omisión para favorecer a Funcionarios o exfuncionarios en el desarrollo del proceso disciplinario"/>
        <s v="Incumplimiento en los acuerdos de niveles de servicio establecidos en el catálogo de servicios de TI"/>
        <s v="Inoportunidad en la ejecución de mantenimientos preventivos de los dispositivos tecnológicos"/>
        <s v="Posibilidad de otorgar accesos a la infraestructura tecnológica sin seguir procedimientos  formales para favorecer a un tercero "/>
        <s v="Solicitud o recibimiento de dádivas para generar lineamientos geográficos, certificados o  deslindes que no cumplan con la normatividad vigente,  estándares  o especificaciones técnicas para beneficio propio o de un tercero"/>
        <s v="Manipulación y/o sustracción indebida de información  geográfica durante el proceso  previo a su publicación o presentación de resultados, para beneficio propio o de un tercero."/>
        <s v="Incumplimiento de la normatividad, estándares y/o procedimientos de información geográfica en la generación, actualización y publicación de metodologías, estudios e investigaciones geográficas, deslindes y de la delimitación de entidades territoriales"/>
        <s v="Incumplimiento en los tiempos programados para la generación, actualización y publicación de metodologías, estudios e investigaciones geográficas, deslindes y delimitación de las entidades territoriales."/>
        <s v="Inoportunidad en la entrega y publicación de la información geodésica a los usuarios"/>
        <s v="Incumplimiento de estándares de calidad nacionales e internacionales en la generación de información geodésica"/>
        <s v="Solicitud o recibimiento de dádivas con el objetivo de agilizar o retrasar la entrega de un dato geodésico para beneficio propio o de un tercero"/>
        <s v="Registros presupuestales, contables y de tesorería generados inoportunamente"/>
        <s v="Registros presupuestales, contables y de tesorería que no coincidan con la realidad"/>
        <s v="Demora en el pago de obligaciones por falta de recursos financieros"/>
        <s v="Manejo indebido de recursos financieros por parte de quienes los administran en la entidad para beneficio propio o de terceros"/>
        <s v="Inoportunidad en la actualización e implementación de los instrumentos archivísticos"/>
        <s v="Pérdida de la memoria institucional"/>
        <s v="Sustracción, eliminación o manipulación indebida de la documentación en el Archivo Central para beneficio particular o de terceros"/>
        <s v="Incumplimiento del plan de trabajo del Sistema de Gestión de Seguridad y Salud en el Trabajo vigente"/>
        <s v="Posibilidad de incumplimiento del Plan de Previsión de Recursos Humanos en la vigencia"/>
        <s v="Incumplimiento del Plan Institucional de Capacitación para la vigencia"/>
        <s v="Inoportunidad en la prestación de servicios o en la entrega de productos"/>
        <s v="Posibilidad de recibir o solicitar cualquier dádiva o beneficio a nombre propio o de terceros con el fin de obtener información reservada o clasificada, conseguir un resultado de un proyecto de investigación antes de ser publicado o adquirir un título de postgrado."/>
        <s v="Posibilidad de entregar un  producto o prestar un  servicio que no cumpla con las especificaciones técnicas establecidas o con las necesidades y expectativas de los usuarios"/>
        <s v="Inoportunidad en la entrega de las necesidades de las soluciones informáticas requeridas por la entidad para el cumplimiento de sus objetivos"/>
        <s v="Errores no detectados en la construcción de las aplicaciones de software"/>
        <s v="Indisponibilidad de infraestructura tecnológica para soportar los servicios de TI requeridos  por la entidad"/>
        <s v="Posibilidad de uso de infraestructura tecnológica para fines personales o comerciales"/>
        <s v=" Gestión inadecuada de los impactos ambientales generados por la entidad"/>
        <s v="Inoportunidad en la prestación de servicios administrativos y/o infraestructura física para el funcionamiento de la entidad"/>
        <s v="Posibilidad de uso del servicio de transporte del IGAC para actividades personales o que beneficien a terceros diferentes a temas laborales"/>
        <s v="Inoportunidad o imprecisión en la  difusión de la información  de la gestión institucional"/>
        <s v="Generación de gastos innecesarios en la producción de publicaciones no requeridas por los usuarios"/>
        <s v="Manipulación y/o sustracción de la información misional que maneja el proceso, para beneficio propio y/o de un particular"/>
        <s v="Inadecuada supervisión de contratos de adquisición de bienes, obras y servicios "/>
        <s v="Manipulación del proceso contractual  para beneficio particular o de terceros en la adjudicación de un contrato"/>
        <s v="Pérdida de bienes de las instalaciones del Almacén del IGAC"/>
        <s v="Incumplimiento de los estándares de producción (calidad) en la prestación del servicio público Catastral por excepción"/>
        <s v="Inoportunidad en los tiempos establecidos para la entrega de los productos resultados del  proceso de formación y actualización catastral con los municipios en jurisdicción del IGAC"/>
        <s v="Inoportunidad en los tiempos establecidos para la entrega de los avalúos comerciales"/>
        <s v="Solicitar o recibir dinero o dádivas por la realización u omisión de actos en la prestación de servicios o trámites catastrales, con el propósito de beneficiar a un particular."/>
        <s v="Incumplimiento de las especificaciones y estándares de producción cartográfica"/>
        <s v="Incumplimiento de los tiempos programados para la atención de requerimientos de usuarios internos y externos en la producción, actualización y disposición de información cartográfica básica"/>
        <s v="Recibir dádivas para alterar u omitir información en las diferentes etapas del proceso de producción cartográfica básica para beneficio propio o de un particular."/>
        <s v="Alteración de los resultados de los productos agrológicos para beneficio propio o de un tercero"/>
        <s v="Incumplimiento en la elaboración de los productos programados en el proceso de Gestión Agrológica"/>
        <s v="Calidad deficiente de los productos generados por la Gestión Agrológica"/>
        <s v="Pérdida de la muestra de suelos"/>
        <s v="Parcialidad en las actividades del Laboratorio Nacional de Suelos"/>
        <s v="Manejo indebido de recursos financieros para beneficio propio o de terceros" u="1"/>
        <s v="Alteración de la información en los aplicativos internos y externos de la entidad" u="1"/>
        <s v="Insuficiencia en la prestación de servicios administrativos y/o infraestructura física para el funcionamiento de la entidad" u="1"/>
        <s v="Generación de gastos innecesarios en la en la producción de publicaciones no requeridas por los usuarios" u="1"/>
      </sharedItems>
    </cacheField>
    <cacheField name="CONSECUENCIAS" numFmtId="0">
      <sharedItems containsBlank="1" longText="1"/>
    </cacheField>
    <cacheField name="PROBABILIDAD" numFmtId="0">
      <sharedItems containsString="0" containsBlank="1" containsNumber="1" containsInteger="1" minValue="1" maxValue="5"/>
    </cacheField>
    <cacheField name="IMPACTO" numFmtId="0">
      <sharedItems containsString="0" containsBlank="1" containsNumber="1" containsInteger="1" minValue="3" maxValue="5"/>
    </cacheField>
    <cacheField name="CAL 1" numFmtId="0">
      <sharedItems containsString="0" containsBlank="1" containsNumber="1" containsInteger="1" minValue="0" maxValue="25"/>
    </cacheField>
    <cacheField name="CAL_3" numFmtId="0">
      <sharedItems containsBlank="1"/>
    </cacheField>
    <cacheField name="NIVEL DE RIESGO INHERENTE_x000a_(ZONA)" numFmtId="0">
      <sharedItems containsBlank="1" containsMixedTypes="1" containsNumber="1" containsInteger="1" minValue="0" maxValue="0" count="5">
        <s v="RIESGO EXTREMO"/>
        <m/>
        <s v="RIESGO MODERADO"/>
        <n v="0"/>
        <s v="RIESGO ALTO"/>
      </sharedItems>
    </cacheField>
    <cacheField name="OPCIONES DE MANEJO DEL RIESGO INHERENTE" numFmtId="0">
      <sharedItems containsBlank="1"/>
    </cacheField>
    <cacheField name="PROBABILIDAD2" numFmtId="0">
      <sharedItems containsString="0" containsBlank="1" containsNumber="1" containsInteger="1" minValue="-2" maxValue="5"/>
    </cacheField>
    <cacheField name="IMPACTO2" numFmtId="0">
      <sharedItems containsString="0" containsBlank="1" containsNumber="1" containsInteger="1" minValue="0" maxValue="5"/>
    </cacheField>
    <cacheField name="CAL 2" numFmtId="0">
      <sharedItems containsSemiMixedTypes="0" containsString="0" containsNumber="1" containsInteger="1" minValue="0" maxValue="20"/>
    </cacheField>
    <cacheField name="CAL_4" numFmtId="0">
      <sharedItems containsBlank="1"/>
    </cacheField>
    <cacheField name="NIVEL DE RIESGO RESIDUAL_x000a_(ZONA)" numFmtId="0">
      <sharedItems containsBlank="1" containsMixedTypes="1" containsNumber="1" containsInteger="1" minValue="0" maxValue="0" count="6">
        <s v="RIESGO MODERADO"/>
        <m/>
        <s v="RIESGO BAJO"/>
        <s v="RIESGO ALTO"/>
        <n v="0"/>
        <s v="RIESGO EXTREMO"/>
      </sharedItems>
    </cacheField>
    <cacheField name="RESPONSABLE DETERMINACIÓN DE LA MATERIALIZACIÓN" numFmtId="0">
      <sharedItems containsBlank="1"/>
    </cacheField>
    <cacheField name="MATERIALIZACIÓN DE LAS TERRITORIALES" numFmtId="0">
      <sharedItems containsBlank="1"/>
    </cacheField>
    <cacheField name="CONTROLES" numFmtId="0">
      <sharedItems count="129" longText="1">
        <s v="El responsable en la Oficina Asesora de Planeación realiza seguimiento trimestral al plan de adquisiciones de la entidad, verificando el grado de cumplimiento en la programación del mismo, generando alertas a los ordenadores del gasto en caso de que presenten variaciones con lo proyectado._x000a__x000a_Evidencia: Acta de Comité de Gestión y desempeño reflejando el seguimiento del plan / Alertas a los ordenadores del gasto"/>
        <s v="El responsable en la Oficina Asesora de Planeación realiza seguimiento al cumplimiento de presupuesto de inversión y metas institucionales por parte de los responsables, a través del envío de alertas trimestrales por correo electrónico. En caso de que se presenten novedades en el cumplimiento, se realiza monitoreo al responsable de su ejecución para generar acciones tendientes a completar las metas proyectadas. _x000a__x000a_Evidencias: Correo con la alerta de cumplimiento remitida al responsable y/o Monitoreo al responsable con acciones definidas (si aplica)"/>
        <s v="El responsable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_x000a__x000a_Evidencia: Correo de aprobación y/o Solicitud en el sistema SIIF."/>
        <s v="El responsable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_x000a__x000a_Evidencia: Informe de gestión entregado y/o correos electrónicos enviados por la Oficina Asesora de Planeación para la alineación con el informe de gestión."/>
        <s v="Validar las solicitudes de creación o actualización de proyectos de inversión generadas por parte de los formuladores de proyecto en el sistema de información dispuesto por el DNP, realizando el rechazo en caso de que no sea viable la actualización y devolviendo al solicitante por parte del profesional a cargo en la Oficina Asesora de Planeación, cada vez que sea requerido. _x000a__x000a_Evidencias: Pantallazo de la aceptación o rechazo de solicitud de creación o actualización del proyecto de inversión en el sistema o correo electrónico automático enviado."/>
        <s v="El responsable en la Oficina Asesora de Planeación verifica que anualmente las áreas u oficinas responsables de proyectos, identifiquen el marco estratégico del IGAC, entre lo que se incluyen los planes, metas y proyectos vigentes, a través de la socialización por cualquiera de los medios de comunicación internos que tenga establecidos por la entidad. En caso de que se presenten novedades en la socialización, se utilizarán medios alternativos para dar a conocer el marco estratégico. _x000a__x000a_Evidencia: Comunicaciones, piezas gráficas, publicaciones realizadas y/o registros de asistencia. Registro de los medios alternativos utilizados (si aplica)."/>
        <s v="El responsable en la Oficina Asesora de Planeación verifica el reporte de información cargado en los aplicativos internos y externos por parte del enlace o responsable del proyecto, realizando el respectivo cierre y notificando al Jefe de la OAP con el fin de garantizar que fue verificado el contenido y su consistencia. En caso de identificar inconsistencias o falencias en el reporte, se realiza contacto a través de correo electrónico con el enlace o responsable del proyecto para corregir la información.  _x000a__x000a_Evidencia: Correo electrónico con la notificación de cierre de periodo. Correo electrónico para corregir información (Si aplica)."/>
        <s v="El responsable en la Oficina Asesora de Planeación verifica anualmente el reporte de usuarios activos en los aplicativos internos y externos de la entidad,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_x000a__x000a_Evidencia: Reporte de usuarios registrados en los aplicativos verificado por el responsable de la OAP. "/>
        <s v="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_x000a__x000a_Evidencia: Correo electrónico de Visto Bueno de la OAP para el cargue en SINERGIA o Correo electrónico de notificación de cargue por el responsable."/>
        <s v="El líder responsable de cada proceso elabora anualmente y realiza seguimiento trimestral de sus planes institucionales, incluyendo las actividades que tengan que completarse de acuerdo con los requerimientos del MIPG para posterior revisión y aprobación por la Oficina Asesora de Planeación y el Comité Institucional de Gestión y Desempeño, realizando los ajustes en caso de que presenten inconsistencias o desalineaciones con el marco MIPG._x000a__x000a_Evidencias: Planes institucionales articulados con MIPG y aprobados por el Comité. Seguimiento realizado por el proceso a su plan de acción. "/>
        <s v="El responsable en la Oficina Asesora de Planeación realiza seguimiento anual con los líderes de proceso a la evaluación del formulario FURAG, identificando las acciones que se deben llevar a cabo para la implementación de las políticas señaladas por MIPG. En caso de que no se estén cumplimiento los lineamientos del modelo, se programan actividades a ejecutar por parte de los procesos para mejorar la puntuación del Índice de Desempeño Institucional. _x000a__x000a_Evidencias: Archivo planificación FURAG  y/o Acta sesión de seguimiento con los procesos. "/>
        <s v="Realizar evaluaciones semestrales de conocimientos generales del MIPG a los servidores a través de actividades diseñadas desde la Oficina Asesora de Planeación con el fin de identificar y fortalecer la adherencia de los conceptos asociados al modelo, generando oportunidades de mejora en caso de que se encuentren resultados desfavorables. _x000a__x000a_Evidencias: Resultados del mecanismo de evaluación utilizado y/o material evidencia de la evaluación realizada. "/>
        <s v="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por el proceso. _x000a__x000a_Evidencias: Presentación del desempeño institucional a la Alta Dirección, Acta de Comité presentación de resultados y/o plan de acción desde la Alta Dirección."/>
        <s v="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_x000a__x000a_Evidencia: Acta de reunión y/o cronograma de auditoría verificado."/>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s v="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_x000a__x000a_Evidencia:  Informes preliminares y finales presentados por correo electrónico al Jefe de la OCI y/o verificaciones realizadas al informe por parte del jefe de la OCI."/>
        <s v="El responsable en la Oficina de Control Interno verifica mensualmente que la información como resultado de las auditorías (informes, evidencias de verificación, etc.) se incluya en las carpetas compartidas del correo de la oficina en Drive para su permanente consulta. En caso de detectar novedades en la información que se subió a la carpeta, se establece comunicación con el auditor encargado para que se corrija o cargue la información faltante._x000a__x000a_Evidencia: Correo electrónico de verificación por el responsable de la Oficina de Control Interno a los miembros del equipo. "/>
        <s v="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_x000a_ _x000a_Evidencia: Informes de auditoria revisados y objetados."/>
        <s v="Trimestralmente el servidor público designado del GIT Servicio al ciudadano realiza seguimiento a las directrices impartidas por la coordinación con el objetivo de verificar que en la Sede central y Direcciones Territoriales den cumplimiento a los lineamientos impartidos. En caso de encontrar que no haya cumplimiento se requiere al funcionario solicitando una justificación de sus actuaciones._x000a__x000a_Evidencia: Registro escrito del seguimiento yo correo electrónico yo memorando interno con observaciones en caso que aplique "/>
        <s v="El servidor público designado por el GIT Servicio al ciudadano identifica cada 6 (seis) meses los requerimientos yo necesidades en el aplicativo de Gestión Documental para el desarrollo de funcionalidades que permitan verificar la información a reportar a las diferentes áreas. En caso de que no se pueda realizar el desarrollo en el aplicativo se solicita a la dependencia correspondiente la justificación del incumplimiento de la solicitud._x000a__x000a_Evidencia: correos electrónicos yo memorando interno con los requerimientos yo registros de asistencia yo memorando interno con la justificación del incumplimiento  "/>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s v="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 responder las observaciones y comentarios y ajustar el contenido si tiene mérito antes de remitirlo a la Oficina Asesora Jurídica para su expedición. _x000a__x000a_Evidencia: Correo de envío del proyecto de Acto Administrativo al proceso de Difusión y Mercadeo para publicación en la página web; y/o link de publicación del Acto Administrativo."/>
        <s v="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_x000a__x000a_Evidencia: Correo remisorio y/o memorando con las observaciones por parte de la OAJ al proceso que proyectó el acto."/>
        <s v="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_x000a__x000a_Evidencia: Fallo del ente judicial recibido por la entidad y/o nuevo acto administrativo generado (en caso de presentarse la inaplicabilidad). "/>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s v="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_x000a__x000a_Evidencia: Certificados de antecedentes disciplinarios, correo electrónico remitido a la Jefe de la OAJ con el reporte."/>
        <s v="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_x000a__x000a_Evidencia: Correo electrónico remitido al abogado y recibido con la manifestación. "/>
        <s v="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_x000a__x000a_Evidencia:  _x000a_1. Registro de asistencia y/o Convocatoria a reunión vía correo electrónico donde se verifica el estado del expediente. (Control de Legalidad)_x000a_2. Comunicaciones Internas enviadas por correo eléctrico con información sobre la normatividad disciplinaria vigente y el código de ética"/>
        <s v="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_x000a__x000a_Evidencia: Registro de asistencia y/o Convocatoria a reunión vía correo electrónico donde se verifica el estado del expediente. (Control de Legalidad)"/>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s v="Trimestralmente, el líder de la mesa de servicios realiza seguimiento al cronograma de mantenimientos preventivos programados en la vigencia, en caso de identificar retrasos se informa a la jefatura de la OIT, a fin de que se realicen las gestiones pertinentes para acelerar el proceso._x000a__x000a_Evidencia: Cronograma de mantenimiento con seguimiento y control registro de mantenimientos"/>
        <s v="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_x000a__x000a_Evidencia: Reporte de herramienta de monitoreo_x000a_"/>
        <s v="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_x000a__x000a_Evidencia: Reporte de permisos y privilegios de bases de datos."/>
        <s v="El Administrador de bases de datos  atiende cada solicitud de permisos de acceso a las bases de datos institucionales las cuales se gestionan a través de requerimientos en la herramienta tecnológica de la mesa de servicios, a solicitud de los usuarios. El requerimiento debe ser presentado por parte de los líderes de proceso y/o Directores Territoriales. En caso de que los privilegios no sean autorizados por los líderes de proceso y/o directores territoriales se rechaza la solicitud y  no se asignan los permisos en las bases de datos._x000a__x000a_Evidencia:  Pantallazos de atención a solicitudes de permisos de acceso a la base de datos debidamente autorizados por los líderes de proceso y/o Directores Territoriales."/>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s v="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el Coordinador solicita a los responsables de cada proyecto el ajuste del documento. _x000a__x000a_Evidencia: Registro o evidencia de asistencia a reuniones, versiones de documentos con observaciones"/>
        <s v="Semestralmente los Coordinadores del GIT Estudios geográficos y ordenamiento territorial y GIT Fronteras y límites de entidades territoriales realizan seguimiento que desde la OIT verifiquen la aplicación de los lineamientos de seguridad digital, específicamente referente a las restricciones de acceso a carpetas que contienen la información y de dispositivos externos al computador. En caso de encontrar que no se ha realizado esta verificación, se solicita a OIT esta tarea. Si existió la verificación y se requieren modificaciones en los permisos, se solicita el cambio a la OIT._x000a__x000a_Evidencias: Reporte de accesos; correo electrónico o incidencia solicitando la verificación y/o los cambios, cuando aplique. "/>
        <s v="El técnico encargado de archivo del GIT Fronteras y límites de entidades territoriales revisa que se devuelva el expediente completo una vez ha sido consultado por el interesado dejando registro de esto en la plantilla de control. En caso de encontrar folios faltantes, se solicita que el expediente se entregue completo y si esto no llega a ser así se informa a la oficina de control disciplinario para que adelanten la investigación disciplinaria que de a lugar. _x000a__x000a_Evidencias: Plantilla de control documental, correo electrónico o memorando a la oficina de control disciplinario cuando haya lugar"/>
        <s v="Antes de la publicación de una investigación, el profesional encarg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de control disciplinario y/o la oficina jurídica dependiendo si el implicado es un funcionario o contratista, para que se inicien los procesos a los que haya lugar._x000a__x000a_Evidencia: Memorando o correo electrónico informando la situación, en caso de que haya lugar"/>
        <s v="El Coordinador  GIT de Estudios Geográficos y Ordenamiento Territorial y el Coordinador GIT de Fronteras y Limites de Entidades Territoriales y/o responsables delegadas por ellos, en cada etapa validan que el producto a generar esté acorde a la normatividad vigente, estándares y procedimientos a través de formatos de control de calidad. En caso de que no se cumplan dichas especificaciones, el producto se devuelve al responsable para su ajuste. _x000a__x000a_Evidencia: Formatos de control de calidad, versiones de documentos de investigación con control de cambios, firma de quien realizó la revisión del informe final de deslindes, histórico de los cambios de la delimitación de entidad territorial"/>
        <s v="Anualmente o cada vez que se requiera, el Coordinador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_x000a__x000a_Evidencia: Correo electrónico que evidencia la realización de la revisión de los procedimientos, procedimientos actualizados cuando aplique, plan de trabajo para la actualización de documentos"/>
        <s v="Los coordinadores del GIT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_x000a__x000a_Evidencia: Herramientas para seguimiento de plan de acción y proyectos de inversión y/o correo electrónico enviando el seguimiento"/>
        <s v="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_x000a__x000a_Evidencias: Plan anual de adquisiciones con las necesidades de personal y demás recursos necesarios, correo electrónico enviando el plan "/>
        <s v="El Profesional responsable de la Red MAGNA-ECO, monitorea todos los días hábiles el funcionamiento de las estaciones, descargando los archivos que proporciona cada una el día anterior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_x000a__x000a_Evidencia: Matriz de seguimiento a la Red MAGNA-ECO"/>
        <s v="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_x000a__x000a_Evidencia: Registro Seguimiento de cálculos geodésicos"/>
        <s v="El  profesional responsable del GIT Gestión Geodésica constata diariamente que el usuario tenga acceso a la información publicada en la página web realizando una simulación como usuario.  En caso de que no se pueda acceder a la información publicada en datos abiertos, el profesional del GIT Gestión Geodésica reporta a la Oficina de Informática y Telecomunicaciones la falla para restablecer el acceso a los datos. Si se ha recibido solicitud de información por parte del usuario, se envía por cualquier medio._x000a__x000a_Evidencia: Correo electrónico o incidencia sobre el reporte de la falla dirigido a la Oficina de Informática y Telecomunicaciones."/>
        <s v="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_x000a__x000a_Evidencia: Archivo de estaciones procesadas CP IGA Bernese 5.2 con el nombre y cargo de la persona que realizó la revisión del cálculo de las coordenadas, correo electrónico o evidencia comunicando las inconformidades del cálculo y su corrección. "/>
        <s v="El funcionario responsable del centro de procesamiento IGA, revisa semanalmente las soluciones de coordenadas, evaluando que los parámetros de procesamiento generados por el BPE de Bernese se encuentren dentro de los rangos permitidos, en caso de no cumplir algún parámetro se evaluará nuevamente la configuración de la campaña de cálculo. _x000a__x000a_Evidencia: Reporte de los parámetros de ejecución generados por el BPE de Bernese, correo electrónico donde se informan los resultados de la revisión"/>
        <s v="El funcionario comisionado verifica que el equipo se encuentre operando correctamente antes de su salida a campo y previo a la instalación o utilización del mismo, para lo cual revisa todos los parámetros de operación de los equipos de las Redes MAGNA-ECO, Red Pasiva y Nivelación Geodésica. Si el equipo no opera correctamente, se programa su mantenimiento._x000a__x000a_Evidencia: Formato de revisión de equipos"/>
        <s v="Mensualmente el Coordinador del GIT Gestión Geodésica realiza seguimiento a los tiempos para el reporte de la publicación de la información geodesia en la página web. En caso de que se encuentren retrasos, se investiga el motivo y de encontrarse que se trata para beneficio de un particular, se informa la situación a la Oficina de Control Disciplinario. Evidencias: Reportes de publicación de datos abiertos._x000a__x000a_Evidencia: Correo electrónico con envío de información geodesia para publicar en la página web."/>
        <s v="Permanentemente, el coordinador del GIT presupuesto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Visto bueno a memorandos "/>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s v="Permanentemente, los coordinadores de los GIT Gestión Financiera verifican el adecuado registro de la información financiera cotejando que la información contable coincida con los documentos soporte y la ultima normatividad. En caso contrario, se  emiten lineamientos con el fin de sensibilizar a los responsables de registrar la información de los procedimientos del GIT del proceso._x000a__x000a_Evidencia: Cuadro de ingresos actualizado."/>
        <s v="Permanentemente, el coordinador del GIT Gestión del Contabilidad verifica que existan recursos propios suficientes para cumplir con los compromisos adquiridos por el IGAC. En caso de no recaudar los recursos suficientes, se emiten lineamientos con el fin de administrar eficientemente el nivel de gastos de acuerdo al flujo de caja recibido._x000a__x000a_Evidencia: Visto bueno a memorandos y solicitudes de CDP."/>
        <s v="Permanentemente, los coordinadores de los GIT Gestión Financiera, o responsables en la Dirección Territorial, verifican el adecuado registro de la información financiera cotejando que la información contable coincida con los documentos soporte, la ultima normatividad y no existan indicios de manipulación. En caso contrario, se toman las acciones pertinentes con el GIT responsable del proceso para subsanar la situación detectada._x000a__x000a_Evidencia: Cuadro de ingresos actualizado."/>
        <s v="Los tecnólogos dentro del GIT de Gestión Documental realizan seguimiento semestral a través de visitas técnic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_x000a__x000a_Evidencias: Registros de asistencia y actas de reunión. Para el caso de incumplimiento envío correos electrónicos."/>
        <s v="Los responsables en el GIT de Gestión Documental verifican que se realice la actualización del Programa de Gestión Documental (PGD), Tablas de Retención Documental (TRD) y Sistema Integrado de Conservación (SIC), de acuerdo con la necesidad del instituto, con el fin de dar cumplimiento de la normatividad y garantizar una adecuada gestión documental en la entidad. En el caso de que no se realice la actualización, la Coordinadora del GIT de Gestión Documental tomará las acciones pertinentes para la actualización de los documentos. _x000a__x000a_Evidencias: Programa de Gestión Documental (PGD), Tablas de Retención Documental (TRD) y Sistema Integrado de Conservación (SIC) actualizados, presentados y aprobados al Comité Institucional de Gestión y Desempeño. "/>
        <s v="El responsable dentro del GIT de Gestión Documental elabora y realiza seguimiento anualmente al cronograma de transferencias primarias, conforme a los tiempos establecidos en la Tabla de Retención Documental, con el fin de garantizar el ciclo de vida del documento en las diferentes fases del archivo. En caso de identificar que no se cumplen los lineamientos de gestión documental para la transferencia, se le informan al responsable de la Oficina o Área para realizar los ajustes pertinentes. _x000a__x000a_Evidencia: Cronograma de transferencias primarias y Actas de transferencia documental. Correo electrónico con ajustes a realizar para la transferencia al responsable (si aplica). "/>
        <s v="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_x000a__x000a_Archivo: Formato diligenciado y firmado por el solicitante de los documentos en Archivo Central"/>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s v="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s v="El líder del proceso de Gestión del Conocimiento, Investigación e  Innovación, verifica mensualmente el cumplimiento de las actividades propuestas en el Plan de Acción Anual y los cronogramas de los proyectos, analizando los informes entregados por cada coordinador de GIT. En caso de encontrar algún retraso, o posible retraso, se toman las decisiones y reprogramaciones necesarias para cumplir las metas anuales._x000a__x000a_Evidencia: Reportes trimestrales de seguimiento al Plan de acción anual entregados a la Oficina Asesora de Planeación, informe mensual consolidado de seguimiento al Plan de Acción Anual"/>
        <s v="Diariamente el responsable de correspondencia del proceso de Gestión del conocimiento, investigación e  innovación realiza el seguimiento al estado de las peticiones descargando el reporte de CORDIS. En caso de encontrar peticiones que no se han respondido, informa al responsable antes de vencer el plazo de respuesta y comunica al Jefe de la Oficina CIAF sobre las peticiones pendientes por responder._x000a__x000a_Evidencia: Reporte de pendientes del aplicativo de correspondencia, correos electrónicos informando las peticiones pendientes"/>
        <s v="El responsable de cada grupo interno de trabajo  del proceso de Gestión del conocimiento, investigación e  innovación, debe verificar cuatrimestralmente la custodia de la información y aplicación de las Tablas de Retención Documental vigente y un único lugar para el almacenamiento de las carpetas mediante un archivo organizado de acuerdo al sistema de gestión de calidad, para así evitar la pérdida de información, En caso de que la información este almacenada fuera de los parámetros de gestión documental debe evaluarse la trazabilidad e implementar una acción correctiva, preventiva o de mejora._x000a__x000a_Evidencias: Acta de reunión de validación documental"/>
        <s v="El responsable del almacenamiento de la información  del proceso de gestión del conocimiento, investigación e  innovación debe verificar y mantener mensualmente la información en los respectivos backup, con el propósito de realizar las copias de respaldo de la información del servidor de la Oficina CIAF Tortoise, en caso de presentarse fallas en los equipos de cómputo, deberá garantizar la disponibilidad de espacio en un equipo local para el adecuado almacenamiento y seguridad de la información  y solicitar mediante mesa de ayuda a tecnologías de información la garantía del espacio en el servidor._x000a__x000a_Evidencias: Pantallazo de los respectivos Backup o solicitudes de mesa de ayuda"/>
        <s v="El responsable de cada grupo interno de trabajo del proceso de gestión del conocimiento, investigación e  innovación cuatrimestralmente debe verificar  los niveles de manejo de información según los perfiles y actividades contractuales de las personas que participan en los proyectos definidos  desde el proceso para el manejo de la información tales como: niveles de acceso, perfiles definidos por usuarios, bloqueo de unidades para la extracción de información (USB, unidad de CD) mediante una observación directa,  en caso de encontrar algún parámetro establecido fuera de lo requerido inicialmente , se realizará la trazabilidad de lo sucedido, y solicitará mediante la mesa de ayuda el ajuste al perfil con el fin de poder controlar el uso de la información y evitar la sustracción o perdida de la información geográfica generada. _x000a__x000a_Evidencia: Solicitudes en la Mesa de ayuda y listado de los perfiles con los permisos"/>
        <s v="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listas de chequeo  o reuniones de seguimiento, en caso de encontrar un producto o servicio que tenga algún inconveniente se debe enviar a reproceso. _x000a__x000a_Evidencia: Lista de chequeo de requerimiento, reuniones de seguimiento al desarrollo de los convenios. "/>
        <s v="Cada vez que se termina un curso dictado por el CIAF se realiza una encuesta de satisfacción a los estudiantes, donde se evalúa la infraestructura física y tecnológica, así como el cumplimiento, claridad y comunicación por parte del docente. Si el docente tiene una calificación inferior a 3,5 en esa encuesta se decide no volverlo a contratar o se le dejan de asignar materias. Si los aspectos a mejorar se encuentran en temas de infraestructura, se informa al proceso de Gestión de Servicios Administrativos para que se tomen las acciones respectivas. _x000a__x000a_Evidencia: Informe de resultados de las encuestas de satisfacción, encuestas de satisfacción de los estudiantes, correos electrónicos o memorando solicitando las mejoras al proceso de Gestión de Servicios Administrativos"/>
        <s v="Antes del uso del espectroradiómetro se valida que el equipo está funcionando dentro de los rangos apropiados en sus puntos mínimo y máximo tomando la muestra en una tabla denominada spectralon, en caso de encontrar inconsistencias se manda a calibrar; adicionalmente, cada año el Coordinador del GIT I+D+I solicita la contratación de la calibración y mantenimiento de todos los espectroradiómetros para asegurar la precisión de los datos._x000a__x000a_Evidencias: Hoja de vida de equipos espectroradiómetros donde se relacionan calibraciones y mantenimientos, registro de captura de campo de las firmas espectrales, certificado de calibraciones de los equipos conforme a la fecha programada"/>
        <s v="Anualmente los Coordinadores de los GIT's TIG, I+D+I, CTEIG revisan la necesidad de actualizar software obsoleto requerido para su operación a través de listado de verificación. En caso de encontrar un software obsoleto, realiza la destinación de los recursos  y presenta el requerimiento a la Oficina de Informática y Telecomunicaciones para que realicen la adquisición de las licencias._x000a__x000a_Evidencia: Correo electrónico o comunicación solicitando la adquisición de la nueva versión del software, listado de software a actualizar"/>
        <s v="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_x000a__x000a_Evidencia:  Comunicados y/o actas de reunión de Comité Institucional de Gestión y Desempeño."/>
        <s v="Todo desarrollo en su fase de análisis debe contemplar los tipos de pruebas a realizar (funcionales y no funcionales). Durante la etapa de puesta en producción se verifica que los escenarios se hayan ejecutado y queden documentados en los formatos establecidos. En caso de que en la fase de producción se presenten fallas se corrigen de acuerdo a las pruebas definidas en la fase de análisis. _x000a__x000a_Evidencia: Formato &quot;Caso de prueba&quot;  debidamente diligenciado."/>
        <s v="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_x000a__x000a_Evidencia:  Correos electrónicos"/>
        <s v="Monitoreo permanente a la infraestructura tecnológica por parte del coordinador de este GIT que permita identificar e implementar acciones preventivas para garantizar la disponibilidad del servicio.  En caso que no se realice el monitoreo se realiza la acción correctiva correspondiente._x000a__x000a_Evidencia: reporte de monitoreo."/>
        <s v="El GIT de Infraestructura tecnológica, cuando se requiera, asigna privilegios de acceso a la infraestructura con base en el menor privilegio y de acuerdo con los permisos requeridos y autorizados, para evitar ingresos no autorizados a las herramientas tecnológicas. En caso que un perfil quede asignado incorrectamente, se procede a realizar corrección en la asignación del permiso._x000a__x000a_Evidencia:  Reporte de creación y modificación de usuarios en la herramienta de la mesa de servicios. "/>
        <s v="El responsable del Sistema de Gestión Ambiental revisa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_x000a__x000a_Evidencia:  Matriz de identificación y cumplimiento legal Ambiental actualizada y/o Matriz de Identificación de aspectos y valoración de impactos ambientales actualizada. Sensibilizaciones realizadas (si aplica). "/>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s v="El responsable en el GIT de servicios administrativos verifica mensualmente el Plan Anual de Adquisiciones del proceso con el fin de realizar el seguimiento a su cumplimiento. En caso de que se presenten variaciones o se requieran hacer modificaciones (si aplica), se revisa el Plan y se remite al proceso de Gestión Contractual para su aprobación y actualización. _x000a__x000a_Evidencia: Plan Anual de Adquisiciones del proceso verificado y/o correo que evidencie la solicitud de modificaciones. "/>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s v="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_x000a__x000a_Evidencia: Seguimiento realizado al Plan de mantenimiento y/o correos de aprobación a las modificaciones del plan. "/>
        <s v="El responsable de la programación de los servicios de transporte verifica que el formato de solicitud esté debidamente diligenciado y autorizado por el Subdirector, Secretario General, Director Territorial y/o Coordinador GIT. En caso de no ser así, devuelve la solicitud y requiere cumplimiento._x000a__x000a_Evidencia: Control del formato Solicitud de servicios de transporte correctamente diligenciado y debidamente autorizado con firmas."/>
        <s v="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_x000a__x000a_Evidencia: Planilla de programación de transporte verificada para los casos con observaciones y/o comunicado realizado al conductor o servidor (si aplica)."/>
        <s v="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_x000a__x000a_Evidencia: Base de datos en Excel con información consolidada y/o correo electrónico solicitando la información a los procesos"/>
        <s v="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_x000a__x000a_Evidencia: Registros de asistencia  y/o Acta de Comité"/>
        <s v="Cada tres meses se realiza el monitoreo del cumplimiento de la Circular donde se solicita informen los usuarios autorizados para extraer o manipular información susceptible (base de datos catastral, planos topográficos, catastrales, aerofotografías, inventarios de publicaciones, servidores de almacenamiento de información, aplicativo de facturación),  a través del envío de correo electrónico a las Direcciones Territoriales, con el propósito de validar y controlar los usuarios autorizados ante la Oficina de Informática y Telecomunicaciones (OIT). En caso de no recibir respuesta por parte de las Direcciones Territoriales, se solicitará a la OIT el bloqueo de los usuarios asignados en esta territorial, hasta que informen el usuario o usuarios de acceso._x000a__x000a_Evidencia: Circular y Correos electrónicos"/>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s v="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_x000a__x000a_Evidencias: Correo electrónico con la alerta mensual "/>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s v="El responsable en el GIT de Gestión Contractual verificará el cumplimiento de los requisitos de la contratación y en caso de presentar inconsistencias se devolverá mediante lista de chequeo para las respectivas correcciones. _x000a__x000a_Evidencia: Correo remitido (si aplica) o lista de chequeo                                                                                                  "/>
        <s v="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_x000a__x000a_Evidencias:  Reporte mensual recibido por la empresa de seguridad y reporte de novedades realizadas por el Almacén._x000a_"/>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s v="El responsable del Almacén y el Coordinador del GIT de Gestión Contractual verifica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_x000a__x000a_Evidencias: Formato de inducción a contratistas diligenciado y firmado, registros de asistencia a socializaciones, material fotográfico y/o correos electrónicos remitidos."/>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s v="La Subdirección de Catastro realiza seguimiento mensual de los avances en los trámites de saldos de mutación y verifica a través de las estadísticas catastrales entregadas por el GIT de Gestión Catastral la disminución o aumento de los saldos. En caso de aumento, el GIT Gestión Catastral en sus informes de seguimiento y visita a las Direcciones Territoriales manifiesta recomendaciones para la reducción de los saldos de las mutaciones. _x000a__x000a_Evidencias: Estadísticas de tramites catastrales  e informes del avance de los trámites catastrales incluidas las recomendaciones a seguir."/>
        <s v="Antes y después de la comisión, el funcionario asignado, realiza verificación de equipos de medición que requiere utilizar para realizar el trabajo asignado llevando a cabo pruebas de funcionamiento, en caso de encontrar fallas en los equipos los reporta al responsable del almacén para que este actualice el listado sobre el estado operativo de los equipos y se programe su revisión y mantenimiento respectivo._x000a__x000a_Evidencia: Registros de verificación de los equipos"/>
        <s v="En cada etapa de elaboración del producto cartográfico, el funcionario o contratista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la Subdirectora del GIT de Producción Cartográfica para que tome las decisiones frente al tema en una mesa técnica._x000a__x000a_Evidencias: Formatos de listas de chequeo o de aseguramiento de la calidad, Registro de asistencia de la mesa técnica"/>
        <s v="En cada proyecto, el líder responsable del subproceso de aseguramiento de calidad para la producción cartográfica realiza seguimiento y control a las especificaciones y estándares de producción establecidos, mediante muestreo y verificación de los productos en cada etapa del proceso y en caso de presentarse no conformidades se genera un reporte para establecer los tipos de ajuste a realizar si los hay._x000a__x000a_Evidencia: Informe de aprobación o rechazo del producto cartográfico"/>
        <s v="El funcionario o contratist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_x000a__x000a_Evidencia: Correos electrónicos, documentos de autoridades civiles y militares (cuando aplique), prórrogas al contrato (cuando aplique)"/>
        <s v="El Profesional asignado por la Subdirectora del GIT Producción Cartográfica realiza seguimiento y control mensual a los cronogramas de trabajo y estándares de producción indagando en mesas de trabajo  a los líderes de las etapas del proceso de producción; en caso de presentarse retrasos en la programación se ajustan las actividades dedicándole más tiempo a las que estén atrasadas_x000a__x000a_Evidencia: Evidencias de asistencia a las mesas de trabajo"/>
        <s v="Mínimo una vez al año cada Coordinador del GIT perteneciente a la Subdirección de Geografía y Cartografía verifica los roles de los usuarios en el aplicativo GEOCARTO y el acceso a las carpetas en los servidores y restricción de dispositivos externos, conforme a las funciones y responsabilidades que tiene cada funcionario o contratista. En caso de encontrar diferencias, solicita el cambio respectivo al GIT de Administración de la información geodésica, cartográfica y geográfica._x000a__x000a_Evidencia: Correo electrónico informando los resultados de la verificación de roles y usuarios"/>
        <s v="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_x000a__x000a_Evidencia: Pantallazo o listado de las solicitudes del sistema GEOCARTO aprobadas"/>
        <s v="El facilitador del sistema de gestión integrado o el profesional de control de calidad en el proceso realiza el seguimiento al cumplimiento de la documentación del SGI, formatos y sus controles, lo cual se debe hacer a través de la aplicación de listas de chequeo que permita evaluar el cumplimiento del paso a paso para generar los productos de la Subdirección; esta actividad se debe efectuar como mínimo mensualmente. Para el caso en que se encuentre una desviación o desconocimiento en el procedimiento para generar los productos por alguno de los servidores públicos se procederá a hacer una reinducción del proceso o se cambiará de actividad. _x000a__x000a_Evidencia: Listas de chequeo diligenciadas, la actualización de la documentación según aplique y soportes de la reinducción o cambio de actividad."/>
        <s v="Seguimiento trimestral al reporte y análisis de las metas e indicadores en los comités de mejoramiento convocados por el Subdirector de Agrología, con el fin de verificar el cumplimiento en la generación de los productos programados por el proceso de Gestión Agrológica. En caso de que se detecten desviaciones se analizan las causas y se determinan las acciones que deben adelantar los responsables y se pueden evidenciar en el registro de asistencia o acta._x000a__x000a_Evidencia: Reporte del seguimiento de metas e indicadores y acciones, los cuales se pueden evidenciar en el acta del comité de mejoramiento y registro de asistencia."/>
        <s v="La facilitadora del Sistema de Gestión Integrado, o el profesional encargado, verifican mensualmente la aplicación de la documentación asociada a la ejecución del proceso de Gestión Agrológica a través del diligenciamiento de una lista de chequeo que contiene los ítems que se deben evaluar. En caso de detectar desviaciones se realiza la reinducción al funcionario o contratista en puesto de trabajo._x000a__x000a_Evidencia: Listas de chequeo aplicadas y/o soportes asociados a la reinducción cuando aplique."/>
        <s v="Cada vez que se requiera, los profesionales asignados de cada proyecto o convenio aplican los controles de calidad establecidos en el proceso de Gestión Agrológica, con el propósito de verificar que se cumplen todos los parámetros establecidos en cada etapa del proceso. En caso de encontrar desviaciones se regresa a la etapa anterior para su corrección o se realizan reprocesos. _x000a__x000a_Evidencia: Documentos relacionados con la aplicación de los controles de calidad y/o evidencias de reprocesos según aplique."/>
        <s v="Cada vez que el GIT de Gestión de Suelos y Aplicaciones Agrológicas, envíe muestras al Laboratorio Nacional de Suelos (LNS) de las comisiones de campo,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r el envío de una nueva muestra._x000a__x000a_Evidencias: Formato Control de envío y recepción de muestras y/o planillas del correo certificado y soportes del seguimiento o solicitud de una nueva muestra."/>
        <s v="El profesional de apoyo al SGI en el LNS mensualmente  realiza  el seguimiento a la aplicación de los procedimientos asociados a la manipulación, almacenamiento, preparación, transporte y codificación de las muestras en el Laboratorio Nacional de suelos, a través de la aplicación de una lista de chequeo. En caso de encontrar desviaciones realiza una reinducción en puesto de trabajo. _x000a__x000a_Evidencia: Listas de chequeo aplicadas y/o soportes de la reinducción."/>
        <s v="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_x000a__x000a_Evidencias: Especificaciones técnicas de los bienes y servicios aprobadas por el coordinador y correos electrónicos enviados."/>
        <s v="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informa al coordinador del GIT del Laboratorio Nacional de Suelos para  realizar el análisis de las causas y determinar las acciones las acciones que deben adelantar los responsables las cuales se pueden evidenciar en los registros de asistencia._x000a__x000a_Evidencias: Informe de seguimiento de tiempos y movimientos del Sistema de Gestión Agrológica-SIGA y/o registro de asistencia."/>
        <s v="Permanentemente, los coordinadores de los GIT Gestión de presupuesto verifican el adecuado registro de la información financiera cotejando que la información contable coincida con los documentos soporte y la ultima normatividad. En caso contrario, se  emiten lineamientos con el fin de sensibilizar a los responsables de registrar la información de los procedimientos del GIT del proceso._x000a__x000a_Evidencia: Cuadro de ingresos actualizado." u="1"/>
        <s v="Los responsables del Almacén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u="1"/>
        <s v="El líder responsable de cada proceso elabora anualmente y realiza seguimiento cuatrimestral de sus planes institucionales, incluyendo las actividades que tengan que completarse de acuerdo con los requerimientos del MIPG para posterior revisión y aprobación por la Oficina Asesora de Planeación y el Comité Institucional de Gestión y Desempeño, realizando los ajustes en caso de que presenten inconsistencias o desalineaciones con el marco MIPG._x000a__x000a_Evidencias: Planes institucionales articulados con MIPG y aprobados por el Comité. Seguimiento realizado por el proceso a su plan de acción. " u="1"/>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u="1"/>
        <s v="En sede central y Direcciones Territoriales, se cuenta con un espacio físico destinado al archivo permanente de la documentación del proceso, donde se tiene control por cada uno de los GIT en sede central y direcciones territoriales, con base en las TRD._x000a__x000a_Evidencia: Registro en el formato único documental." u="1"/>
        <s v="El responsable dentro del GIT de Gestión Document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u="1"/>
        <s v="Desde sede central se hace seguimiento,  de forma tri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_x000a__x000a_Evidencia: Registro de asistencia y/o Convocatoria a reunión vía correo electrónico." u="1"/>
        <s v="Mensu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_x000a__x000a_Evidencia: Registros de asistencia  y/o Acta de Comité" u="1"/>
        <s v="La Alta Dirección verifica anualmente el desempeño institucional de los sistemas de gestión e implementación de MIPG anualmente, con el fin de realizar la retroalimentación a los procesos de la entidad tomando las acciones de mejora pertinentes, en caso de encontrar desviaciones se genera un plan de acción para fortalecer la implementación de los requerimientos necesarios por el proceso. _x000a__x000a_Evidencias: Presentación del desempeño institucional a la Alta Dirección, Acta de Comité presentación de resultados y/o plan de acción desde la Alta Dirección." u="1"/>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u="1"/>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y/o Informe de contratista" u="1"/>
      </sharedItems>
    </cacheField>
    <cacheField name="RESPONSABLE DE EJECUTAR EL CONTROL " numFmtId="0">
      <sharedItems/>
    </cacheField>
    <cacheField name="APLICABILIDAD EN TERRITORIALES" numFmtId="0">
      <sharedItems/>
    </cacheField>
    <cacheField name="ENTREGABLE" numFmtId="0">
      <sharedItems/>
    </cacheField>
    <cacheField name="Unidad medida de meta" numFmtId="0">
      <sharedItems/>
    </cacheField>
    <cacheField name="META ANUAL" numFmtId="0">
      <sharedItems containsSemiMixedTypes="0" containsString="0" containsNumber="1" containsInteger="1" minValue="0" maxValue="240"/>
    </cacheField>
    <cacheField name="MT_TEM" numFmtId="0">
      <sharedItems containsNonDate="0" containsString="0" containsBlank="1"/>
    </cacheField>
    <cacheField name="MT_TEM2" numFmtId="0">
      <sharedItems containsNonDate="0" containsString="0" containsBlank="1"/>
    </cacheField>
    <cacheField name="Meta Cuatrimestre 2" numFmtId="0">
      <sharedItems containsSemiMixedTypes="0" containsString="0" containsNumber="1" containsInteger="1" minValue="0" maxValue="120"/>
    </cacheField>
    <cacheField name="Meta Cuatrimestre 3" numFmtId="0">
      <sharedItems containsSemiMixedTypes="0" containsString="0" containsNumber="1" containsInteger="1" minValue="0" maxValue="120"/>
    </cacheField>
    <cacheField name="Meta cambiante" numFmtId="0">
      <sharedItems/>
    </cacheField>
    <cacheField name="Tipo de control" numFmtId="0">
      <sharedItems/>
    </cacheField>
    <cacheField name="¿El control esta documentado?" numFmtId="0">
      <sharedItems/>
    </cacheField>
    <cacheField name="¿El control se esta aplicando?" numFmtId="0">
      <sharedItems/>
    </cacheField>
    <cacheField name="¿El control es efectivo para minimizar el riesgo?" numFmtId="0">
      <sharedItems/>
    </cacheField>
    <cacheField name="Frecuencia del Control" numFmtId="0">
      <sharedItems/>
    </cacheField>
    <cacheField name="Funcionamiento del control" numFmtId="0">
      <sharedItems/>
    </cacheField>
    <cacheField name="1. Responsable Asignado" numFmtId="0">
      <sharedItems/>
    </cacheField>
    <cacheField name="1.1 Responsable Adecuado" numFmtId="0">
      <sharedItems/>
    </cacheField>
    <cacheField name="2. Periodicidad" numFmtId="0">
      <sharedItems/>
    </cacheField>
    <cacheField name="3. Propósito" numFmtId="0">
      <sharedItems/>
    </cacheField>
    <cacheField name="4. Realización del control" numFmtId="0">
      <sharedItems/>
    </cacheField>
    <cacheField name="5. Observaciones y desviaciones" numFmtId="0">
      <sharedItems/>
    </cacheField>
    <cacheField name="6. Evidencia" numFmtId="0">
      <sharedItems/>
    </cacheField>
    <cacheField name="CL1" numFmtId="0">
      <sharedItems containsSemiMixedTypes="0" containsString="0" containsNumber="1" containsInteger="1" minValue="15" maxValue="15"/>
    </cacheField>
    <cacheField name="CL11" numFmtId="0">
      <sharedItems containsSemiMixedTypes="0" containsString="0" containsNumber="1" containsInteger="1" minValue="15" maxValue="15"/>
    </cacheField>
    <cacheField name="CL2" numFmtId="0">
      <sharedItems containsSemiMixedTypes="0" containsString="0" containsNumber="1" containsInteger="1" minValue="15" maxValue="15"/>
    </cacheField>
    <cacheField name="CL3" numFmtId="0">
      <sharedItems containsSemiMixedTypes="0" containsString="0" containsNumber="1" containsInteger="1" minValue="0" maxValue="15"/>
    </cacheField>
    <cacheField name="CL4" numFmtId="0">
      <sharedItems containsSemiMixedTypes="0" containsString="0" containsNumber="1" containsInteger="1" minValue="15" maxValue="15"/>
    </cacheField>
    <cacheField name="CL5" numFmtId="0">
      <sharedItems containsSemiMixedTypes="0" containsString="0" containsNumber="1" containsInteger="1" minValue="15" maxValue="15"/>
    </cacheField>
    <cacheField name="CL6" numFmtId="0">
      <sharedItems containsSemiMixedTypes="0" containsString="0" containsNumber="1" containsInteger="1" minValue="5" maxValue="10"/>
    </cacheField>
    <cacheField name="Puntaje_x000a_TOTAL" numFmtId="0">
      <sharedItems containsSemiMixedTypes="0" containsString="0" containsNumber="1" containsInteger="1" minValue="80" maxValue="100"/>
    </cacheField>
    <cacheField name="Rango de califación del diseño" numFmtId="0">
      <sharedItems/>
    </cacheField>
    <cacheField name="Resultado de la evaluación de la ejecución del control por el responsable" numFmtId="0">
      <sharedItems/>
    </cacheField>
    <cacheField name="Rango de califación de la ejecución" numFmtId="0">
      <sharedItems/>
    </cacheField>
    <cacheField name="Solidez INDIVIDUAL de cada control" numFmtId="0">
      <sharedItems/>
    </cacheField>
    <cacheField name="Calificación de la solidez INDIVIDUAL" numFmtId="0">
      <sharedItems containsSemiMixedTypes="0" containsString="0" containsNumber="1" containsInteger="1" minValue="0" maxValue="100"/>
    </cacheField>
    <cacheField name="Solidez del CONJUNTO de controles" numFmtId="1">
      <sharedItems containsString="0" containsBlank="1" containsNumber="1" minValue="0" maxValue="100"/>
    </cacheField>
    <cacheField name="Calificación de la solidez CONJUNTO" numFmtId="0">
      <sharedItems containsBlank="1"/>
    </cacheField>
    <cacheField name="Disminución de probabilidad" numFmtId="0">
      <sharedItems/>
    </cacheField>
    <cacheField name="Disminución de impacto" numFmtId="0">
      <sharedItems/>
    </cacheField>
    <cacheField name="Columnas que se mueve en PROBABILIDAD por control individual" numFmtId="0">
      <sharedItems containsSemiMixedTypes="0" containsString="0" containsNumber="1" containsInteger="1" minValue="0" maxValue="2"/>
    </cacheField>
    <cacheField name="Columnas PROMEDIO que se mueve el RIESGO en PROBABILIDAD" numFmtId="1">
      <sharedItems containsString="0" containsBlank="1" containsNumber="1" minValue="0" maxValue="2"/>
    </cacheField>
    <cacheField name="Columnas que se mueve en IMPACTO por control individual" numFmtId="0">
      <sharedItems containsSemiMixedTypes="0" containsString="0" containsNumber="1" containsInteger="1" minValue="0" maxValue="2"/>
    </cacheField>
    <cacheField name="Columnas PROMEDIO que se mueve el RIESGO en PROBABILIDAD2" numFmtId="1">
      <sharedItems containsString="0" containsBlank="1" containsNumber="1" minValue="0" maxValue="2"/>
    </cacheField>
  </cacheFields>
  <extLst>
    <ext xmlns:x14="http://schemas.microsoft.com/office/spreadsheetml/2009/9/main" uri="{725AE2AE-9491-48be-B2B4-4EB974FC3084}">
      <x14:pivotCacheDefinition pivotCacheId="140266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n v="1"/>
    <s v="DEP-1"/>
    <x v="0"/>
    <x v="0"/>
    <x v="0"/>
    <s v="Económicos y financieros"/>
    <s v="Financieros"/>
    <s v="Transversalidad"/>
    <s v="1. Deficiencias en la programación y seguimiento del plan anual de adquisiciones._x000a_2. Situaciones anormales de carácter misional que afecten la programación y diseño del plan de adquisiciones_x000a_3. Compromisos institucionales no previstos._x000a_4. Expedición del CDP que no esté dentro de la programación presupuestal._x000a_5. Reservas presupuestales."/>
    <x v="0"/>
    <s v="1. Desfinanciación de actividades de impacto misional o estratégico._x000a_2. Aumento de los recursos sin comprometer en la vigencia._x000a_3. Hallazgos con incidencia administrativa, fiscal o disciplinaria por los entes de control._x000a_4. Pérdida de credibilidad en la ejecución presupuestal o el cumplimiento de metas de la entidad. _x000a_5. Posible disminución de la asignación presupuestal para próximas vigencias desde el Gobierno Nacional por incumplimiento en la ejecución. "/>
    <n v="3"/>
    <n v="4"/>
    <n v="12"/>
    <s v="34"/>
    <x v="0"/>
    <s v="Reducir el riesgo"/>
    <n v="2"/>
    <n v="3"/>
    <n v="6"/>
    <s v="23"/>
    <x v="0"/>
    <s v="Adriana Rocío Tovar_x000a_Jefe OAP"/>
    <s v="NO"/>
    <x v="0"/>
    <s v="Responsable Oficina Asesora de Planeación"/>
    <s v="NO"/>
    <s v=" Acta de Comité de Gestión y desempeño reflejando el seguimiento del plan / Alertas a los ordenadores del gasto"/>
    <s v="Número"/>
    <n v="3"/>
    <m/>
    <m/>
    <n v="2"/>
    <n v="1"/>
    <s v="NO"/>
    <s v="Preventivo"/>
    <s v="SI"/>
    <s v="SI"/>
    <s v="SI"/>
    <s v="Trimestralmente"/>
    <s v="Manual"/>
    <s v="Asignado"/>
    <s v="Adecuado"/>
    <s v="Oportuna"/>
    <s v="Prevenir"/>
    <s v="Confiable"/>
    <s v="Se investigan y resuelven oportunamente"/>
    <s v="Completa"/>
    <n v="15"/>
    <n v="15"/>
    <n v="15"/>
    <n v="15"/>
    <n v="15"/>
    <n v="15"/>
    <n v="10"/>
    <n v="100"/>
    <s v="Fuerte"/>
    <s v="Se ejecuta de manera consistente"/>
    <s v="Fuerte"/>
    <s v="Fuerte"/>
    <n v="100"/>
    <n v="83.333333333333329"/>
    <s v="Moderado"/>
    <s v="No disminuye"/>
    <s v="Indirectamente"/>
    <n v="0"/>
    <n v="0.66666666666666663"/>
    <n v="0"/>
    <n v="0.66666666666666663"/>
  </r>
  <r>
    <m/>
    <m/>
    <x v="0"/>
    <x v="1"/>
    <x v="1"/>
    <m/>
    <m/>
    <m/>
    <m/>
    <x v="1"/>
    <m/>
    <m/>
    <m/>
    <m/>
    <m/>
    <x v="1"/>
    <m/>
    <n v="-1"/>
    <n v="0"/>
    <n v="0"/>
    <m/>
    <x v="1"/>
    <m/>
    <m/>
    <x v="1"/>
    <s v="Responsable Oficina Asesora de Planeación"/>
    <s v="NO"/>
    <s v="Correo con la alerta de cumplimiento remitida al responsable y/o Monitoreo al responsable con acciones definidas (si aplica)"/>
    <s v="Número"/>
    <n v="3"/>
    <m/>
    <m/>
    <n v="2"/>
    <n v="1"/>
    <s v="NO"/>
    <s v="Preventivo"/>
    <s v="SI"/>
    <s v="SI"/>
    <s v="SI"/>
    <s v="Trimestr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m/>
    <m/>
    <x v="0"/>
    <x v="1"/>
    <x v="1"/>
    <m/>
    <m/>
    <m/>
    <m/>
    <x v="1"/>
    <m/>
    <m/>
    <m/>
    <m/>
    <m/>
    <x v="1"/>
    <m/>
    <n v="-1"/>
    <n v="0"/>
    <n v="0"/>
    <m/>
    <x v="1"/>
    <m/>
    <m/>
    <x v="2"/>
    <s v="Responsable Oficina Asesora de Planeación"/>
    <s v="NO"/>
    <s v="Correo de aprobación y/o Solicitud en el sistema SIIF."/>
    <s v="Porcentaje"/>
    <n v="100"/>
    <m/>
    <m/>
    <n v="0"/>
    <n v="0"/>
    <s v="SI"/>
    <s v="Detectivo"/>
    <s v="SI"/>
    <s v="SI"/>
    <s v="SI"/>
    <s v="Continuo"/>
    <s v="Automático"/>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n v="2"/>
    <s v="DEP-2"/>
    <x v="0"/>
    <x v="0"/>
    <x v="0"/>
    <s v="Legales y reglamentarios"/>
    <s v="Procesos"/>
    <s v="Comunicación entre los procesos"/>
    <s v="1. Desconocimiento del plan estratégico y objetivos institucionales por parte de las áreas misionales y administrativas. _x000a_2. Falta de articulación de las áreas misionales, estratégicas y de apoyo de la Entidad para el desarrollo de sus funciones._x000a_3. Falta de compromiso de la Alta Dirección para el monitoreo del cumplimiento de las metas del plan estratégico._x000a_4. Ausencia de comunicación con entidades del mismo sector para el cumplimiento de metas y proyectos."/>
    <x v="2"/>
    <s v="1. Incumplimiento de los objetivos misionales de la Entidad._x000a_2. Incumplimiento del marco estratégico de la entidad._x000a_3. Pérdida de credibilidad en la prestación del servicio que ofrece la entidad._x000a_4. Incumplimiento de la política pública que aplique al sector._x000a_5. Afectaciones en la programación de planes y proyectos de inversión"/>
    <n v="1"/>
    <n v="3"/>
    <n v="3"/>
    <s v="13"/>
    <x v="2"/>
    <s v="Reducir el riesgo"/>
    <n v="1"/>
    <n v="2"/>
    <n v="2"/>
    <s v="12"/>
    <x v="2"/>
    <s v="Adriana Rocío Tovar_x000a_Jefe OAP"/>
    <s v="NO"/>
    <x v="3"/>
    <s v="Responsable Oficina Asesora de Planeación"/>
    <s v="NO"/>
    <s v="Informe de gestión entregado y/o correos electrónicos enviados por la Oficina Asesora de Planeación para la alineación con el informe de gestión."/>
    <s v="Porcentaje"/>
    <n v="100"/>
    <m/>
    <m/>
    <n v="0"/>
    <n v="0"/>
    <s v="SI"/>
    <s v="Detectivo"/>
    <s v="SI"/>
    <s v="SI"/>
    <s v="SI"/>
    <s v="Continuo"/>
    <s v="Manual"/>
    <s v="Asignado"/>
    <s v="Adecuado"/>
    <s v="Oportuna"/>
    <s v="Detectar"/>
    <s v="Confiable"/>
    <s v="Se investigan y resuelven oportunamente"/>
    <s v="Completa"/>
    <n v="15"/>
    <n v="15"/>
    <n v="15"/>
    <n v="10"/>
    <n v="15"/>
    <n v="15"/>
    <n v="10"/>
    <n v="95"/>
    <s v="Moderado"/>
    <s v="Se ejecuta de manera consistente"/>
    <s v="Fuerte"/>
    <s v="Moderado"/>
    <n v="50"/>
    <n v="66.666666666666671"/>
    <s v="Moderado"/>
    <s v="Directamente"/>
    <s v="Directamente"/>
    <n v="1"/>
    <n v="0.66666666666666663"/>
    <n v="1"/>
    <n v="0.66666666666666663"/>
  </r>
  <r>
    <m/>
    <s v="DEP-2"/>
    <x v="0"/>
    <x v="1"/>
    <x v="1"/>
    <m/>
    <m/>
    <m/>
    <m/>
    <x v="1"/>
    <m/>
    <m/>
    <m/>
    <n v="0"/>
    <m/>
    <x v="1"/>
    <m/>
    <n v="-1"/>
    <n v="0"/>
    <n v="0"/>
    <m/>
    <x v="1"/>
    <m/>
    <m/>
    <x v="4"/>
    <s v="Responsable Oficina Asesora de Planeación"/>
    <s v="NO"/>
    <s v="Pantallazo de la aceptación o rechazo de solicitud de creación o actualización del proyecto de inversión en el sistema o correo electrónico automático enviado."/>
    <s v="Porcentaje"/>
    <n v="100"/>
    <m/>
    <m/>
    <n v="0"/>
    <n v="0"/>
    <s v="SI"/>
    <s v="Detectivo"/>
    <s v="SI"/>
    <s v="SI"/>
    <s v="SI"/>
    <s v="A solicitud"/>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m/>
    <s v="DEP-2"/>
    <x v="0"/>
    <x v="1"/>
    <x v="1"/>
    <m/>
    <m/>
    <m/>
    <m/>
    <x v="1"/>
    <m/>
    <m/>
    <m/>
    <n v="0"/>
    <m/>
    <x v="1"/>
    <m/>
    <n v="0"/>
    <n v="0"/>
    <n v="0"/>
    <m/>
    <x v="1"/>
    <m/>
    <m/>
    <x v="5"/>
    <s v="Responsable Oficina Asesora de Planeación"/>
    <s v="NO"/>
    <s v="Comunicaciones, piezas gráficas, publicaciones realizadas y/o registros de asistencia. Registro de los medios alternativos utilizados (si aplica)."/>
    <s v="Número"/>
    <n v="1"/>
    <m/>
    <m/>
    <n v="0"/>
    <n v="1"/>
    <s v="SI"/>
    <s v="Preventivo"/>
    <s v="SI"/>
    <s v="SI"/>
    <s v="SI"/>
    <s v="Anualmente"/>
    <s v="Manual"/>
    <s v="Asignado"/>
    <s v="Adecuado"/>
    <s v="Oportuna"/>
    <s v="Prevenir"/>
    <s v="Confiable"/>
    <s v="Se investigan y resuelven oportunamente"/>
    <s v="Completa"/>
    <n v="15"/>
    <n v="15"/>
    <n v="15"/>
    <n v="15"/>
    <n v="15"/>
    <n v="15"/>
    <n v="10"/>
    <n v="100"/>
    <s v="Fuerte"/>
    <s v="Se ejecuta de manera consistente"/>
    <s v="Fuerte"/>
    <s v="Fuerte"/>
    <n v="100"/>
    <m/>
    <m/>
    <s v="No disminuye"/>
    <s v="Indirectamente"/>
    <n v="0"/>
    <m/>
    <n v="0"/>
    <m/>
  </r>
  <r>
    <n v="3"/>
    <s v="DEP-3"/>
    <x v="0"/>
    <x v="0"/>
    <x v="2"/>
    <s v="Tecnológicos"/>
    <s v="Procesos"/>
    <s v="Activos de seguridad digital"/>
    <s v="1. Asignación inadecuada de perfiles de usuario en los sistemas de información._x000a_2. Presión de superiores jerárquicamente para la alteración o uso indebido de los sistemas de información._x000a_3. Ausencia de lineamientos para el registro de información en los aplicativos. _x000a_4. Acciones intencionadas por las personas con acceso a los aplicativos para alterar la información. _x000a_5. Desconocimiento de los aplicativos y su funcionamiento por parte de los servidores públicos."/>
    <x v="3"/>
    <s v="1. Sanciones, acciones disciplinarias o procesos legales en contra de la entidad que afecten el cumplimiento de objetivos._x000a_2. Pérdida de credibilidad o afectaciones en la imagen institucional _x000a_3. Reprocesos en la ejecución de actividades._x000a_4. Hallazgos con incidencia administrativa, fiscal o disciplinaria por los entes de control._x000a_5. Afectaciones en la toma de decisiones por parte de la Alta Dirección."/>
    <n v="3"/>
    <n v="4"/>
    <n v="12"/>
    <s v="34"/>
    <x v="0"/>
    <s v="Reducir el riesgo"/>
    <n v="1"/>
    <n v="2"/>
    <n v="2"/>
    <s v="12"/>
    <x v="2"/>
    <s v="Adriana Rocío Tovar_x000a_Jefe OAP"/>
    <s v="NO"/>
    <x v="6"/>
    <s v="Responsable Oficina Asesora de Planeación"/>
    <s v="NO"/>
    <s v="Correo electrónico con la notificación de cierre de periodo. Correo electrónico para corregir información (Si aplica)."/>
    <s v="Porcentaje"/>
    <n v="10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s v="DEP-3"/>
    <x v="0"/>
    <x v="1"/>
    <x v="1"/>
    <m/>
    <m/>
    <m/>
    <m/>
    <x v="1"/>
    <m/>
    <m/>
    <m/>
    <n v="0"/>
    <m/>
    <x v="1"/>
    <m/>
    <n v="-2"/>
    <n v="0"/>
    <n v="0"/>
    <m/>
    <x v="1"/>
    <m/>
    <m/>
    <x v="7"/>
    <s v="Responsable Oficina Asesora de Planeación"/>
    <s v="NO"/>
    <s v="Reporte de usuarios registrados en los aplicativos verificado por el responsable de la OAP. "/>
    <s v="Número"/>
    <n v="1"/>
    <m/>
    <m/>
    <n v="0"/>
    <n v="1"/>
    <s v="NO"/>
    <s v="Preventivo"/>
    <s v="NO"/>
    <s v="SI"/>
    <s v="SI"/>
    <s v="An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s v="DEP-3"/>
    <x v="0"/>
    <x v="1"/>
    <x v="1"/>
    <m/>
    <m/>
    <m/>
    <m/>
    <x v="1"/>
    <m/>
    <m/>
    <m/>
    <n v="0"/>
    <m/>
    <x v="1"/>
    <m/>
    <n v="-2"/>
    <n v="0"/>
    <n v="0"/>
    <m/>
    <x v="1"/>
    <m/>
    <m/>
    <x v="8"/>
    <s v="Responsable Oficina Asesora de Planeación"/>
    <s v="NO"/>
    <s v="Correo electrónico de Visto Bueno de la OAP para el cargue en SINERGIA o Correo electrónico de notificación de cargue por el responsable."/>
    <s v="Porcentaje"/>
    <n v="10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4"/>
    <s v="DEP-4"/>
    <x v="0"/>
    <x v="0"/>
    <x v="0"/>
    <s v="Legales y reglamentarios"/>
    <s v="Procesos"/>
    <s v="Interacciones con otros procesos"/>
    <s v="1. Alta rotación de personal._x000a_2. Falta de capacitación en los temas referentes al sistema de gestión y MIPG para el personal antiguo y nuevo de la Entidad._x000a_3. No aplicación de medidas de control y seguimiento a los requisitos normativos desde el proceso de Direccionamiento Estratégico y Planeación._x000a_4.  Falta de Direccionamiento para la aplicación de los objetivos del MIPG y reconocimiento de su utilidad en la entidad."/>
    <x v="4"/>
    <s v="1. Puntuación baja en el Índice de desempeño Institucional - IDI de las políticas del modelo._x000a_2. No se logra la integración de los sistemas de gestión con el MIPG._x000a_3. Desenfoque de las actividades ejecutadas por el personal en función del modelo MIPG._x000a_4. Llamados de atención por entidades de control o administrativas._x000a_5. Reprocesos en las actividades._x000a_6. Pérdida de imagen institucional y credibilidad del proceso de Direccionamiento Estratégico y Planeación._x000a_7. Afectaciones para el proceso de certificación en la norma ISO 9001:2015 o implementación de las políticas del MIPG._x000a_8. Afectaciones en el cumplimiento de los objetivos estratégicos de la entidad. "/>
    <n v="4"/>
    <n v="4"/>
    <n v="16"/>
    <s v="44"/>
    <x v="0"/>
    <s v="Reducir el riesgo"/>
    <n v="3"/>
    <n v="3"/>
    <n v="9"/>
    <s v="33"/>
    <x v="3"/>
    <s v="Adriana Rocío Tovar_x000a_Jefe OAP"/>
    <s v="NO"/>
    <x v="9"/>
    <s v=" Líder responsable de cada proceso"/>
    <s v="NO"/>
    <s v="Planes institucionales articulados con MIPG y aprobados por el Comité. Seguimiento realizado por el proceso a su plan de acción. "/>
    <s v="Número"/>
    <n v="2"/>
    <m/>
    <m/>
    <n v="1"/>
    <n v="1"/>
    <s v="SI"/>
    <s v="Detectivo"/>
    <s v="SI"/>
    <s v="SI"/>
    <s v="SI"/>
    <s v="Continuo"/>
    <s v="Automático"/>
    <s v="Asignado"/>
    <s v="Adecuado"/>
    <s v="Oportuna"/>
    <s v="Detectar"/>
    <s v="Confiable"/>
    <s v="Se investigan y resuelven oportunamente"/>
    <s v="Completa"/>
    <n v="15"/>
    <n v="15"/>
    <n v="15"/>
    <n v="10"/>
    <n v="15"/>
    <n v="15"/>
    <n v="10"/>
    <n v="95"/>
    <s v="Moderado"/>
    <s v="Se ejecuta de manera consistente"/>
    <s v="Fuerte"/>
    <s v="Moderado"/>
    <n v="50"/>
    <n v="62.5"/>
    <s v="Moderado"/>
    <s v="No disminuye"/>
    <s v="Directamente"/>
    <n v="0"/>
    <n v="0.75"/>
    <n v="0"/>
    <n v="0.75"/>
  </r>
  <r>
    <m/>
    <m/>
    <x v="0"/>
    <x v="1"/>
    <x v="1"/>
    <m/>
    <m/>
    <m/>
    <m/>
    <x v="1"/>
    <m/>
    <m/>
    <m/>
    <m/>
    <m/>
    <x v="1"/>
    <m/>
    <m/>
    <m/>
    <n v="0"/>
    <m/>
    <x v="1"/>
    <m/>
    <m/>
    <x v="10"/>
    <s v="Responsable Oficina Asesora de Planeación"/>
    <s v="NO"/>
    <s v="Archivo planificación FURAG  y/o Acta sesión de seguimiento con los procesos. "/>
    <s v="Número"/>
    <n v="20"/>
    <m/>
    <m/>
    <n v="10"/>
    <n v="10"/>
    <s v="NO"/>
    <s v="Detectivo"/>
    <s v="NO"/>
    <s v="SI"/>
    <s v="SI"/>
    <s v="Anualmente"/>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m/>
    <m/>
    <x v="0"/>
    <x v="1"/>
    <x v="1"/>
    <m/>
    <m/>
    <m/>
    <m/>
    <x v="1"/>
    <m/>
    <m/>
    <m/>
    <m/>
    <m/>
    <x v="1"/>
    <m/>
    <m/>
    <m/>
    <n v="0"/>
    <m/>
    <x v="1"/>
    <m/>
    <m/>
    <x v="11"/>
    <s v="Responsable Oficina Asesora de Planeación"/>
    <s v="NO"/>
    <s v=" Resultados del mecanismo de evaluación utilizado y/o material evidencia de la evaluación realizada. "/>
    <s v="Número"/>
    <n v="2"/>
    <m/>
    <m/>
    <n v="1"/>
    <n v="1"/>
    <s v="NO"/>
    <s v="Preventivo"/>
    <s v="NO"/>
    <s v="SI"/>
    <s v="SI"/>
    <s v="Semestr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m/>
    <m/>
    <x v="0"/>
    <x v="1"/>
    <x v="1"/>
    <m/>
    <m/>
    <m/>
    <m/>
    <x v="1"/>
    <m/>
    <m/>
    <m/>
    <m/>
    <s v=""/>
    <x v="3"/>
    <m/>
    <m/>
    <m/>
    <n v="0"/>
    <s v=""/>
    <x v="4"/>
    <m/>
    <m/>
    <x v="12"/>
    <s v="Alta Dirección"/>
    <s v="NO"/>
    <s v="Presentación del desempeño institucional a la Alta Dirección, Acta de Comité presentación de resultados y/o plan de acción desde la Alta Dirección."/>
    <s v="Número"/>
    <n v="1"/>
    <m/>
    <m/>
    <n v="1"/>
    <n v="0"/>
    <s v="NO"/>
    <s v="Detectivo"/>
    <s v="SI"/>
    <s v="SI"/>
    <s v="SI"/>
    <s v="Anualmente"/>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n v="5"/>
    <s v="SEI-1"/>
    <x v="1"/>
    <x v="2"/>
    <x v="2"/>
    <s v="Políticos"/>
    <s v="Procesos"/>
    <s v="Procedimientos asociados"/>
    <s v="1. Recortes en el presupuesto de la OCI_x000a__x000a_2. Decisiones administrativas de supresión de auditorias del SGI._x000a__x000a_3. Falta de funcionarios de planta y una alta rotación de personal contratista en la OCI._x000a__x000a_4. Falta de competencia de los auditores internos para la ejecución de auditorías._x000a__x000a_5. Falta de tiempo y disponibilidad del auditado_x000a__x000a_6. Falta de seguimiento permanente desde la OCI a la ejecución del programa anual de auditoria"/>
    <x v="5"/>
    <s v="1. Susceptibilidad de los procesos no auditados de incurrir en situaciones que generen sanciones fiscales, disciplinarias e inclusive penales._x000a__x000a_2. Posibles sanciones disciplinarias al Jefe de la OCI por la no ejecución del Programa Anual de Auditorias._x000a__x000a_3. Pérdida de imagen institucional y credibilidad del proceso de seguimiento y evaluación._x000a__x000a_4. Afectaciones en la prestación del servicio a los usuarios del IGAC. "/>
    <n v="3"/>
    <n v="4"/>
    <n v="12"/>
    <s v="34"/>
    <x v="0"/>
    <s v="Reducir el riesgo"/>
    <n v="2"/>
    <n v="3"/>
    <n v="6"/>
    <s v="34"/>
    <x v="5"/>
    <s v="Jorge Armando Porras Buitrago     _x000a_Jefe Oficina De Control Interno"/>
    <s v="NO"/>
    <x v="13"/>
    <s v=" Jefe de la Oficina de Control Interno"/>
    <s v="NO"/>
    <s v=" Acta de reunión y/o cronograma de auditoría verificado."/>
    <s v="Número"/>
    <n v="8"/>
    <m/>
    <m/>
    <n v="4"/>
    <n v="4"/>
    <s v="NO"/>
    <s v="Detectivo"/>
    <s v="SI"/>
    <s v="SI"/>
    <s v="SI"/>
    <s v="Mensualmente"/>
    <s v="Manual"/>
    <s v="Asignado"/>
    <s v="Adecuado"/>
    <s v="Oportuna"/>
    <s v="Detectar"/>
    <s v="Confiable"/>
    <s v="Se investigan y resuelven oportunamente"/>
    <s v="Completa"/>
    <n v="15"/>
    <n v="15"/>
    <n v="15"/>
    <n v="10"/>
    <n v="15"/>
    <n v="15"/>
    <n v="10"/>
    <n v="95"/>
    <s v="Moderado"/>
    <s v="Se ejecuta de manera consistente"/>
    <s v="Fuerte"/>
    <s v="Moderado"/>
    <n v="50"/>
    <n v="50"/>
    <s v="Moderado"/>
    <s v="Directamente"/>
    <s v="Directamente"/>
    <n v="1"/>
    <n v="0.5"/>
    <n v="1"/>
    <n v="0.5"/>
  </r>
  <r>
    <m/>
    <m/>
    <x v="1"/>
    <x v="1"/>
    <x v="1"/>
    <m/>
    <m/>
    <m/>
    <m/>
    <x v="1"/>
    <m/>
    <m/>
    <m/>
    <n v="0"/>
    <m/>
    <x v="3"/>
    <m/>
    <n v="0"/>
    <n v="0"/>
    <n v="0"/>
    <m/>
    <x v="4"/>
    <m/>
    <m/>
    <x v="14"/>
    <s v="Jefe Oficina de Control Interno"/>
    <s v="NO"/>
    <s v="Resultados de la evaluación a los auditores y/o plan de mejoramiento individual (si aplica). "/>
    <s v="Número"/>
    <n v="2"/>
    <m/>
    <m/>
    <n v="1"/>
    <n v="1"/>
    <s v="NO"/>
    <s v="Detectivo"/>
    <s v="SI"/>
    <s v="NO"/>
    <s v="SI"/>
    <s v="Semestralmente"/>
    <s v="Manual"/>
    <s v="Asignado"/>
    <s v="Adecuado"/>
    <s v="Oportuna"/>
    <s v="Detectar"/>
    <s v="Confiable"/>
    <s v="Se investigan y resuelven oportunamente"/>
    <s v="Completa"/>
    <n v="15"/>
    <n v="15"/>
    <n v="15"/>
    <n v="10"/>
    <n v="15"/>
    <n v="15"/>
    <n v="10"/>
    <n v="95"/>
    <s v="Moderado"/>
    <s v="Se ejecuta de manera consistente"/>
    <s v="Fuerte"/>
    <s v="Moderado"/>
    <n v="50"/>
    <m/>
    <m/>
    <s v="No disminuye"/>
    <s v="Indirectamente"/>
    <n v="0"/>
    <m/>
    <n v="0"/>
    <m/>
  </r>
  <r>
    <n v="6"/>
    <s v="SEI-2"/>
    <x v="1"/>
    <x v="2"/>
    <x v="3"/>
    <s v="Legales y reglamentarios"/>
    <s v="Procesos"/>
    <s v="Diseño del proceso"/>
    <s v="1. Falta de competencias y destrezas de los auditores internos para la ejecución de auditorías._x000a__x000a_2. No contar con la información suficiente y oportuna para la realización de la Auditoria._x000a__x000a_3. Desconocimiento por parte del auditor de las normas vigentes aplicables al proceso auditado._x000a__x000a_4. Pérdida de la información recopilada y de trabajo de la Oficina de Control Interno._x000a_"/>
    <x v="6"/>
    <s v="1. Informes deficientes que pueden conllevar a una errada toma de decisiones e insuficiente conocimiento sobre el estado del Sistema de Control Interno._x000a__x000a_2. Susceptibilidad de los procesos auditados de incurrir en situaciones que generen sanciones fiscales, disciplinarias e inclusive penales._x000a__x000a_3. Pérdida de imagen institucional y credibilidad del proceso de seguimiento y evaluación._x000a__x000a_4. Afectaciones en la prestación del servicio a los usuarios del IGAC. "/>
    <n v="1"/>
    <n v="3"/>
    <n v="3"/>
    <s v="13"/>
    <x v="2"/>
    <s v="Reducir el riesgo"/>
    <n v="1"/>
    <n v="2"/>
    <n v="2"/>
    <s v="12"/>
    <x v="2"/>
    <s v="Jorge Armando Porras Buitrago     _x000a_Jefe OCI"/>
    <s v="NO"/>
    <x v="15"/>
    <s v="Jefe Oficina de Control Interno"/>
    <s v="NO"/>
    <s v="Informes preliminares y finales presentados por correo electrónico al Jefe de la OCI y/o verificaciones realizadas al informe por parte del jefe de la OCI."/>
    <s v="Porcentaje"/>
    <n v="0"/>
    <m/>
    <m/>
    <n v="0"/>
    <n v="0"/>
    <s v="SI"/>
    <s v="Preventivo"/>
    <s v="SI"/>
    <s v="SI"/>
    <s v="SI"/>
    <s v="A solicitud"/>
    <s v="Manual"/>
    <s v="Asignado"/>
    <s v="Adecuado"/>
    <s v="Oportuna"/>
    <s v="Prevenir"/>
    <s v="Confiable"/>
    <s v="Se investigan y resuelven oportunamente"/>
    <s v="Completa"/>
    <n v="15"/>
    <n v="15"/>
    <n v="15"/>
    <n v="15"/>
    <n v="15"/>
    <n v="15"/>
    <n v="10"/>
    <n v="100"/>
    <s v="Fuerte"/>
    <s v="Se ejecuta de manera consistente"/>
    <s v="Fuerte"/>
    <s v="Fuerte"/>
    <n v="100"/>
    <n v="83.333333333333329"/>
    <s v="Moderado"/>
    <s v="Directamente"/>
    <s v="Directamente"/>
    <n v="1"/>
    <n v="0.66666666666666663"/>
    <n v="1"/>
    <n v="0.66666666666666663"/>
  </r>
  <r>
    <m/>
    <m/>
    <x v="1"/>
    <x v="1"/>
    <x v="1"/>
    <m/>
    <m/>
    <m/>
    <m/>
    <x v="1"/>
    <m/>
    <m/>
    <m/>
    <n v="0"/>
    <m/>
    <x v="1"/>
    <m/>
    <n v="-1"/>
    <n v="0"/>
    <n v="0"/>
    <m/>
    <x v="1"/>
    <m/>
    <m/>
    <x v="16"/>
    <s v="Responsable en la Oficina de Control Interno"/>
    <s v="NO"/>
    <s v="Correo electrónico de verificación por el responsable de la Oficina de Control Interno a los miembros del equipo. "/>
    <s v="Número"/>
    <n v="0"/>
    <m/>
    <m/>
    <n v="0"/>
    <n v="0"/>
    <s v="NO"/>
    <s v="Preventivo"/>
    <s v="NO"/>
    <s v="NO"/>
    <s v="SI"/>
    <s v="Mens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m/>
    <m/>
    <x v="1"/>
    <x v="1"/>
    <x v="1"/>
    <m/>
    <m/>
    <m/>
    <m/>
    <x v="1"/>
    <m/>
    <m/>
    <m/>
    <n v="0"/>
    <m/>
    <x v="1"/>
    <m/>
    <n v="0"/>
    <n v="0"/>
    <n v="0"/>
    <m/>
    <x v="1"/>
    <m/>
    <m/>
    <x v="14"/>
    <s v="Jefe Oficina de Control Interno"/>
    <s v="NO"/>
    <s v="Resultados de la evaluación a los auditores y/o plan de mejoramiento individual (si aplica). "/>
    <s v="Número"/>
    <n v="0"/>
    <m/>
    <m/>
    <n v="0"/>
    <n v="0"/>
    <s v="NO"/>
    <s v="Detectivo"/>
    <s v="SI"/>
    <s v="NO"/>
    <s v="SI"/>
    <s v="Semestralmente"/>
    <s v="Manual"/>
    <s v="Asignado"/>
    <s v="Adecuado"/>
    <s v="Oportuna"/>
    <s v="Detectar"/>
    <s v="Confiable"/>
    <s v="Se investigan y resuelven oportunamente"/>
    <s v="Completa"/>
    <n v="15"/>
    <n v="15"/>
    <n v="15"/>
    <n v="10"/>
    <n v="15"/>
    <n v="15"/>
    <n v="10"/>
    <n v="95"/>
    <s v="Moderado"/>
    <s v="Se ejecuta de manera consistente"/>
    <s v="Fuerte"/>
    <s v="Moderado"/>
    <n v="50"/>
    <m/>
    <m/>
    <s v="No disminuye"/>
    <s v="Indirectamente"/>
    <n v="0"/>
    <m/>
    <n v="0"/>
    <m/>
  </r>
  <r>
    <n v="7"/>
    <s v="SEI-3"/>
    <x v="1"/>
    <x v="2"/>
    <x v="2"/>
    <s v="Legales y reglamentarios"/>
    <s v="Personal"/>
    <s v="Diseño del proceso"/>
    <s v="1. Falta de apropiación e interiorización del Estatuto de Auditoría Interna y Código de ética del auditor._x000a__x000a_2. Debilidad en las competencias de los auditores e insuficiente capacitación."/>
    <x v="7"/>
    <s v="1. Susceptibilidad de los procesos auditados de incurrir en situaciones que generen sanciones fiscales, disciplinarias e inclusive penales._x000a__x000a_2. Informes deficientes que pueden conllevar a una errada toma de decisiones e insuficiente conocimiento sobre el estado del Sistema de Control Interno._x000a__x000a_3. Pérdida de imagen institucional y credibilidad del proceso de seguimiento y evaluación. "/>
    <n v="5"/>
    <n v="4"/>
    <n v="20"/>
    <s v="54"/>
    <x v="0"/>
    <s v="Reducir el riesgo"/>
    <n v="4"/>
    <n v="3"/>
    <n v="12"/>
    <s v="43"/>
    <x v="3"/>
    <s v="Jorge Armando Porras Buitrago     _x000a_Jefe OCI"/>
    <s v="NO"/>
    <x v="14"/>
    <s v="Jefe Oficina de Control Interno"/>
    <s v="NO"/>
    <s v="Resultados de la evaluación a los auditores y/o plan de mejoramiento individual (si aplica). "/>
    <s v="Número"/>
    <n v="2"/>
    <m/>
    <m/>
    <n v="1"/>
    <n v="1"/>
    <s v="NO"/>
    <s v="Detectivo"/>
    <s v="SI"/>
    <s v="NO"/>
    <s v="SI"/>
    <s v="Semestralmente"/>
    <s v="Manual"/>
    <s v="Asignado"/>
    <s v="Adecuado"/>
    <s v="Oportuna"/>
    <s v="Detectar"/>
    <s v="Confiable"/>
    <s v="Se investigan y resuelven oportunamente"/>
    <s v="Completa"/>
    <n v="15"/>
    <n v="15"/>
    <n v="15"/>
    <n v="10"/>
    <n v="15"/>
    <n v="15"/>
    <n v="10"/>
    <n v="95"/>
    <s v="Moderado"/>
    <s v="Se ejecuta de manera consistente"/>
    <s v="Fuerte"/>
    <s v="Moderado"/>
    <n v="50"/>
    <n v="50"/>
    <s v="Moderado"/>
    <s v="Directamente"/>
    <s v="Directamente"/>
    <n v="1"/>
    <n v="1"/>
    <n v="1"/>
    <n v="1"/>
  </r>
  <r>
    <n v="8"/>
    <s v="SEI-4"/>
    <x v="1"/>
    <x v="2"/>
    <x v="4"/>
    <s v="Políticos"/>
    <s v="Personal"/>
    <s v="Procedimientos asociados"/>
    <s v="1. Intereses particulares_x000a__x000a_2. Falta de apropiación e interiorización del Estatuto de Auditoría Interna y Código de ética del auditor._x000a__x000a_3. Conflictos de interés presentados durante el proceso de auditoría._x000a__x000a_4. Presión de niveles jerárquicos superiores para omitir la revisión o la verificación._x000a_"/>
    <x v="8"/>
    <s v="1. Detrimento patrimonial de la entidad_x000a__x000a_2. Incurrir en situaciones que generen sanciones fiscales, disciplinarias e inclusive penales._x000a__x000a_3. Pérdida de imagen institucional y credibilidad del proceso de seguimiento y evaluación. "/>
    <n v="1"/>
    <n v="5"/>
    <n v="5"/>
    <s v="15"/>
    <x v="0"/>
    <s v="Reducir el riesgo"/>
    <n v="1"/>
    <n v="5"/>
    <n v="5"/>
    <s v="15"/>
    <x v="5"/>
    <s v="Jorge Armando Porras Buitrago     _x000a_Jefe OCI"/>
    <s v="NO"/>
    <x v="17"/>
    <s v="Jefe Oficina de Control Interno"/>
    <s v="NO"/>
    <s v="Informes de auditoria revisados y objetados."/>
    <s v="Porcentaje"/>
    <n v="0"/>
    <m/>
    <m/>
    <n v="0"/>
    <n v="0"/>
    <s v="SI"/>
    <s v="Detectivo"/>
    <s v="SI"/>
    <s v="SI"/>
    <s v="SI"/>
    <s v="Continuo"/>
    <s v="Manual"/>
    <s v="Asignado"/>
    <s v="Adecuado"/>
    <s v="Oportuna"/>
    <s v="Detectar"/>
    <s v="Confiable"/>
    <s v="Se investigan y resuelven oportunamente"/>
    <s v="Completa"/>
    <n v="15"/>
    <n v="15"/>
    <n v="15"/>
    <n v="10"/>
    <n v="15"/>
    <n v="15"/>
    <n v="10"/>
    <n v="95"/>
    <s v="Moderado"/>
    <s v="Se ejecuta de manera consistente"/>
    <s v="Fuerte"/>
    <s v="Moderado"/>
    <n v="50"/>
    <n v="50"/>
    <s v="Moderado"/>
    <s v="Directamente"/>
    <s v="Directamente"/>
    <n v="0"/>
    <n v="0"/>
    <n v="1"/>
    <n v="0"/>
  </r>
  <r>
    <n v="9"/>
    <s v="SCP-1"/>
    <x v="2"/>
    <x v="3"/>
    <x v="3"/>
    <s v="Legales y reglamentarios"/>
    <s v="Comunicación Interna"/>
    <s v="Comunicación entre los procesos"/>
    <s v="1. Deficiencia en la atención prestada a los ciudadanos o grupos de interes_x000a__x000a_2. No contar con recursos tecnológicos para hacer seguimiento y agilizar las peticiones presentadas por los ciudadanos_x000a__x000a_3. Falta de conocimiento del personal de la normatividad vigente en derechos de petición"/>
    <x v="9"/>
    <s v="1. Acciones de tutelas_x000a__x000a_2. Imposibilidad del seguimiento en tiempo real_x000a__x000a_3. Reprocesos y demora en las en la atención"/>
    <n v="5"/>
    <n v="3"/>
    <n v="15"/>
    <s v="53"/>
    <x v="0"/>
    <s v="Reducir el riesgo"/>
    <n v="5"/>
    <n v="3"/>
    <n v="15"/>
    <s v="53"/>
    <x v="5"/>
    <s v="Maria del Pilar Gonzalez_x000a_Secretaria General_x000a__x000a_Elizabeth García González _x000a_Coordinadora GIT proceso"/>
    <s v="NO"/>
    <x v="18"/>
    <s v="Facilitador del SGI en sede central "/>
    <s v="NO"/>
    <s v="Registro escrito del seguimiento yo correo electrónico yo memorando interno con observaciones en caso que aplique "/>
    <s v="Número"/>
    <n v="3"/>
    <m/>
    <m/>
    <n v="1"/>
    <n v="2"/>
    <s v="NO"/>
    <s v="Correctivo"/>
    <s v="SI"/>
    <s v="SI"/>
    <s v="SI"/>
    <s v="Trimestralmente"/>
    <s v="Manual"/>
    <s v="Asignado"/>
    <s v="Adecuado"/>
    <s v="Oportuna"/>
    <s v="No es un control"/>
    <s v="Confiable"/>
    <s v="Se investigan y resuelven oportunamente"/>
    <s v="Completa"/>
    <n v="15"/>
    <n v="15"/>
    <n v="15"/>
    <n v="0"/>
    <n v="15"/>
    <n v="15"/>
    <n v="10"/>
    <n v="85"/>
    <s v="Débil"/>
    <s v="Se ejecuta de manera consistente"/>
    <s v="Fuerte"/>
    <s v="Débil"/>
    <n v="0"/>
    <n v="0"/>
    <s v="Débil"/>
    <s v="Directamente"/>
    <s v="Directamente"/>
    <n v="0"/>
    <n v="0"/>
    <n v="0"/>
    <n v="0"/>
  </r>
  <r>
    <m/>
    <m/>
    <x v="2"/>
    <x v="1"/>
    <x v="1"/>
    <m/>
    <m/>
    <m/>
    <m/>
    <x v="1"/>
    <m/>
    <m/>
    <m/>
    <n v="0"/>
    <s v=""/>
    <x v="3"/>
    <m/>
    <n v="0"/>
    <n v="0"/>
    <n v="0"/>
    <s v="00"/>
    <x v="4"/>
    <m/>
    <m/>
    <x v="19"/>
    <s v="Coordinador GIT Servicio al Ciudadano"/>
    <s v="NO"/>
    <s v="Correos electrónicos yo memorando interno con los requerimientos yo registros de asistencia yo memorando interno con la justificación del incumplimiento  "/>
    <s v="Número"/>
    <n v="2"/>
    <m/>
    <m/>
    <n v="1"/>
    <n v="1"/>
    <s v="NO"/>
    <s v="Correctivo"/>
    <s v="SI"/>
    <s v="SI"/>
    <s v="SI"/>
    <s v="Semestralmente"/>
    <s v="Manual"/>
    <s v="Asignado"/>
    <s v="Adecuado"/>
    <s v="Oportuna"/>
    <s v="No es un control"/>
    <s v="Confiable"/>
    <s v="Se investigan y resuelven oportunamente"/>
    <s v="Completa"/>
    <n v="15"/>
    <n v="15"/>
    <n v="15"/>
    <n v="0"/>
    <n v="15"/>
    <n v="15"/>
    <n v="10"/>
    <n v="85"/>
    <s v="Débil"/>
    <s v="Se ejecuta de manera consistente"/>
    <s v="Fuerte"/>
    <s v="Débil"/>
    <n v="0"/>
    <m/>
    <m/>
    <s v="Directamente"/>
    <s v="Indirectamente"/>
    <n v="0"/>
    <m/>
    <n v="0"/>
    <m/>
  </r>
  <r>
    <n v="10"/>
    <s v="SCP-2"/>
    <x v="2"/>
    <x v="3"/>
    <x v="4"/>
    <s v="Legales y reglamentarios"/>
    <s v="Personal"/>
    <s v="Interacciones con otros procesos"/>
    <s v="1. Falta de apropiación de los valores institucionales._x000a__x000a_2. Falta de Presupuesto_x000a__x000a_3. Falta de controles en el proceso"/>
    <x v="10"/>
    <s v="1. Afectaciones en la magen institucional y credibilidad del proceso de Servicio al Ciudadano y participación"/>
    <n v="4"/>
    <n v="5"/>
    <n v="20"/>
    <s v="45"/>
    <x v="0"/>
    <s v="Reducir el riesgo"/>
    <n v="4"/>
    <n v="5"/>
    <n v="20"/>
    <s v="45"/>
    <x v="5"/>
    <s v="Maria del Pilar Gonzalez_x000a_Secretaria General_x000a__x000a_Elizabeth García González _x000a_Coordinadora GIT proceso"/>
    <s v="SI"/>
    <x v="20"/>
    <s v="Facilitador del SGI en sede central y responsables de PQRDS en Direcciones Territoriales"/>
    <s v="SI"/>
    <s v="Registros de asistencia yo correo electrónico y/o memorando interno con observaciones en caso que aplique"/>
    <s v="Número"/>
    <n v="2"/>
    <m/>
    <m/>
    <n v="1"/>
    <n v="1"/>
    <s v="NO"/>
    <s v="Preventivo"/>
    <s v="SI"/>
    <s v="SI"/>
    <s v="SI"/>
    <s v="Trimestralmente"/>
    <s v="Manual"/>
    <s v="Asignado"/>
    <s v="Adecuado"/>
    <s v="Oportuna"/>
    <s v="Prevenir"/>
    <s v="Confiable"/>
    <s v="Se investigan y resuelven oportunamente"/>
    <s v="Completa"/>
    <n v="15"/>
    <n v="15"/>
    <n v="15"/>
    <n v="15"/>
    <n v="15"/>
    <n v="15"/>
    <n v="10"/>
    <n v="100"/>
    <s v="Fuerte"/>
    <s v="Se ejecuta de manera consistente"/>
    <s v="Fuerte"/>
    <s v="Fuerte"/>
    <n v="100"/>
    <n v="100"/>
    <s v="Fuerte"/>
    <s v="No disminuye"/>
    <s v="No disminuye"/>
    <n v="0"/>
    <n v="0"/>
    <n v="0"/>
    <n v="0"/>
  </r>
  <r>
    <n v="11"/>
    <s v="REG-1"/>
    <x v="3"/>
    <x v="4"/>
    <x v="3"/>
    <s v="Legales y reglamentarios"/>
    <s v="Procesos"/>
    <s v="Procedimientos asociados"/>
    <s v="1. Falta de generación de espacios de participación previo a la expedición del acto administrativo teniendo en cuenta los requerimientos de ley._x000a__x000a_2. Asignación de responsabilidades para la expedición de actos administrativos a personal sin las competencias de ley requeridas._x000a__x000a_3. Falta de control en los cambios normativos del acto administrativo al interior de la entidad antes de su expedición."/>
    <x v="11"/>
    <s v="1. Sanciones de orden disciplinario, penal y/o fiscal en contra de la entidad o los funcionarios responsables._x000a__x000a_2. Posibles demandas en contra de la entidad. _x000a__x000a_3. Pérdida de imagen institucional y credibilidad del proceso de regulación._x000a__x000a_4. Generación de vacíos legales por la ausencia de normatividad aplicable."/>
    <n v="1"/>
    <n v="3"/>
    <n v="3"/>
    <s v="13"/>
    <x v="2"/>
    <s v="Reducir el riesgo"/>
    <n v="1"/>
    <n v="1"/>
    <n v="1"/>
    <s v="11"/>
    <x v="2"/>
    <s v="Patricia del Rosario Lozano Triviño_x000a_Jefe OAJ"/>
    <s v="NO"/>
    <x v="21"/>
    <s v="Responsable en la Oficina, GIT o Área"/>
    <s v="NO"/>
    <s v="Correo de envío del proyecto de Acto Administrativo al proceso de Difusión y Mercadeo para publicación en la página web; y/o link de publicación del Acto Administrativo."/>
    <s v="Porcentaje"/>
    <n v="0"/>
    <m/>
    <m/>
    <n v="0"/>
    <n v="0"/>
    <s v="SI"/>
    <s v="Preventivo"/>
    <s v="SI"/>
    <s v="SI"/>
    <s v="SI"/>
    <s v="A solicitud"/>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Indirectamente"/>
    <n v="2"/>
    <n v="2"/>
    <n v="2"/>
    <n v="2"/>
  </r>
  <r>
    <m/>
    <m/>
    <x v="3"/>
    <x v="1"/>
    <x v="1"/>
    <m/>
    <m/>
    <m/>
    <m/>
    <x v="1"/>
    <m/>
    <m/>
    <m/>
    <n v="0"/>
    <s v=""/>
    <x v="3"/>
    <m/>
    <n v="-2"/>
    <n v="0"/>
    <n v="0"/>
    <s v="-20"/>
    <x v="4"/>
    <m/>
    <m/>
    <x v="22"/>
    <s v="Responsable Oficina Asesora Jurídica"/>
    <s v="NO"/>
    <s v="Correo remisorio y/o memorando con las observaciones por parte de la OAJ al proceso que proyectó el acto."/>
    <s v="Porcentaje"/>
    <n v="0"/>
    <m/>
    <m/>
    <n v="0"/>
    <n v="0"/>
    <s v="SI"/>
    <s v="Preventivo"/>
    <s v="NO"/>
    <s v="SI"/>
    <s v="SI"/>
    <s v="A solicitud"/>
    <s v="Manual"/>
    <s v="Asignado"/>
    <s v="Adecuado"/>
    <s v="Oportuna"/>
    <s v="Prevenir"/>
    <s v="Confiable"/>
    <s v="Se investigan y resuelven oportunamente"/>
    <s v="Completa"/>
    <n v="15"/>
    <n v="15"/>
    <n v="15"/>
    <n v="15"/>
    <n v="15"/>
    <n v="15"/>
    <n v="10"/>
    <n v="100"/>
    <s v="Fuerte"/>
    <s v="Se ejecuta de manera consistente"/>
    <s v="Fuerte"/>
    <s v="Fuerte"/>
    <n v="100"/>
    <m/>
    <m/>
    <s v="Directamente"/>
    <s v="Indirectamente"/>
    <n v="2"/>
    <m/>
    <n v="2"/>
    <m/>
  </r>
  <r>
    <n v="12"/>
    <s v="REG-2"/>
    <x v="3"/>
    <x v="4"/>
    <x v="3"/>
    <s v="Legales y reglamentarios"/>
    <s v="Procesos"/>
    <s v="Procedimientos asociados"/>
    <s v="1. Se identifica la ilegalidad del acto por parte de un ente judicial._x000a__x000a_"/>
    <x v="12"/>
    <s v="1. Sanciones de orden disciplinario, penal y/o fiscal en contra de la entidad o los funcionarios responsables._x000a__x000a_2. Posibles demandas en contra de la entidad. _x000a__x000a_3. Pérdida de imagen institucional y credibilidad del proceso de regulación._x000a__x000a_4. Generación de vacíos legales por la ausencia de normatividad aplicable."/>
    <n v="2"/>
    <n v="4"/>
    <n v="8"/>
    <s v="24"/>
    <x v="4"/>
    <s v="Reducir el riesgo"/>
    <n v="1"/>
    <n v="3"/>
    <n v="3"/>
    <s v="13"/>
    <x v="0"/>
    <s v="Patricia del Rosario Lozano Triviño_x000a_Jefe OAJ"/>
    <s v="NO"/>
    <x v="22"/>
    <s v="Responsable Oficina Asesora Jurídica"/>
    <s v="NO"/>
    <s v="Correo remisorio y/o memorando con las observaciones por parte de la OAJ al proceso que proyectó el acto."/>
    <s v="Porcentaje"/>
    <n v="0"/>
    <m/>
    <m/>
    <n v="0"/>
    <n v="0"/>
    <s v="SI"/>
    <s v="Preventivo"/>
    <s v="NO"/>
    <s v="SI"/>
    <s v="SI"/>
    <s v="A solicitud"/>
    <s v="Manual"/>
    <s v="Asignado"/>
    <s v="Adecuado"/>
    <s v="Oportuna"/>
    <s v="Prevenir"/>
    <s v="Confiable"/>
    <s v="Se investigan y resuelven oportunamente"/>
    <s v="Completa"/>
    <n v="15"/>
    <n v="15"/>
    <n v="15"/>
    <n v="15"/>
    <n v="15"/>
    <n v="15"/>
    <n v="10"/>
    <n v="100"/>
    <s v="Fuerte"/>
    <s v="Se ejecuta de manera consistente"/>
    <s v="Fuerte"/>
    <s v="Fuerte"/>
    <n v="100"/>
    <n v="75"/>
    <s v="Moderado"/>
    <s v="Directamente"/>
    <s v="Indirectamente"/>
    <n v="1"/>
    <n v="1"/>
    <n v="1"/>
    <n v="1"/>
  </r>
  <r>
    <m/>
    <m/>
    <x v="3"/>
    <x v="1"/>
    <x v="1"/>
    <m/>
    <m/>
    <m/>
    <m/>
    <x v="1"/>
    <m/>
    <m/>
    <m/>
    <n v="0"/>
    <s v=""/>
    <x v="3"/>
    <m/>
    <n v="-1"/>
    <n v="0"/>
    <n v="0"/>
    <s v="-10"/>
    <x v="4"/>
    <m/>
    <m/>
    <x v="23"/>
    <s v="Responsable Oficina Asesora Jurídica"/>
    <s v="NO"/>
    <s v="Fallo del ente judicial recibido por la entidad y/o nuevo acto administrativo generado (en caso de presentarse la inaplicabilidad). "/>
    <s v="Porcentaje"/>
    <n v="0"/>
    <m/>
    <m/>
    <n v="0"/>
    <n v="0"/>
    <s v="SI"/>
    <s v="Detectivo"/>
    <s v="NO"/>
    <s v="SI"/>
    <s v="SI"/>
    <s v="A solicitud"/>
    <s v="Manual"/>
    <s v="Asignado"/>
    <s v="Adecuado"/>
    <s v="Oportuna"/>
    <s v="Detectar"/>
    <s v="Confiable"/>
    <s v="Se investigan y resuelven oportunamente"/>
    <s v="Completa"/>
    <n v="15"/>
    <n v="15"/>
    <n v="15"/>
    <n v="10"/>
    <n v="15"/>
    <n v="15"/>
    <n v="10"/>
    <n v="95"/>
    <s v="Moderado"/>
    <s v="Se ejecuta de manera consistente"/>
    <s v="Fuerte"/>
    <s v="Moderado"/>
    <n v="50"/>
    <m/>
    <m/>
    <s v="Directamente"/>
    <s v="Indirectamente"/>
    <n v="1"/>
    <m/>
    <n v="1"/>
    <m/>
  </r>
  <r>
    <n v="13"/>
    <s v="GJU-1"/>
    <x v="4"/>
    <x v="5"/>
    <x v="3"/>
    <s v="Legales y reglamentarios"/>
    <s v="Personal"/>
    <s v="Interacciones con otros procesos"/>
    <s v="_x000a_1. Falta de verificación permanente a las plataformas y páginas web jurídicas especializadas._x000a__x000a_2. Falta de respuesta adecuada y oportuna por parte de los procesos involucrados para atender  los requerimientos judiciales._x000a__x000a_3. Novedades en el personal que afectan la atención de los trámites a procesos judiciales en la sede central y en las Direcciones Territoriales."/>
    <x v="13"/>
    <s v="1. Sanciones de orden disciplinario, penal y fiscal en contra de la entidad y los abogados._x000a__x000a_2. Posibles sentencias condenatorias que puede acarrear pérdida de recursos financieros._x000a__x000a_3. Pérdida de imagen institucional y credibilidad del proceso de gestión jurídica."/>
    <n v="5"/>
    <n v="3"/>
    <n v="15"/>
    <s v="53"/>
    <x v="0"/>
    <s v="Reducir el riesgo"/>
    <n v="3"/>
    <n v="1"/>
    <n v="3"/>
    <s v="31"/>
    <x v="2"/>
    <s v="Patricia del Rosario Lozano Triviño_x000a_Jefe OAJ"/>
    <s v="NO"/>
    <x v="24"/>
    <s v="El responsable asignado de la Oficina Asesora Jurídica en Sede Central, o el abogado en las Direcciones Territoriales"/>
    <s v="SI"/>
    <s v="Formato diligenciado &quot;Control de estado de procesos judiciales&quot; vigente."/>
    <s v="Número"/>
    <n v="22"/>
    <m/>
    <m/>
    <n v="5"/>
    <n v="17"/>
    <s v="NO"/>
    <s v="Preventivo"/>
    <s v="SI"/>
    <s v="SI"/>
    <s v="SI"/>
    <s v="Seman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4"/>
    <x v="1"/>
    <x v="1"/>
    <m/>
    <m/>
    <m/>
    <m/>
    <x v="1"/>
    <m/>
    <m/>
    <m/>
    <n v="0"/>
    <m/>
    <x v="1"/>
    <m/>
    <n v="-2"/>
    <n v="0"/>
    <n v="0"/>
    <m/>
    <x v="1"/>
    <m/>
    <m/>
    <x v="25"/>
    <s v="El responsable asignado de la Oficina Asesora Jurídica en Sede Central, o el abogado en las Direcciones Territoriales"/>
    <s v="SI"/>
    <s v="Memorando y/o correo electrónico de solicitud de conceptos técnico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4"/>
    <x v="1"/>
    <x v="1"/>
    <m/>
    <m/>
    <m/>
    <m/>
    <x v="1"/>
    <m/>
    <m/>
    <m/>
    <n v="0"/>
    <m/>
    <x v="1"/>
    <m/>
    <n v="-2"/>
    <n v="0"/>
    <n v="0"/>
    <m/>
    <x v="1"/>
    <m/>
    <m/>
    <x v="26"/>
    <s v="Jefe de la Oficina Asesora Jurídica o a quien asigne en Sede Central "/>
    <s v="SI"/>
    <s v="Convocatoria a través de correo electrónico, acta de reunión, agenda y/o pantallazo de los participantes (convocatoria virtual)"/>
    <s v="Número"/>
    <n v="6"/>
    <m/>
    <m/>
    <n v="2"/>
    <n v="4"/>
    <s v="NO"/>
    <s v="Preventivo"/>
    <s v="NO"/>
    <s v="NO"/>
    <s v="SI"/>
    <s v="Mens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14"/>
    <s v="GJU-2"/>
    <x v="4"/>
    <x v="5"/>
    <x v="4"/>
    <s v="Políticos"/>
    <s v="Personal"/>
    <s v="Procedimientos asociados"/>
    <s v="1. Falta de seguimiento al estado de los antecedentes disciplinarios de los abogados de la entidad._x000a__x000a_2. No manifestación de conflictos de interés por parte de los abogados en procesos que tengan a cargo._x000a__x000a_3. Desconocimiento de las inhabilidades e incompatibilidades de los abogados en el trámite de procesos judiciales."/>
    <x v="14"/>
    <s v="1. Sanciones de orden disciplinario, penal y fiscal en contra de la entidad y los abogados._x000a__x000a_2. Pérdida de imagen institucional y credibilidad del proceso de gestión jurídica._x000a__x000a_3. Detrimento patrimonial para la entidad producto de los actos de corrupción. "/>
    <n v="3"/>
    <n v="4"/>
    <n v="12"/>
    <s v="34"/>
    <x v="0"/>
    <s v="Reducir el riesgo"/>
    <n v="1"/>
    <n v="4"/>
    <n v="4"/>
    <s v="14"/>
    <x v="3"/>
    <s v="Patricia del Rosario Lozano Triviño_x000a_Jefe OAJ"/>
    <s v="SI"/>
    <x v="27"/>
    <s v="Responsable asignado de la Oficina Asesora Jurídica en Sede Central"/>
    <s v="SI"/>
    <s v="Formato diligenciado &quot;Control de estado de procesos judiciales&quot; vigente."/>
    <s v="Número"/>
    <n v="22"/>
    <m/>
    <m/>
    <n v="5"/>
    <n v="17"/>
    <s v="NO"/>
    <s v="Preventivo"/>
    <s v="SI"/>
    <s v="SI"/>
    <s v="SI"/>
    <s v="Seman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1.5"/>
    <n v="2"/>
    <n v="0"/>
  </r>
  <r>
    <m/>
    <m/>
    <x v="4"/>
    <x v="1"/>
    <x v="1"/>
    <m/>
    <m/>
    <m/>
    <m/>
    <x v="1"/>
    <m/>
    <m/>
    <m/>
    <m/>
    <m/>
    <x v="1"/>
    <m/>
    <m/>
    <m/>
    <n v="0"/>
    <m/>
    <x v="1"/>
    <m/>
    <m/>
    <x v="28"/>
    <s v="Responsable asignado de la Oficina Asesora Jurídica en Sede Central"/>
    <s v="NO"/>
    <s v="Certificados de antecedentes disciplinarios, correo electrónico remitido a la Jefe de la OAJ con el reporte."/>
    <s v="Número"/>
    <n v="2"/>
    <m/>
    <m/>
    <n v="1"/>
    <n v="1"/>
    <s v="NO"/>
    <s v="Preventivo"/>
    <s v="NO"/>
    <s v="NO"/>
    <s v="SI"/>
    <s v="Semestr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4"/>
    <x v="1"/>
    <x v="1"/>
    <m/>
    <m/>
    <m/>
    <m/>
    <x v="1"/>
    <m/>
    <m/>
    <m/>
    <m/>
    <m/>
    <x v="1"/>
    <m/>
    <m/>
    <m/>
    <n v="0"/>
    <m/>
    <x v="1"/>
    <m/>
    <m/>
    <x v="26"/>
    <s v="Jefe de la Oficina Asesora Jurídica o a quien asigne en Sede Central "/>
    <s v="SI"/>
    <s v="Convocatoria a través de correo electrónico, acta de reunión, agenda y/o pantallazo de los participantes (convocatoria virtual)"/>
    <s v="Porcentaje"/>
    <n v="0"/>
    <m/>
    <m/>
    <n v="0"/>
    <n v="0"/>
    <s v="SI"/>
    <s v="Preventivo"/>
    <s v="NO"/>
    <s v="NO"/>
    <s v="SI"/>
    <s v="A solicitud"/>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4"/>
    <x v="1"/>
    <x v="1"/>
    <m/>
    <m/>
    <m/>
    <m/>
    <x v="1"/>
    <m/>
    <m/>
    <m/>
    <m/>
    <s v=""/>
    <x v="3"/>
    <m/>
    <m/>
    <m/>
    <n v="0"/>
    <s v=""/>
    <x v="4"/>
    <m/>
    <m/>
    <x v="29"/>
    <s v="Responsable asignado de la Oficina Asesora Jurídica en Sede Central"/>
    <s v="NO"/>
    <s v="Correo electrónico remitido al abogado y recibido con la manifestación. "/>
    <s v="Porcentaje"/>
    <n v="0"/>
    <m/>
    <m/>
    <n v="0"/>
    <n v="0"/>
    <s v="SI"/>
    <s v="Preventivo"/>
    <s v="NO"/>
    <s v="NO"/>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15"/>
    <s v="CDI-1"/>
    <x v="5"/>
    <x v="6"/>
    <x v="2"/>
    <s v="Legales y reglamentarios"/>
    <s v="Procesos"/>
    <s v="Transversalidad"/>
    <s v="1. Condiciones Ambientales que puedan afectar el desarrollo de las actividades del proceso"/>
    <x v="15"/>
    <s v="1. Sanciones_x000a__x000a_2. Pérdida de imagen de la Entidad_x000a__x000a_3. Disminución de la calidad del Servicio"/>
    <n v="4"/>
    <n v="4"/>
    <n v="16"/>
    <s v="44"/>
    <x v="0"/>
    <s v="Reducir el riesgo"/>
    <n v="2"/>
    <n v="2"/>
    <n v="4"/>
    <s v="22"/>
    <x v="2"/>
    <s v="Maria del Pilar Gonzalez_x000a_Secretaria General_x000a__x000a_Diana Paola López Pérez_x000a_Coordinadora GIT Control Disciplinario"/>
    <s v="NO"/>
    <x v="30"/>
    <s v="Profesional responsable en el GIT Control Disciplinario"/>
    <s v="NO"/>
    <s v="Registro de asistencia y/o Convocatoria a reunión vía correo electrónico."/>
    <s v="Número"/>
    <n v="2"/>
    <m/>
    <m/>
    <n v="1"/>
    <n v="1"/>
    <s v="NO"/>
    <s v="Preventivo"/>
    <s v="SI"/>
    <s v="SI"/>
    <s v="SI"/>
    <s v="Trimestral"/>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16"/>
    <s v="CDI-2"/>
    <x v="5"/>
    <x v="6"/>
    <x v="4"/>
    <s v="Legales y reglamentarios"/>
    <s v="Personal"/>
    <s v="Procedimientos asociados"/>
    <s v="2. Deficiente o inadecuado control y seguimiento de las actuaciones llevadas a cabo en curso de los procesos disciplinarios."/>
    <x v="16"/>
    <s v="1. Sanciones_x000a__x000a_2. Pérdida de imagen de la Entidad"/>
    <n v="4"/>
    <n v="4"/>
    <n v="16"/>
    <s v="44"/>
    <x v="0"/>
    <s v="Reducir el riesgo"/>
    <n v="4"/>
    <n v="4"/>
    <n v="16"/>
    <s v="44"/>
    <x v="5"/>
    <s v="Maria del Pilar Gonzalez_x000a_Secretaria General_x000a__x000a_Diana Paola López Pérez_x000a_Coordinadora GIT Control Disciplinario"/>
    <s v="NO"/>
    <x v="31"/>
    <s v="Profesional responsable en el GIT Control Disciplinario"/>
    <s v="NO"/>
    <s v="Registro de asistencia y/o Convocatoria a reunión vía correo electrónico."/>
    <s v="Número"/>
    <n v="2"/>
    <m/>
    <m/>
    <n v="1"/>
    <n v="1"/>
    <s v="NO"/>
    <s v="Preventivo"/>
    <s v="SI"/>
    <s v="SI"/>
    <s v="SI"/>
    <s v="Trimestral"/>
    <s v="Manual"/>
    <s v="Asignado"/>
    <s v="Adecuado"/>
    <s v="Oportuna"/>
    <s v="Prevenir"/>
    <s v="Confiable"/>
    <s v="Se investigan y resuelven oportunamente"/>
    <s v="Completa"/>
    <n v="15"/>
    <n v="15"/>
    <n v="15"/>
    <n v="15"/>
    <n v="15"/>
    <n v="15"/>
    <n v="10"/>
    <n v="100"/>
    <s v="Fuerte"/>
    <s v="Se ejecuta de manera consistente"/>
    <s v="Fuerte"/>
    <s v="Fuerte"/>
    <n v="100"/>
    <n v="100"/>
    <s v="Fuerte"/>
    <s v="No disminuye"/>
    <s v="Indirectamente"/>
    <n v="0"/>
    <n v="0"/>
    <n v="0"/>
    <n v="0"/>
  </r>
  <r>
    <n v="17"/>
    <s v="GIS-1"/>
    <x v="6"/>
    <x v="7"/>
    <x v="2"/>
    <s v="Tecnológicos"/>
    <s v="Personal"/>
    <s v="Responsables del proceso"/>
    <s v="1. Casos no registrados en la mesa de servicios del Instituto_x000a__x000a_2. Demoras en la contratación_x000a__x000a_3. Insuficiente personal (funcionarios y contratistas) para atender las solicitudes de soporte de usuario final_x000a__x000a_4. Niveles bajos o ausencia de seguimientos a las solicitudes de atención_x000a__x000a_5. Errores en la tipificación de las solicitudes en cuanto a urgencia y prioridad_x000a__x000a_6. Registro de solicitudes con alta complejidad que requieren esfuerzo de desarrollo o implementaciones de infraestructura no disponible"/>
    <x v="17"/>
    <s v="1. Imagen negativa de la Oficina Informática y Telecomunicaciones_x000a__x000a_2. Usuario final insatisfecho _x000a__x000a_3. Sanciones legales por la respuesta tardía a las solicitudes relacionadas con las aplicaciones misionales"/>
    <n v="3"/>
    <n v="4"/>
    <n v="12"/>
    <s v="34"/>
    <x v="0"/>
    <s v="Reducir el riesgo"/>
    <n v="1"/>
    <n v="2"/>
    <n v="2"/>
    <s v="12"/>
    <x v="2"/>
    <s v="José Luis Ariza Vargas_x000a_Jefe OIT"/>
    <s v="NO"/>
    <x v="32"/>
    <s v="Ingenieros de sistemas de cada Dirección Territorial_x000a__x000a_Líder de mesa de servicios de la Oficina de Informática en el nivel central"/>
    <s v="SI"/>
    <s v="Reporte de la herramienta de gestión de soporte técnico"/>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18"/>
    <s v="GIS-2"/>
    <x v="6"/>
    <x v="7"/>
    <x v="2"/>
    <s v="Económicos y financieros"/>
    <s v="Estratégico"/>
    <s v="Comunicación entre los procesos"/>
    <s v="1. Mala o ausente programación de mantenimientos_x000a__x000a_2. Falta de recursos para la adquisición de insumos para la realización de mantenimientos_x000a__x000a_3. Ausencia o inasistencia del personal crítico de la OIT cuyo conocimiento especializado es requerido para el desarrollo de la jornada normal de trabajo "/>
    <x v="18"/>
    <s v="1. Inoperatividad de la plataforma tecnológica para el cumplimiento de los objetivos institucionales _x000a__x000a_2. Errores masivos sobre la plataforma tecnológica y en los sistemas de información_x000a__x000a_3. Daños en la infraestructura tecnológica_x000a__x000a_4. Afectación de los procesos de la entidad_x000a__x000a_5. Afectaciones en la prestación del servicio al usuario final_x000a__x000a_6. Pérdidas económicas_x000a__x000a_7. Sanciones legales"/>
    <n v="5"/>
    <n v="5"/>
    <n v="25"/>
    <s v="55"/>
    <x v="0"/>
    <s v="Reducir el riesgo"/>
    <n v="3"/>
    <n v="3"/>
    <n v="9"/>
    <s v="33"/>
    <x v="3"/>
    <s v="José Luis Ariza Vargas_x000a_Jefe OIT"/>
    <s v="NO"/>
    <x v="33"/>
    <s v="Líder de mesa de servicios de OIT_x000a_"/>
    <s v="NO"/>
    <s v="Cronograma de mantenimiento con seguimiento y control registro de mantenimientos"/>
    <s v="Número"/>
    <n v="2"/>
    <m/>
    <m/>
    <n v="1"/>
    <n v="1"/>
    <s v="NO"/>
    <s v="Preventivo"/>
    <s v="SI"/>
    <s v="SI"/>
    <s v="SI"/>
    <s v="Trimestr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6"/>
    <x v="1"/>
    <x v="1"/>
    <m/>
    <m/>
    <m/>
    <m/>
    <x v="1"/>
    <m/>
    <m/>
    <m/>
    <n v="0"/>
    <s v=""/>
    <x v="3"/>
    <m/>
    <n v="-2"/>
    <n v="0"/>
    <n v="0"/>
    <s v="-20"/>
    <x v="4"/>
    <m/>
    <m/>
    <x v="34"/>
    <s v="Coordinador del GIT de Infraestructura Tecnológica"/>
    <s v="NO"/>
    <s v="Reporte de herramienta de monitoreo"/>
    <s v="Porcentaje"/>
    <n v="0"/>
    <m/>
    <m/>
    <n v="0"/>
    <n v="0"/>
    <s v="SI"/>
    <s v="Preventivo"/>
    <s v="NO"/>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19"/>
    <s v="GIS-3"/>
    <x v="6"/>
    <x v="7"/>
    <x v="4"/>
    <s v="Económicos y financieros"/>
    <s v="Procesos"/>
    <s v="Procedimientos asociados"/>
    <s v="1. Deficiencias en el control de perfiles y roles de acceso a las bases de datos_x000a__x000a_2. Auditoria insuficiente en las bases de datos_x000a__x000a_3. Falta de manifestación de conflictos de interés "/>
    <x v="19"/>
    <s v="1. Ocurrencia de delito que afecta al Instituto_x000a__x000a_2. Pérdida de confianza digital _x000a__x000a_3. Sanciones de orden disciplinario, penal y fiscal en contra de la entidad._x000a__x000a_4. Pérdida de imagen institucional y credibilidad del proceso informático_x000a__x000a_5. Pérdidas económicas para la entidad"/>
    <n v="1"/>
    <n v="4"/>
    <n v="4"/>
    <s v="14"/>
    <x v="4"/>
    <s v="Reducir el riesgo"/>
    <n v="1"/>
    <n v="4"/>
    <n v="4"/>
    <s v="14"/>
    <x v="3"/>
    <s v="José Luis Ariza Vargas_x000a_Jefe OIT"/>
    <s v="NO"/>
    <x v="35"/>
    <s v="Administrador de bases de datos  - Coordinador del GIT de Infraestructura Tecnológica"/>
    <s v="NO"/>
    <s v="Reporte de permisos y privilegios de bases de datos."/>
    <s v="Número"/>
    <n v="6"/>
    <m/>
    <m/>
    <n v="2"/>
    <n v="4"/>
    <s v="NO"/>
    <s v="Preventivo"/>
    <s v="NO"/>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Indirectamente"/>
    <n v="0"/>
    <n v="1.3333333333333333"/>
    <n v="2"/>
    <n v="0"/>
  </r>
  <r>
    <m/>
    <m/>
    <x v="6"/>
    <x v="1"/>
    <x v="1"/>
    <m/>
    <m/>
    <m/>
    <m/>
    <x v="1"/>
    <m/>
    <m/>
    <m/>
    <n v="0"/>
    <m/>
    <x v="1"/>
    <m/>
    <n v="-2"/>
    <n v="0"/>
    <n v="0"/>
    <m/>
    <x v="1"/>
    <m/>
    <m/>
    <x v="36"/>
    <s v="Administrador de bases de datos - Coordinador del GIT de Infraestructura Tecnológica"/>
    <s v="NO"/>
    <s v="Pantallazos de atención a solicitudes de permisos de acceso a la base de datos debidamente autorizados por los líderes de proceso y/o Directores Territoriales."/>
    <s v="Porcentaje"/>
    <n v="0"/>
    <m/>
    <m/>
    <n v="0"/>
    <n v="0"/>
    <s v="SI"/>
    <s v="Preventivo"/>
    <s v="NO"/>
    <s v="NO"/>
    <s v="SI"/>
    <s v="A solicitud"/>
    <s v="Automático"/>
    <s v="Asignado"/>
    <s v="Adecuado"/>
    <s v="Oportuna"/>
    <s v="Prevenir"/>
    <s v="Confiable"/>
    <s v="Se investigan y resuelven oportunamente"/>
    <s v="Completa"/>
    <n v="15"/>
    <n v="15"/>
    <n v="15"/>
    <n v="15"/>
    <n v="15"/>
    <n v="15"/>
    <n v="10"/>
    <n v="100"/>
    <s v="Fuerte"/>
    <s v="Se ejecuta de manera consistente"/>
    <s v="Fuerte"/>
    <s v="Fuerte"/>
    <n v="100"/>
    <m/>
    <m/>
    <s v="Directamente"/>
    <s v="Indirectamente"/>
    <n v="2"/>
    <m/>
    <n v="2"/>
    <m/>
  </r>
  <r>
    <m/>
    <m/>
    <x v="6"/>
    <x v="1"/>
    <x v="1"/>
    <m/>
    <m/>
    <m/>
    <m/>
    <x v="1"/>
    <m/>
    <m/>
    <m/>
    <n v="0"/>
    <m/>
    <x v="1"/>
    <m/>
    <n v="-2"/>
    <n v="0"/>
    <n v="0"/>
    <m/>
    <x v="1"/>
    <m/>
    <m/>
    <x v="37"/>
    <s v="Ingenieros de Sistemas de Direcciones Territoriales en las que usan  el sistema de Cobol"/>
    <s v="SI"/>
    <s v="Reportes de solicitudes de permisos de acceso a la base de datos Cobol debidamente autorizada por los Directores Territoriales."/>
    <s v="Porcentaje"/>
    <n v="0"/>
    <m/>
    <m/>
    <n v="0"/>
    <n v="0"/>
    <s v="SI"/>
    <s v="Preventivo"/>
    <s v="NO"/>
    <s v="NO"/>
    <s v="SI"/>
    <s v="A solicitud"/>
    <s v="Automático"/>
    <s v="Asignado"/>
    <s v="Adecuado"/>
    <s v="Oportuna"/>
    <s v="Prevenir"/>
    <s v="Confiable"/>
    <s v="Se investigan y resuelven oportunamente"/>
    <s v="Completa"/>
    <n v="15"/>
    <n v="15"/>
    <n v="15"/>
    <n v="15"/>
    <n v="15"/>
    <n v="15"/>
    <n v="10"/>
    <n v="100"/>
    <s v="Fuerte"/>
    <s v="Se ejecuta de manera consistente"/>
    <s v="Fuerte"/>
    <s v="Fuerte"/>
    <n v="100"/>
    <m/>
    <m/>
    <s v="Directamente"/>
    <s v="Indirectamente"/>
    <n v="2"/>
    <m/>
    <n v="2"/>
    <m/>
  </r>
  <r>
    <n v="20"/>
    <s v="GGG-1"/>
    <x v="7"/>
    <x v="8"/>
    <x v="4"/>
    <s v="Sociales y culturales"/>
    <s v="Personal"/>
    <s v="Diseño del proceso"/>
    <s v="1. Falta de verificación del cumplimiento de normatividad vigente._x000a__x000a_2. Falta de apropiación de principios y valores institucionales._x000a__x000a_3. Concentración de actividades de elaboración y revisión de lineamientos geográficos y deslindes en una sola persona._x000a__x000a_4. Incumplimiento de los puntos de control establecidos dentro de los procedimientos_x000a_"/>
    <x v="20"/>
    <s v="1. Perjuicio en la imagen institucional y pérdida de credibilidad en el IGAC_x000a__x000a_2. Sanciones disciplinarias_x000a__x000a_3. Demandas y procesos legales en contra del Instituto_x000a__x000a_4. Reprocesos ante la necesidad de volver a realizar el trabajo donde se haya detectado el hecho de corrupción._x000a__x000a_5. Multas y sanciones que deba pagar el IGAC por perjuicios a terceros"/>
    <n v="1"/>
    <n v="5"/>
    <n v="5"/>
    <s v="15"/>
    <x v="0"/>
    <s v="Reducir el riesgo"/>
    <n v="1"/>
    <n v="5"/>
    <n v="5"/>
    <s v="15"/>
    <x v="5"/>
    <s v="Pamela del Pilar Mayorga Ramos_x000a_Subdirectora de Geografía y Cartografía"/>
    <s v="NO"/>
    <x v="38"/>
    <s v="Coordinadores del GIT Estudios geográficos y ordenamiento territorial y GIT Fronteras y límites de entidades territoriales"/>
    <s v="NO"/>
    <s v="Registro o evidencia de asistencia a reuniones, versiones de documentos con observacione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0"/>
    <n v="2"/>
    <n v="0"/>
  </r>
  <r>
    <n v="21"/>
    <s v="GGG-2"/>
    <x v="7"/>
    <x v="8"/>
    <x v="4"/>
    <s v="Legales y reglamentarios"/>
    <s v="Personal"/>
    <s v="Diseño del proceso"/>
    <s v="1. Filtración y/o pérdida  de la información al momento de su envío físico o digital para revisión de pares temáticos._x000a__x000a_2. Falta de apropiación de principios y valores institucionales_x000a__x000a_3. Deficiencias en el cumplimiento de los lineamientos y controles dados por el IGAC para el manejo de la información confidencial por parte de los funcionarios y contratistas_x000a__x000a_4. Deficiencias en la seguridad digital _x000a__x000a_5. Cultura organizacional orientada a evitar las sanciones ante hechos de corrupción _x000a__x000a_6. Falta de mecanismos para identificar la presentación riesgos de corrupción en la Entidad_x000a__x000a_7. Debilidades en la socialización de la normatividad, controles e instrumentos desarrollados por el IGAC para evitar hechos de corrupción"/>
    <x v="21"/>
    <s v="1. Perjuicio en la imagen institucional y pérdida de credibilidad en el IGAC_x000a__x000a_2. Sanciones disciplinarias_x000a__x000a_3. Demandas y procesos legales en contra del Instituto_x000a__x000a_4. Demandas de parte del IGAC por pérdida de la autoría intelectual _x000a__x000a_5. Reprocesos de las actividades que se ejecutaron para obtener el producto"/>
    <n v="3"/>
    <n v="5"/>
    <n v="15"/>
    <s v="35"/>
    <x v="0"/>
    <s v="Reducir el riesgo"/>
    <n v="1"/>
    <n v="5"/>
    <n v="5"/>
    <s v="15"/>
    <x v="5"/>
    <s v="Pamela del Pilar Mayorga Ramos_x000a_Subdirectora de Geografía y Cartografía"/>
    <s v="NO"/>
    <x v="39"/>
    <s v="Coordinadores del GIT Estudios geográficos y ordenamiento territorial y GIT Fronteras y límites de entidades territoriales"/>
    <s v="NO"/>
    <s v="Reporte de accesos; correo electrónico o incidencia solicitando la verificación y/o los cambios, cuando aplique. "/>
    <s v="Número"/>
    <n v="2"/>
    <m/>
    <m/>
    <n v="1"/>
    <n v="1"/>
    <s v="NO"/>
    <s v="Preventivo"/>
    <s v="SI"/>
    <s v="SI"/>
    <s v="SI"/>
    <s v="Semestr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1.3333333333333333"/>
    <n v="2"/>
    <n v="0"/>
  </r>
  <r>
    <m/>
    <m/>
    <x v="7"/>
    <x v="1"/>
    <x v="1"/>
    <m/>
    <m/>
    <m/>
    <m/>
    <x v="1"/>
    <m/>
    <m/>
    <m/>
    <n v="0"/>
    <s v=""/>
    <x v="3"/>
    <m/>
    <n v="-2"/>
    <n v="0"/>
    <n v="0"/>
    <s v="-20"/>
    <x v="4"/>
    <m/>
    <m/>
    <x v="40"/>
    <s v="Técnico encargado de archivo del GIT Fronteras y límites de entidades territoriales"/>
    <s v="NO"/>
    <s v="Plantilla de control documental, correo electrónico o memorando a la oficina de control disciplinario cuando haya lugar"/>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7"/>
    <x v="1"/>
    <x v="1"/>
    <m/>
    <m/>
    <m/>
    <m/>
    <x v="1"/>
    <m/>
    <m/>
    <m/>
    <n v="0"/>
    <s v=""/>
    <x v="3"/>
    <m/>
    <n v="-2"/>
    <n v="0"/>
    <n v="0"/>
    <s v="-20"/>
    <x v="4"/>
    <m/>
    <m/>
    <x v="41"/>
    <s v="Coordinador del GIT Estudios geográficos"/>
    <s v="NO"/>
    <s v="Memorando o correo electrónico informando la situación, en caso de que haya lugar"/>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22"/>
    <s v="GGG-3"/>
    <x v="7"/>
    <x v="8"/>
    <x v="3"/>
    <s v="Legales y reglamentarios"/>
    <s v="Tecnología"/>
    <s v="Interacciones con otros procesos"/>
    <s v="1. Desconocimiento de la normatividad vigente y estándares de producción de información geográfica en la generación, actualización y publicación de metodologías, estudios e investigaciones geográficas y de la delimitación de entidades territoriales._x000a__x000a_2. Débil validación de la normatividad, estándares y procedimientos en los productos generados_x000a__x000a_3. Falta o desactualización de procedimientos para la generación, actualización y publicación de metodologías, estudios e investigaciones geográficas y de la delimitación de entidades territoriales"/>
    <x v="22"/>
    <s v="1. Sobrecostos_x000a__x000a_2. Reprocesos_x000a__x000a_3. Demandas que podrían desencadenar en indemnizaciones que deba pagar la Entidad_x000a__x000a_4. Pérdida de imagen y credibilidad_x000a__x000a_5. Quejas y reclamos de los usuarios_x000a__x000a_6. Investigaciones y sanciones disciplinarias"/>
    <n v="3"/>
    <n v="5"/>
    <n v="15"/>
    <s v="35"/>
    <x v="0"/>
    <s v="Reducir el riesgo"/>
    <n v="1"/>
    <n v="3"/>
    <n v="3"/>
    <s v="13"/>
    <x v="0"/>
    <s v="Pamela del Pilar Mayorga Ramos_x000a_Subdirectora de Geografía y Cartografía"/>
    <s v="NO"/>
    <x v="42"/>
    <s v="Coordinadores del GIT Estudios geográficos y GIT de fronteras y limites de entidades territoriales"/>
    <s v="NO"/>
    <s v="Formatos de control de calidad, versiones de documentos de investigación con control de cambios, firma de quien realizó la revisión del informe final de deslindes, histórico de los cambios de la delimitación de entidad territorial"/>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7"/>
    <x v="1"/>
    <x v="1"/>
    <m/>
    <m/>
    <m/>
    <m/>
    <x v="1"/>
    <m/>
    <m/>
    <m/>
    <n v="0"/>
    <s v=""/>
    <x v="3"/>
    <m/>
    <n v="-2"/>
    <n v="0"/>
    <n v="0"/>
    <s v="-20"/>
    <x v="4"/>
    <m/>
    <m/>
    <x v="43"/>
    <s v="Coordinador  GIT de Estudios Geográficos y Ordenamiento Territorial, el Coordinador GIT de Fronteras y Limites de Entidades Territoriales"/>
    <s v="NO"/>
    <s v="Correo electrónico que evidencia la realización de la revisión de los procedimientos, procedimientos actualizados cuando aplique, plan de trabajo para la actualización de documento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23"/>
    <s v="GGG-4"/>
    <x v="7"/>
    <x v="8"/>
    <x v="3"/>
    <s v="Legales y reglamentarios"/>
    <s v="Procesos"/>
    <s v="Transversalidad"/>
    <s v="1. Deficiencias en la planeación de los productos y en el seguimiento al plan de acción anual._x000a__x000a_2. Insuficiente personal profesionalizado para la generación de metodologías, estudios e investigaciones geográficas, deslindes y delimitación de las entidades territoriales._x000a__x000a_3. Falta de asignación de recursos económicos para la generación de los proyectos y la  publicación  de metodologías, estudios e investigaciones geográficas y delimitación de las entidades territoriales._x000a__x000a_4. Falta de los recursos tecnológicos ( Hardware y Software) y algunos existentes se encuentran obsoletos o dañados para el desarrollo de las actividades propias de los estudios e investigaciones geográficas y delimitación de las entidades territoriales._x000a__x000a_5. Demoras en los procesos administrativos que apoyan el desarrollo de las actividades técnicas._x000a__x000a_6. Demoras para la aprobación o autorización de productos por parte de entes externos_x000a_"/>
    <x v="23"/>
    <s v="1. Perjuicio en la imagen institucional y pérdida de credibilidad en el IGAC_x000a__x000a_2. Obstaculiza la operación de otros procesos misionales del instituto_x000a__x000a_3. Pérdida de  oportunidades para ofertar convenios interinstitucionales _x000a__x000a_4. Quejas y reclamos de los usuarios_x000a__x000a_5. Demandas que podrían desencadenar en indemnizaciones que deba pagar la Entidad_x000a__x000a_6. Investigaciones y sanciones disciplinarias_x000a__x000a_7. Afectación en el presupuesto mayor a 300 millones y hasta 400 millones de pesos anuales reflejado en el recorte por la no ejecución de lo programado_x000a_"/>
    <n v="2"/>
    <n v="4"/>
    <n v="8"/>
    <s v="24"/>
    <x v="4"/>
    <s v="Reducir el riesgo"/>
    <n v="1"/>
    <n v="2"/>
    <n v="2"/>
    <s v="12"/>
    <x v="2"/>
    <s v="Pamela del Pilar Mayorga Ramos_x000a_Subdirectora de Geografía y Cartografía"/>
    <s v="NO"/>
    <x v="44"/>
    <s v="Coordinadores del GIT Estudios geográficos y ordenamiento territorial y GIT Fronteras y limites de entidades territoriales"/>
    <s v="NO"/>
    <s v="Herramientas para seguimiento de plan de acción y proyectos de inversión y/o correo electrónico enviando el seguimiento"/>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7"/>
    <x v="1"/>
    <x v="1"/>
    <m/>
    <m/>
    <m/>
    <m/>
    <x v="1"/>
    <m/>
    <m/>
    <m/>
    <n v="0"/>
    <m/>
    <x v="1"/>
    <m/>
    <n v="-2"/>
    <n v="0"/>
    <n v="0"/>
    <m/>
    <x v="1"/>
    <m/>
    <m/>
    <x v="45"/>
    <s v="Coordinadores del GIT Estudios geográficos y ordenamiento territorial y GIT Fronteras y limites de entidades territoriales"/>
    <s v="NO"/>
    <s v="Plan anual de adquisiciones con las necesidades de personal y demás recursos necesarios, correo electrónico enviando el plan "/>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24"/>
    <s v="GGD-1"/>
    <x v="8"/>
    <x v="9"/>
    <x v="2"/>
    <s v="Tecnológicos"/>
    <s v="Personal"/>
    <s v="Comunicación entre los procesos"/>
    <s v="1. No disposición oportuna de pasajes aéreos, vehículos y viáticos para el desarrollo del mantenimiento correctivo y preventivo y la recuperación de datos de las estaciones._x000a__x000a_2. Falla en la comunicación de los servidores de la oficina de informática, líneas telefónicas e internet._x000a__x000a_3. Presupuesto insuficiente para la reparación o mantenimiento de estaciones dañadas o fallas de equipos, así como para la adquisición y calibración de equipos geodésicos y topográficos._x000a__x000a_4. Planta de personal de geodestas insuficiente para realizar visitas de mantenimiento preventivo y correctivo, así como recolección y publicación de la información._x000a__x000a_5. Desconexión de las estaciones geodésicas por desconocimiento de las instituciones en donde se encuentran instaladas o por falta de fluido eléctrico"/>
    <x v="24"/>
    <s v="1. Demandas y procesos legales en contra del Instituto_x000a__x000a_2. Quejas e inconformidad de los usuarios_x000a__x000a_3. Perjuicio en la imagen institucional del IGAC_x000a__x000a_4. Impacto negativo en los proyectos de los usuarios a nivel económico y en tiempo_x000a__x000a_5. Obstaculiza la operación de los demás procesos misionales del Instituto_x000a__x000a_6. Aunque se materialice el riesgo es posible recrear, disponer y/o publicar la información en un tiempo mayor a 8 horas"/>
    <n v="3"/>
    <n v="4"/>
    <n v="12"/>
    <s v="34"/>
    <x v="0"/>
    <s v="Reducir el riesgo"/>
    <n v="3"/>
    <n v="4"/>
    <n v="12"/>
    <s v="34"/>
    <x v="5"/>
    <s v="Pamela del Pilar Mayorga Ramos_x000a_Subdirectora de Geografía y Cartografía"/>
    <s v="NO"/>
    <x v="46"/>
    <s v="Profesional responsable de la red MAGNA-ECO"/>
    <s v="NO"/>
    <s v="Matriz de seguimiento a la Red MAGNA-ECO"/>
    <s v="Número"/>
    <n v="240"/>
    <m/>
    <m/>
    <n v="120"/>
    <n v="120"/>
    <s v="NO"/>
    <s v="Detectivo"/>
    <s v="SI"/>
    <s v="SI"/>
    <s v="SI"/>
    <s v="Diariamente"/>
    <s v="Manual"/>
    <s v="Asignado"/>
    <s v="Adecuado"/>
    <s v="Oportuna"/>
    <s v="Detectar"/>
    <s v="Confiable"/>
    <s v="Se investigan y resuelven oportunamente"/>
    <s v="Completa"/>
    <n v="15"/>
    <n v="15"/>
    <n v="15"/>
    <n v="10"/>
    <n v="15"/>
    <n v="15"/>
    <n v="10"/>
    <n v="95"/>
    <s v="Moderado"/>
    <s v="Se ejecuta de manera consistente"/>
    <s v="Fuerte"/>
    <s v="Moderado"/>
    <n v="50"/>
    <n v="33.333333333333336"/>
    <s v="Débil"/>
    <s v="Directamente"/>
    <s v="Indirectamente"/>
    <n v="0"/>
    <n v="0"/>
    <n v="0"/>
    <n v="0"/>
  </r>
  <r>
    <m/>
    <m/>
    <x v="8"/>
    <x v="1"/>
    <x v="1"/>
    <m/>
    <m/>
    <m/>
    <m/>
    <x v="1"/>
    <m/>
    <m/>
    <m/>
    <n v="0"/>
    <s v=""/>
    <x v="3"/>
    <m/>
    <n v="0"/>
    <n v="0"/>
    <n v="0"/>
    <s v="00"/>
    <x v="4"/>
    <m/>
    <m/>
    <x v="47"/>
    <s v="Profesional encargado de proyectos de red pasiva en el GIT Gestión Geodésica"/>
    <s v="NO"/>
    <s v="Registro Seguimiento de cálculos geodésicos"/>
    <s v="Número"/>
    <n v="52"/>
    <m/>
    <m/>
    <n v="26"/>
    <n v="26"/>
    <s v="NO"/>
    <s v="Detectivo"/>
    <s v="SI"/>
    <s v="SI"/>
    <s v="SI"/>
    <s v="Quincenalmente"/>
    <s v="Manual"/>
    <s v="Asignado"/>
    <s v="Adecuado"/>
    <s v="Oportuna"/>
    <s v="Detectar"/>
    <s v="Confiable"/>
    <s v="Se investigan y resuelven oportunamente"/>
    <s v="Completa"/>
    <n v="15"/>
    <n v="15"/>
    <n v="15"/>
    <n v="10"/>
    <n v="15"/>
    <n v="15"/>
    <n v="10"/>
    <n v="95"/>
    <s v="Moderado"/>
    <s v="Se ejecuta de manera consistente"/>
    <s v="Fuerte"/>
    <s v="Moderado"/>
    <n v="50"/>
    <m/>
    <m/>
    <s v="Directamente"/>
    <s v="Indirectamente"/>
    <n v="0"/>
    <m/>
    <n v="0"/>
    <m/>
  </r>
  <r>
    <m/>
    <m/>
    <x v="8"/>
    <x v="1"/>
    <x v="1"/>
    <m/>
    <m/>
    <m/>
    <m/>
    <x v="1"/>
    <m/>
    <m/>
    <m/>
    <n v="0"/>
    <s v=""/>
    <x v="3"/>
    <m/>
    <n v="0"/>
    <n v="0"/>
    <n v="0"/>
    <s v="00"/>
    <x v="4"/>
    <m/>
    <m/>
    <x v="48"/>
    <s v="Profesional responsable de la red MAGNA-ECO"/>
    <s v="NO"/>
    <s v="Correo electrónico o incidencia sobre el reporte de la falla dirigido a la Oficina de Informática y Telecomunicaciones."/>
    <s v="Número"/>
    <n v="240"/>
    <m/>
    <m/>
    <n v="120"/>
    <n v="120"/>
    <s v="NO"/>
    <s v="Correctivo"/>
    <s v="SI"/>
    <s v="SI"/>
    <s v="SI"/>
    <s v="Diariamente"/>
    <s v="Manual"/>
    <s v="Asignado"/>
    <s v="Adecuado"/>
    <s v="Oportuna"/>
    <s v="No es un control"/>
    <s v="Confiable"/>
    <s v="Se investigan y resuelven oportunamente"/>
    <s v="Incompleta"/>
    <n v="15"/>
    <n v="15"/>
    <n v="15"/>
    <n v="0"/>
    <n v="15"/>
    <n v="15"/>
    <n v="5"/>
    <n v="80"/>
    <s v="Débil"/>
    <s v="Se ejecuta de manera consistente"/>
    <s v="Fuerte"/>
    <s v="Débil"/>
    <n v="0"/>
    <m/>
    <m/>
    <s v="Directamente"/>
    <s v="Indirectamente"/>
    <n v="0"/>
    <m/>
    <n v="0"/>
    <m/>
  </r>
  <r>
    <n v="25"/>
    <s v="GGD-2"/>
    <x v="8"/>
    <x v="9"/>
    <x v="3"/>
    <s v="Legales y reglamentarios"/>
    <s v="Estratégico"/>
    <s v="Interacciones con otros procesos"/>
    <s v="1. Falta de revisión de calidad de resultados que cumplan con los estándares establecidos._x000a__x000a_2. Falla en los equipos de toma de datos, generadores de información utilizada como insumo para la generación de datos geodésicos._x000a__x000a_3. Ejecución inadecuada de los procesos de cálculo establecidos por el IGAC y entidades externas._x000a__x000a_4. Falla en los software de procesamiento utilizados para el cálculo de información geodésica._x000a__x000a_5. Desconfiguración de los módulos del software de procesamiento y ajustes generando valores atípicos."/>
    <x v="25"/>
    <s v="1. Entrega de resultados que presentan valores fuera de los rangos de precisión establecidos._x000a__x000a_2. Obtención de resultados de baja precisión o incorrectos, que desobedecen a los lineamientos de los estándares definidos._x000a__x000a_3. Generación de información de baja precisión, con posibles vacíos, saltos de ciclo, bajo volumen de información, entre otros, que imposibilitan la calidad del proceso final._x000a__x000a_4. Reclamos de los usuarios que recibieron la información geodésica sin el cumplimiento de estándares"/>
    <n v="2"/>
    <n v="4"/>
    <n v="8"/>
    <s v="24"/>
    <x v="4"/>
    <s v="Reducir el riesgo"/>
    <n v="1"/>
    <n v="2"/>
    <n v="2"/>
    <s v="12"/>
    <x v="2"/>
    <s v="Pamela del Pilar Mayorga Ramos_x000a_Subdirectora de Geografía y Cartografía"/>
    <s v="NO"/>
    <x v="49"/>
    <s v=" Coordinador del GIT Gestión Geodésica "/>
    <s v="NO"/>
    <s v="Archivo de estaciones procesadas CP IGA Bernese 5.2 con el nombre y cargo de la persona que realizó la revisión del cálculo de las coordenadas, correo electrónico o evidencia comunicando las inconformidades del cálculo y su corrección. "/>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8"/>
    <x v="1"/>
    <x v="1"/>
    <m/>
    <m/>
    <m/>
    <m/>
    <x v="1"/>
    <m/>
    <m/>
    <m/>
    <n v="0"/>
    <s v=""/>
    <x v="3"/>
    <m/>
    <n v="-2"/>
    <n v="0"/>
    <n v="0"/>
    <s v="-20"/>
    <x v="4"/>
    <m/>
    <m/>
    <x v="50"/>
    <s v="funcionario responsable del centro de procesamiento IGA"/>
    <s v="NO"/>
    <s v="Reporte de los parámetros de ejecución generados por el BPE de Bernese, correo electrónico donde se informan los resultados de la revisión"/>
    <s v="Número"/>
    <n v="22"/>
    <m/>
    <m/>
    <n v="5"/>
    <n v="17"/>
    <s v="NO"/>
    <s v="Preventivo"/>
    <s v="SI"/>
    <s v="SI"/>
    <s v="SI"/>
    <s v="Seman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8"/>
    <x v="1"/>
    <x v="1"/>
    <m/>
    <m/>
    <m/>
    <m/>
    <x v="1"/>
    <m/>
    <m/>
    <m/>
    <n v="0"/>
    <s v=""/>
    <x v="3"/>
    <m/>
    <n v="-2"/>
    <n v="0"/>
    <n v="0"/>
    <s v="-20"/>
    <x v="4"/>
    <m/>
    <m/>
    <x v="51"/>
    <s v="Técnico operativo del GIT Gestión Geodésica"/>
    <s v="NO"/>
    <s v="Formato de revisión de equipo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26"/>
    <s v="GGD-3"/>
    <x v="8"/>
    <x v="9"/>
    <x v="4"/>
    <s v="Económicos y financieros"/>
    <s v="Personal"/>
    <s v="Procedimientos asociados"/>
    <s v="1. Falta de apropiación de valores institucionales._x000a__x000a_2. Falta de verificación del cumplimiento de normatividad vigente, estándares o especificaciones técnicas._x000a__x000a_3. Recibimiento de solicitudes del usuario de manera  directa por parte de los funcionarios o contratistas del GIT Gestión Geodésica_x000a__x000a_4. Publicación inoportuna de los datos geodésicos en la página web_x000a_"/>
    <x v="26"/>
    <s v="1. Perjuicio en la imagen institucional y pérdida de credibilidad en el IGAC_x000a__x000a_2. Sanciones disciplinarias_x000a__x000a_3. Demandas y procesos legales en contra del Instituto"/>
    <n v="1"/>
    <n v="5"/>
    <n v="5"/>
    <s v="15"/>
    <x v="0"/>
    <s v="Reducir el riesgo"/>
    <n v="1"/>
    <n v="5"/>
    <n v="5"/>
    <s v="15"/>
    <x v="5"/>
    <s v="Pamela del Pilar Mayorga Ramos_x000a_Subdirectora de Geografía y Cartografía"/>
    <s v="SI"/>
    <x v="52"/>
    <s v="Coordinador del GIT Gestión Geodésica"/>
    <s v="NO"/>
    <s v="Correo electrónico con envío de información geodesia para publicar en la página web."/>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0"/>
    <n v="2"/>
    <n v="0"/>
  </r>
  <r>
    <n v="27"/>
    <s v="GFI-1"/>
    <x v="9"/>
    <x v="10"/>
    <x v="3"/>
    <s v="Legales y reglamentarios"/>
    <s v="Procesos"/>
    <s v="Responsables del proceso"/>
    <s v="1. Desconocimiento de las dependencias ordenadoras de los procedimientos del GIT Gestión Financiera_x000a_"/>
    <x v="27"/>
    <s v="1. Sanciones de orden disciplinario, penal, fiscal  así como sentencias  condenatoria en contra de la entidad._x000a__x000a_2. Pérdida de imagen institucional y credibilidad del proceso de gestión jurídica."/>
    <n v="3"/>
    <n v="4"/>
    <n v="12"/>
    <s v="34"/>
    <x v="0"/>
    <s v="Reducir el riesgo"/>
    <n v="1"/>
    <n v="2"/>
    <n v="2"/>
    <s v="12"/>
    <x v="2"/>
    <s v="Maria del Pilar Gonzalez_x000a_Secretaria General_x000a__x000a_Fernando Benavides Villota_x000a_Coordinador GIT Gestión Financiera"/>
    <s v="SI"/>
    <x v="53"/>
    <s v="Coordinador GIT Presupuesto y pagadores en DT"/>
    <s v="NO"/>
    <s v=" Visto bueno a memorandos "/>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9"/>
    <x v="1"/>
    <x v="1"/>
    <m/>
    <m/>
    <m/>
    <m/>
    <x v="1"/>
    <m/>
    <m/>
    <m/>
    <n v="0"/>
    <m/>
    <x v="1"/>
    <m/>
    <n v="-2"/>
    <n v="0"/>
    <n v="0"/>
    <m/>
    <x v="1"/>
    <m/>
    <m/>
    <x v="54"/>
    <s v="Coordinador GIT  Tesorería y pagadores en Direcciones Territoriales"/>
    <s v="SI"/>
    <s v="Documentos soporte de los registros presupuestale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9"/>
    <x v="1"/>
    <x v="1"/>
    <m/>
    <m/>
    <m/>
    <m/>
    <x v="1"/>
    <m/>
    <m/>
    <m/>
    <n v="0"/>
    <m/>
    <x v="1"/>
    <m/>
    <n v="-2"/>
    <n v="0"/>
    <n v="0"/>
    <m/>
    <x v="1"/>
    <m/>
    <m/>
    <x v="55"/>
    <s v="Coordinador GIT  Presupuesto  y pagadores en Direcciones Territoriales"/>
    <s v="SI"/>
    <s v="Soportes de los registros presupuestale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28"/>
    <s v="GFI-2"/>
    <x v="9"/>
    <x v="10"/>
    <x v="3"/>
    <s v="Legales y reglamentarios"/>
    <s v="Personal"/>
    <s v="Procedimientos asociados"/>
    <s v="1. Utilización inadecuada de conceptos parametrizados por la entidad para el registro de hechos económicos en el SIIF Nación"/>
    <x v="28"/>
    <s v="1. Pérdida de imagen institucional y credibilidad del proceso de gestión jurídica."/>
    <n v="2"/>
    <n v="3"/>
    <n v="6"/>
    <s v="23"/>
    <x v="2"/>
    <s v="Reducir el riesgo"/>
    <n v="1"/>
    <n v="1"/>
    <n v="1"/>
    <s v="11"/>
    <x v="2"/>
    <s v="Maria del Pilar Gonzalez_x000a_Secretaria General_x000a__x000a_Fernando Benavides Villota_x000a_Coordinador GIT Gestión Financiera"/>
    <s v="SI"/>
    <x v="56"/>
    <s v="Coordinador GIT Contabilidad_x000a__x000a_Coordinador GIT Gestión de Presupuesto"/>
    <s v="NO"/>
    <s v="Cuadro de ingresos actualizado."/>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29"/>
    <s v="GFI-3"/>
    <x v="9"/>
    <x v="10"/>
    <x v="3"/>
    <s v="Legales y reglamentarios"/>
    <s v="Financieros"/>
    <s v="Comunicación entre los procesos"/>
    <s v="1. Insuficiencia de recursos para cumplir con las obligaciones"/>
    <x v="29"/>
    <s v="1. Quejas de los funcionarios_x000a__x000a_2. Interrupciones en la prestación de los servicios_x000a__x000a_3. Sanciones de orden disciplinario, penal, fiscal  para los funcionarios"/>
    <n v="3"/>
    <n v="4"/>
    <n v="12"/>
    <s v="34"/>
    <x v="0"/>
    <s v="Reducir el riesgo"/>
    <n v="1"/>
    <n v="2"/>
    <n v="2"/>
    <s v="12"/>
    <x v="2"/>
    <s v="Maria del Pilar Gonzalez_x000a_Secretaria General_x000a__x000a_Fernando Benavides Villota_x000a_Coordinador GIT Gestión Financiera"/>
    <s v="SI"/>
    <x v="57"/>
    <s v="Coordinador GIT Gestión Financiera"/>
    <s v="NO"/>
    <s v="Visto bueno a memorandos y solicitudes de CDP."/>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30"/>
    <s v="GFI-4"/>
    <x v="9"/>
    <x v="10"/>
    <x v="4"/>
    <s v="Económicos y financieros"/>
    <s v="Procesos"/>
    <s v="Procedimientos asociados"/>
    <s v="1. Manipulación de la información financiera."/>
    <x v="30"/>
    <s v="1. Sanciones de orden disciplinario, penal, fiscal  para los funcionarios"/>
    <n v="2"/>
    <n v="4"/>
    <n v="8"/>
    <s v="24"/>
    <x v="4"/>
    <s v="Reducir el riesgo"/>
    <n v="2"/>
    <n v="2"/>
    <n v="4"/>
    <s v="22"/>
    <x v="2"/>
    <s v="Maria del Pilar Gonzalez_x000a_Secretaria General_x000a__x000a_Fernando Benavides Villota_x000a_Coordinador GIT Gestión Financiera"/>
    <s v="NO"/>
    <x v="58"/>
    <s v="Coordinador GIT Contabilidad_x000a__x000a_Responsable en Dirección Territorial"/>
    <s v="NO"/>
    <s v="Cuadro de ingresos actualizado."/>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0"/>
    <n v="2"/>
    <n v="2"/>
  </r>
  <r>
    <n v="31"/>
    <s v="GDO-1"/>
    <x v="10"/>
    <x v="11"/>
    <x v="3"/>
    <s v="Legales y reglamentarios"/>
    <s v="Procesos"/>
    <s v="Interacciones con otros procesos"/>
    <s v="1. El espacio físico para el almacenamiento de los archivos es insuficiente y en algunos casos inadecuado._x000a__x000a_2. Cambio de la normatividad en relación a la gestión documental_x000a__x000a_3. Desconocimiento de los lineamientos y normas aplicables a la gestión documental._x000a__x000a_4. Falta de recurso humano para la implementación del proceso de gestión documental"/>
    <x v="31"/>
    <s v="1. Pérdida de la documentación generada por la entidad._x000a__x000a_2. Pérdida de imagen institucional y credibilidad del proceso de gestión documental. _x000a__x000a_3. Acumulación de la documentación en los Archivos de Gestión, por falta de implementación de los lineamientos del proceso de gestión documental._x000a__x000a_4. Sanciones de orden disciplinario, penal y fiscal en contra de la entidad."/>
    <n v="4"/>
    <n v="4"/>
    <n v="16"/>
    <s v="44"/>
    <x v="0"/>
    <s v="Reducir el riesgo"/>
    <n v="3"/>
    <n v="3"/>
    <n v="9"/>
    <s v="33"/>
    <x v="3"/>
    <s v="Maria del Pilar Gonzalez_x000a_Secretaria General_x000a__x000a_Natalia Elizabeth Plata Peñafort_x000a_Coordinadora GIT Gestión Documental"/>
    <s v="NO"/>
    <x v="59"/>
    <s v="Tecnólogos del GIT de Gestión Documental"/>
    <s v="NO"/>
    <s v="Registros de asistencia y actas de reunión. Para el caso de incumplimiento envío correos electrónicos."/>
    <s v="Número"/>
    <n v="2"/>
    <m/>
    <m/>
    <n v="1"/>
    <n v="1"/>
    <s v="NO"/>
    <s v="Detectivo"/>
    <s v="SI"/>
    <s v="SI"/>
    <s v="SI"/>
    <s v="Semestralmente"/>
    <s v="Manual"/>
    <s v="Asignado"/>
    <s v="Adecuado"/>
    <s v="Oportuna"/>
    <s v="Detectar"/>
    <s v="Confiable"/>
    <s v="Se investigan y resuelven oportunamente"/>
    <s v="Completa"/>
    <n v="15"/>
    <n v="15"/>
    <n v="15"/>
    <n v="10"/>
    <n v="15"/>
    <n v="15"/>
    <n v="10"/>
    <n v="95"/>
    <s v="Moderado"/>
    <s v="Se ejecuta de manera consistente"/>
    <s v="Fuerte"/>
    <s v="Moderado"/>
    <n v="50"/>
    <n v="50"/>
    <s v="Moderado"/>
    <s v="Directamente"/>
    <s v="Directamente"/>
    <n v="1"/>
    <n v="1"/>
    <n v="1"/>
    <n v="1"/>
  </r>
  <r>
    <m/>
    <m/>
    <x v="10"/>
    <x v="1"/>
    <x v="1"/>
    <m/>
    <m/>
    <m/>
    <m/>
    <x v="1"/>
    <m/>
    <m/>
    <m/>
    <n v="0"/>
    <m/>
    <x v="1"/>
    <m/>
    <n v="-1"/>
    <n v="0"/>
    <n v="0"/>
    <m/>
    <x v="1"/>
    <m/>
    <m/>
    <x v="60"/>
    <s v="Responsable en el GIT de Gestión Documental"/>
    <s v="NO"/>
    <s v="Programa de Gestión Documental (PGD), Tablas de Retención Documental (TRD) y Sistema Integrado de Conservación (SIC) actualizados, presentados y aprobados al Comité Institucional de Gestión y Desempeño. "/>
    <s v="Porcentaje"/>
    <n v="0"/>
    <m/>
    <m/>
    <n v="0"/>
    <n v="0"/>
    <s v="SI"/>
    <s v="Detectivo"/>
    <s v="SI"/>
    <s v="SI"/>
    <s v="SI"/>
    <s v="Continuo"/>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n v="32"/>
    <s v="GDO-2"/>
    <x v="10"/>
    <x v="11"/>
    <x v="2"/>
    <s v="Legales y reglamentarios"/>
    <s v="Comunicación Interna"/>
    <s v="Transversalidad"/>
    <s v="1. Desconocimiento de la normativa aplicable en la administración del archivo_x000a__x000a_2. Falta de sensibilización a los funcionarios y contratistas en materia de gestión documental_x000a__x000a_3. Falta de una herramienta tecnológica (SGDEA) que permita la adecuada ejecución de la gestión documental._x000a__x000a_4. No aplicación de los lineamientos del proceso de gestión documental._x000a__x000a_5. Desconocimiento del manejo de las tablas de retención documental en la entidad._x000a__x000a_6. Alta rotación del personal, lo cual genera pérdida en la trazabilidad de la información y conservación del conocimiento en la entidad._x000a__x000a_7. Cambios normativos en la administración y conservación de la documentación._x000a__x000a_8. Condiciones físicas y ambientales que afectan la conservación de la documentación."/>
    <x v="32"/>
    <s v="_x000a_1. Pérdida de imagen institucional y credibilidad del proceso de gestión documental. _x000a__x000a_2. Sanciones de orden disciplinario, penal y fiscal en contra de la entidad._x000a__x000a_3. Se afecta la toma de decisiones de Alta Dirección. _x000a__x000a_4. Se afecta el cumplimiento de los objetivos estratégicos de la entidad._x000a__x000a_5. Afectación en el acceso a la información por parte de los usuarios internos y externos. _x000a__x000a__x000a_"/>
    <n v="4"/>
    <n v="4"/>
    <n v="16"/>
    <s v="44"/>
    <x v="0"/>
    <s v="Reducir el riesgo"/>
    <n v="3"/>
    <n v="3"/>
    <n v="9"/>
    <s v="33"/>
    <x v="3"/>
    <s v="Maria del Pilar Gonzalez_x000a_Secretaria General_x000a__x000a_Natalia Elizabeth Plata Peñafort_x000a_Coordinadora GIT Gestión Documental"/>
    <s v="NO"/>
    <x v="59"/>
    <s v="Tecnólogos del GIT de Gestión Documental"/>
    <s v="NO"/>
    <s v="Registros de asistencia y actas de reunión. Para el caso de incumplimiento envío correos electrónicos."/>
    <s v="Número"/>
    <n v="2"/>
    <m/>
    <m/>
    <n v="1"/>
    <n v="1"/>
    <s v="NO"/>
    <s v="Detectivo"/>
    <s v="SI"/>
    <s v="SI"/>
    <s v="SI"/>
    <s v="Semestralmente"/>
    <s v="Manual"/>
    <s v="Asignado"/>
    <s v="Adecuado"/>
    <s v="Oportuna"/>
    <s v="Detectar"/>
    <s v="Confiable"/>
    <s v="Se investigan y resuelven oportunamente"/>
    <s v="Completa"/>
    <n v="15"/>
    <n v="15"/>
    <n v="15"/>
    <n v="10"/>
    <n v="15"/>
    <n v="15"/>
    <n v="10"/>
    <n v="95"/>
    <s v="Moderado"/>
    <s v="Se ejecuta de manera consistente"/>
    <s v="Fuerte"/>
    <s v="Moderado"/>
    <n v="50"/>
    <n v="50"/>
    <s v="Moderado"/>
    <s v="Directamente"/>
    <s v="Directamente"/>
    <n v="1"/>
    <n v="1"/>
    <n v="1"/>
    <n v="1"/>
  </r>
  <r>
    <m/>
    <m/>
    <x v="10"/>
    <x v="1"/>
    <x v="1"/>
    <m/>
    <m/>
    <m/>
    <m/>
    <x v="1"/>
    <m/>
    <m/>
    <m/>
    <n v="0"/>
    <s v=""/>
    <x v="3"/>
    <m/>
    <n v="-1"/>
    <n v="0"/>
    <n v="0"/>
    <s v="-10"/>
    <x v="4"/>
    <m/>
    <m/>
    <x v="61"/>
    <s v="Responsable en el GIT de Gestión Documental"/>
    <s v="NO"/>
    <s v="Cronograma de transferencias primarias y Actas de transferencia documental. Correo electrónico con ajustes a realizar para la transferencia al responsable (si aplica). "/>
    <s v="Número"/>
    <n v="1"/>
    <m/>
    <m/>
    <n v="0"/>
    <n v="1"/>
    <s v="NO"/>
    <s v="Detectivo"/>
    <s v="SI"/>
    <s v="SI"/>
    <s v="SI"/>
    <s v="Anualmente"/>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n v="33"/>
    <s v="GDO-3"/>
    <x v="10"/>
    <x v="11"/>
    <x v="4"/>
    <s v="Sociales y culturales"/>
    <s v="Personal"/>
    <s v="Interacciones con otros procesos"/>
    <s v="1. Falta de condiciones de seguridad física a los depósitos de archivo de la entidad._x000a__x000a_2. Falta de control de préstamos documentales al interior de la entidad._x000a__x000a_3. Falta de sensibilización a los funcionarios en la administración y uso de la documentación._x000a__x000a_4. Desactualización del inventario documental."/>
    <x v="33"/>
    <s v="1. Pérdida de la documentación generada por la entidad._x000a__x000a_2. Pérdida de imagen institucional y credibilidad del proceso de gestión documental. _x000a__x000a_3. Sanciones de orden disciplinario, penal y fiscal en contra de la entidad._x000a__x000a_4. Afectación en el acceso a la información por parte de los usuarios internos y externos. "/>
    <n v="3"/>
    <n v="3"/>
    <n v="9"/>
    <s v="33"/>
    <x v="4"/>
    <s v="Reducir el riesgo"/>
    <n v="2"/>
    <n v="3"/>
    <n v="6"/>
    <s v="23"/>
    <x v="0"/>
    <s v="Maria del Pilar Gonzalez_x000a_Secretaria General_x000a__x000a_Natalia Elizabeth Plata Peñafort_x000a_Coordinadora GIT Gestión Documental"/>
    <s v="NO"/>
    <x v="62"/>
    <s v="Responsable en el GIT de Gestión Documental"/>
    <s v="NO"/>
    <s v="Formato diligenciado y firmado por el solicitante de los documentos en Archivo Central"/>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75"/>
    <s v="Moderado"/>
    <s v="Directamente"/>
    <s v="Directamente"/>
    <n v="0"/>
    <n v="0.5"/>
    <n v="1"/>
    <n v="0"/>
  </r>
  <r>
    <m/>
    <m/>
    <x v="10"/>
    <x v="1"/>
    <x v="1"/>
    <m/>
    <m/>
    <m/>
    <m/>
    <x v="1"/>
    <m/>
    <m/>
    <m/>
    <n v="0"/>
    <s v=""/>
    <x v="3"/>
    <m/>
    <n v="-1"/>
    <n v="0"/>
    <n v="0"/>
    <s v="-10"/>
    <x v="4"/>
    <m/>
    <m/>
    <x v="63"/>
    <s v="Responsable en el GIT de Gestión Documental_x000a__x000a_Responsable asignado en Direcciones Territoriales"/>
    <s v="SI"/>
    <s v="Inventario documental actualizado, Inventario de las transferencias documentales."/>
    <s v="Porcentaje"/>
    <n v="0"/>
    <m/>
    <m/>
    <n v="0"/>
    <n v="0"/>
    <s v="SI"/>
    <s v="Detectivo"/>
    <s v="SI"/>
    <s v="SI"/>
    <s v="SI"/>
    <s v="Continuo"/>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n v="34"/>
    <s v="GTH-1"/>
    <x v="11"/>
    <x v="12"/>
    <x v="2"/>
    <s v="Legales y reglamentarios"/>
    <s v="Procesos"/>
    <s v="Comunicación entre los procesos"/>
    <s v="1. Recursos inadecuados e insuficientes (económicos, humanos y técnicos)   _x000a__x000a_2. Falta de entrenamiento._x000a__x000a_3. Incumplimiento  de los Procedimientos._x000a__x000a_4. Falta de personal"/>
    <x v="34"/>
    <s v="1. Sanciones para la Entidad_x000a__x000a_2. Accidentes, incidentes y enfermedades laborales_x000a__x000a_3. Interrupción de las actividades._x000a__x000a_4. Reprocesos en las actividades."/>
    <n v="2"/>
    <n v="3"/>
    <n v="6"/>
    <s v="23"/>
    <x v="2"/>
    <s v="Reducir el riesgo"/>
    <n v="1"/>
    <n v="1"/>
    <n v="1"/>
    <s v="11"/>
    <x v="2"/>
    <s v="Maria del Pilar Gonzalez_x000a_Secretaria General_x000a__x000a_Armando Rojas Martínez_x000a_Coordinador GIT Gestión del Talento Humano"/>
    <s v="NO"/>
    <x v="64"/>
    <s v="Responsable en el GIT de Gestión de Talento Humano _x000a__x000a_Líder del SGSST_x000a__x000a_Responsable Talento Humano en Direcciones Territoriales"/>
    <s v="SI"/>
    <s v="Informe mensual soportado con las evidencias en DRIVE y/o reporte del indicador de cumplimiento."/>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35"/>
    <s v="GTH-2"/>
    <x v="11"/>
    <x v="12"/>
    <x v="2"/>
    <s v="Legales y reglamentarios"/>
    <s v="Estratégico"/>
    <s v="Procedimientos asociados"/>
    <s v="1. Desconocimiento o incumplimiento de los lineamientos internos de talento humano._x000a__x000a_2. Recursos inadecuados e insuficientes (económicos, humanos y técnicos)                       _x000a__x000a_3. Actualización normatividad                                         _x000a__x000a_4. Reestructuración y/o rediseño del IGAC               _x000a__x000a_5. Incumplimiento en los tiempos establecidos para dar a respuestas por parte del CNSC a la entidad.                                                              "/>
    <x v="35"/>
    <s v="1. Quejas y reclamos por parte de los Funcionarios_x000a__x000a_2. Impide que las dependencias del IGAC cumplan oportunamente sus procesos por falta de personal para ejecutarlos_x000a__x000a_3. Disminución de la Calidad del Servicio_x000a__x000a_4. Afecta el cumplimiento del Plan Estratégico de Talento Humano.                                                                                         _x000a__x000a_5. Afecta el cumplimiento misional del Instituto                                            _x000a__x000a_6. Demandas, acciones de tutela de personal externo, interesados en los procesos de vinculación."/>
    <n v="2"/>
    <n v="3"/>
    <n v="6"/>
    <s v="23"/>
    <x v="2"/>
    <s v="Reducir el riesgo"/>
    <n v="1"/>
    <n v="1"/>
    <n v="1"/>
    <s v="11"/>
    <x v="2"/>
    <s v="Maria del Pilar Gonzalez_x000a_Secretaria General_x000a__x000a_Armando Rojas Martínez_x000a_Coordinador GIT Gestión del Talento Humano"/>
    <s v="NO"/>
    <x v="65"/>
    <s v="Responsable en el GIT de Gestión de Talento Humano "/>
    <s v="NO"/>
    <s v="Informe mensual soportado con las evidencias en DRIVE y/o reporte del indicador de cumplimiento. "/>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36"/>
    <s v="GTH-3"/>
    <x v="11"/>
    <x v="12"/>
    <x v="2"/>
    <s v="Legales y reglamentarios"/>
    <s v="Personal"/>
    <s v="Interacciones con otros procesos"/>
    <s v="1. Incumplimiento del  Procedimiento_x000a__x000a_2. Retrasos en la ejecución de las actividades del PIC con motivo del periodo de Emergencia Sanitaria."/>
    <x v="36"/>
    <s v="1. Quejas y reclamos por parte de los Funcionarios_x000a__x000a_2. Interrupción de las actividades de acuerdo con el cronograma establecido._x000a__x000a_3. Afectación a la Calidad del Servicio"/>
    <n v="3"/>
    <n v="3"/>
    <n v="9"/>
    <s v="33"/>
    <x v="4"/>
    <s v="Reducir el riesgo"/>
    <n v="1"/>
    <n v="1"/>
    <n v="1"/>
    <s v="11"/>
    <x v="2"/>
    <s v="Maria del Pilar Gonzalez_x000a_Secretaria General_x000a__x000a_Armando Rojas Martínez_x000a_Coordinador GIT Gestión del Talento Humano"/>
    <s v="NO"/>
    <x v="66"/>
    <s v="Responsable en el GIT de Gestión de Talento Humano _x000a__x000a_Responsable Talento Humano en Direcciones Territoriales"/>
    <s v="SI"/>
    <s v="Informe mensual soportado con las evidencias en DRIVE y/o reporte del indicador de cumplimiento."/>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37"/>
    <s v="GCI-1"/>
    <x v="12"/>
    <x v="13"/>
    <x v="5"/>
    <s v="Legales y reglamentarios"/>
    <s v="Personal"/>
    <s v="Diseño del proceso"/>
    <s v="1. Inadecuada gestión de la infraestructura física y tecnológica (mantenimiento de instalaciones- laboratorio-aulas- baños-pisos- etc.)_x000a__x000a_2. Inadecuado manejo en la asignación de correspondencia de servicios solicitados por terceros_x000a__x000a_3. Demoras en los procesos contractuales _x000a__x000a_4. Baja capacidad institucional, por la alta rotación de personal, se pierde continuidad y conocimientos de funcionarios y contratistas._x000a__x000a_5. Deficiencia en la comunicación y coordinación dentro de los procesos del IGAC para la entrega de productos internos a tiempo._x000a__x000a_6. Insuficiente asignación de recursos frente a los compromisos del proceso._x000a__x000a_7. Inadecuada planeación del proyecto._x000a__x000a_8. Contingencias que dificulten los desplazamientos de personal para realizar trabajos en campo. "/>
    <x v="37"/>
    <s v="1. Sanciones penales o disciplinarias_x000a__x000a_2. Se producen investigaciones fiscales._x000a__x000a_3. Se presentarían intermitencias o dificultades en la operación del proceso_x000a__x000a_4. Se producen investigaciones disciplinarias._x000a__x000a_5. Aunque se materialice el riesgo es posible recrear, disponer y/o publicar la información en un tiempo mayor a 8 horas_x000a__x000a_6. Afectación en el presupuesto mayor a 200 millones y hasta 300 millones de pesos anuales_x000a__x000a_7. Afecta la imagen de la Entidad"/>
    <n v="3"/>
    <n v="4"/>
    <n v="12"/>
    <s v="34"/>
    <x v="0"/>
    <s v="Reducir el riesgo"/>
    <n v="2"/>
    <n v="3"/>
    <n v="6"/>
    <s v="23"/>
    <x v="0"/>
    <s v="Diana Rocio Galindo Gonzalez_x000a_Jefe CIAF"/>
    <s v="NO"/>
    <x v="67"/>
    <s v="Jefe de la Oficina de CIAF_x000a__x000a_Facilitador SIG"/>
    <s v="NO"/>
    <s v="Reportes trimestrales de seguimiento al Plan de acción anual entregados a la Oficina Asesora de Planeación, informe mensual consolidado de seguimiento al Plan de Acción Anual"/>
    <s v="Número"/>
    <n v="6"/>
    <m/>
    <m/>
    <n v="2"/>
    <n v="4"/>
    <s v="NO"/>
    <s v="Detectivo"/>
    <s v="SI"/>
    <s v="SI"/>
    <s v="SI"/>
    <s v="Mensualmente"/>
    <s v="Manual"/>
    <s v="Asignado"/>
    <s v="Adecuado"/>
    <s v="Oportuna"/>
    <s v="Detectar"/>
    <s v="Confiable"/>
    <s v="Se investigan y resuelven oportunamente"/>
    <s v="Completa"/>
    <n v="15"/>
    <n v="15"/>
    <n v="15"/>
    <n v="10"/>
    <n v="15"/>
    <n v="15"/>
    <n v="10"/>
    <n v="95"/>
    <s v="Moderado"/>
    <s v="Se ejecuta de manera consistente"/>
    <s v="Fuerte"/>
    <s v="Moderado"/>
    <n v="50"/>
    <n v="75"/>
    <s v="Moderado"/>
    <s v="Directamente"/>
    <s v="Indirectamente"/>
    <n v="1"/>
    <n v="1"/>
    <n v="1"/>
    <n v="1"/>
  </r>
  <r>
    <m/>
    <m/>
    <x v="12"/>
    <x v="1"/>
    <x v="1"/>
    <m/>
    <m/>
    <m/>
    <m/>
    <x v="1"/>
    <m/>
    <m/>
    <m/>
    <n v="0"/>
    <m/>
    <x v="1"/>
    <m/>
    <n v="-1"/>
    <n v="0"/>
    <n v="0"/>
    <m/>
    <x v="1"/>
    <m/>
    <m/>
    <x v="68"/>
    <s v="Responsable del seguimiento a la gestión documental del proceso de Gestión del conocimiento, investigación e innovación "/>
    <s v="NO"/>
    <s v="Reporte de pendientes del aplicativo de correspondencia, correos electrónicos informando las peticiones pendientes"/>
    <s v="Número"/>
    <n v="240"/>
    <m/>
    <m/>
    <n v="120"/>
    <n v="120"/>
    <s v="NO"/>
    <s v="Preventivo"/>
    <s v="SI"/>
    <s v="SI"/>
    <s v="SI"/>
    <s v="Diaria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n v="38"/>
    <s v="GCI-2"/>
    <x v="12"/>
    <x v="13"/>
    <x v="4"/>
    <s v="Sociales y culturales"/>
    <s v="Estratégico"/>
    <s v="Responsables del proceso"/>
    <s v="1. Falta de información integrada, completa y oportuna._x000a__x000a_2. Deficiencias en la comunicación y desconocimiento de los usuarios sobre los trámites de la entidad._x000a__x000a_3. Falta de integración de los sistemas de información institucional_x000a__x000a_4. Inadecuado control en la atención de expedientes_x000a__x000a_5. Tráfico de influencias_x000a__x000a_6. Falta de apropiación de valores institucionales._x000a__x000a_7. Falta de control sobre los procedimientos administrativos_x000a__x000a_8. Procesos con bajo nivel de automatización_x000a__x000a_9. Sistemas de información vulnerables de manipulación o adulteración"/>
    <x v="38"/>
    <s v="1. Perjuicio en la imagen institucional y pérdida de credibilidad en el IGAC_x000a__x000a_2. Sanciones disciplinarias_x000a__x000a_3. Demandas y procesos legales en contra del Instituto_x000a__x000a_4. Sanciones fiscales o indemnizaciones pagadas por la Entidad._x000a__x000a_5. Investigaciones fiscales, penales o disciplinarias por parte de entes de control"/>
    <n v="3"/>
    <n v="5"/>
    <n v="15"/>
    <s v="35"/>
    <x v="0"/>
    <s v="Reducir el riesgo"/>
    <n v="1"/>
    <n v="5"/>
    <n v="5"/>
    <s v="15"/>
    <x v="5"/>
    <s v="Diana Rocio Galindo Gonzalez_x000a_Jefe CIAF"/>
    <s v="NO"/>
    <x v="69"/>
    <s v="Coordinador del GIT CTEIG"/>
    <s v="NO"/>
    <s v="Acta de reunión de validación documental"/>
    <s v="Número"/>
    <n v="2"/>
    <m/>
    <m/>
    <n v="1"/>
    <n v="1"/>
    <s v="NO"/>
    <s v="Preventivo"/>
    <s v="SI"/>
    <s v="SI"/>
    <s v="SI"/>
    <s v="Cuatrimestral"/>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1.3333333333333333"/>
    <n v="2"/>
    <n v="0"/>
  </r>
  <r>
    <m/>
    <m/>
    <x v="12"/>
    <x v="1"/>
    <x v="1"/>
    <m/>
    <m/>
    <m/>
    <m/>
    <x v="1"/>
    <m/>
    <m/>
    <m/>
    <n v="0"/>
    <s v=""/>
    <x v="3"/>
    <m/>
    <n v="-2"/>
    <n v="0"/>
    <n v="0"/>
    <s v="-20"/>
    <x v="4"/>
    <m/>
    <m/>
    <x v="70"/>
    <s v="Responsable del almacenamiento de la información  del proceso de gestión del conocimiento, investigación e  innovación"/>
    <s v="NO"/>
    <s v="Pantallazo de los respectivos Backup o solicitudes de mesa de ayuda"/>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12"/>
    <x v="1"/>
    <x v="1"/>
    <m/>
    <m/>
    <m/>
    <m/>
    <x v="1"/>
    <m/>
    <m/>
    <m/>
    <n v="0"/>
    <s v=""/>
    <x v="3"/>
    <m/>
    <n v="-2"/>
    <n v="0"/>
    <n v="0"/>
    <s v="-20"/>
    <x v="4"/>
    <m/>
    <m/>
    <x v="71"/>
    <s v="Responsable de cada grupo interno de trabajo del proceso de gestión del conocimiento, investigación e  innovación"/>
    <s v="NO"/>
    <s v="Solicitudes en la Mesa de ayuda y listado de los perfiles con los permisos"/>
    <s v="Número"/>
    <n v="2"/>
    <m/>
    <m/>
    <n v="1"/>
    <n v="1"/>
    <s v="NO"/>
    <s v="Preventivo"/>
    <s v="SI"/>
    <s v="SI"/>
    <s v="SI"/>
    <s v="Cuatrimestral"/>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39"/>
    <s v="GCI-3"/>
    <x v="12"/>
    <x v="13"/>
    <x v="3"/>
    <s v="Legales y reglamentarios"/>
    <s v="Procesos"/>
    <s v="Procedimientos asociados"/>
    <s v="1. Insuficiente personal especializado para responder a las demandas del proceso (docentes de planta, investigadores y gestores de proyectos)._x000a__x000a_2. Pérdida de personal cualificado por la alta rotación en funcionarios y contratistas._x000a__x000a_3. Fallas en los equipos tecnológicos, obsolescencia o no calibración de los mismos._x000a__x000a_4. No tener las suficientes  licencias de software o licencia de uso o desactualización de las mismas para los sistemas de información requeridos._x000a__x000a_5. Deficiencias en la verificación de las especificaciones técnicas del producto durante su producción o en la prestación del servicio._x000a__x000a_6. Desactualización de los documentos, productos o servicios frente a las especificaciones técnicas internacionales o nacionales._x000a__x000a_7. Deficiencias en la identificación de los requerimientos y expectativas de los clientes"/>
    <x v="39"/>
    <s v="1. Quejas, reclamos e insatisfacción de los usuarios y demás partes interesadas a las que se entrega el producto o servicio._x000a__x000a_2. Afecta la imagen institucional de manera negativa _x000a__x000a_3. Pérdida de la consecución de nuevos clientes, proyectos o convenios_x000a__x000a_4. Pérdida del reconocimiento como centro de investigación ante el Ministerio de ciencias_x000a__x000a_5. Se producen investigaciones disciplinarias._x000a__x000a_6. Demandas contra el Instituto."/>
    <n v="2"/>
    <n v="4"/>
    <n v="8"/>
    <s v="24"/>
    <x v="4"/>
    <s v="Reducir el riesgo"/>
    <n v="1"/>
    <n v="2"/>
    <n v="2"/>
    <s v="12"/>
    <x v="2"/>
    <s v="Diana Rocio Galindo Gonzalez_x000a_Jefe CIAF"/>
    <s v="NO"/>
    <x v="72"/>
    <s v="Coordinadores de los GIT's TIG, I+D+I"/>
    <s v="NO"/>
    <s v="Lista de chequeo de requerimiento, reuniones de seguimiento al desarrollo de los convenios. "/>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12"/>
    <x v="1"/>
    <x v="1"/>
    <m/>
    <m/>
    <m/>
    <m/>
    <x v="1"/>
    <m/>
    <m/>
    <m/>
    <m/>
    <s v=""/>
    <x v="3"/>
    <m/>
    <m/>
    <m/>
    <n v="0"/>
    <s v=""/>
    <x v="4"/>
    <m/>
    <m/>
    <x v="73"/>
    <s v="Coordinador del GIT CTEIG"/>
    <s v="NO"/>
    <s v="Informe de resultados de las encuestas de satisfacción, encuestas de satisfacción de los estudiantes, correos electrónicos o memorando solicitando las mejoras al proceso de Gestión de Servicios Administrativo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12"/>
    <x v="1"/>
    <x v="1"/>
    <m/>
    <m/>
    <m/>
    <m/>
    <x v="1"/>
    <m/>
    <m/>
    <m/>
    <m/>
    <s v=""/>
    <x v="3"/>
    <m/>
    <m/>
    <m/>
    <n v="0"/>
    <s v=""/>
    <x v="4"/>
    <m/>
    <m/>
    <x v="74"/>
    <s v="Coordinador del GIT I+D+I"/>
    <s v="NO"/>
    <s v="Hoja de vida de equipos espectroradiómetros donde se relacionan calibraciones y mantenimientos, registro de captura de campo de las firmas espectrales, certificado de calibraciones de los equipos conforme a la fecha programada"/>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12"/>
    <x v="1"/>
    <x v="1"/>
    <m/>
    <m/>
    <m/>
    <m/>
    <x v="1"/>
    <m/>
    <m/>
    <m/>
    <m/>
    <s v=""/>
    <x v="3"/>
    <m/>
    <m/>
    <m/>
    <n v="0"/>
    <s v=""/>
    <x v="4"/>
    <m/>
    <m/>
    <x v="75"/>
    <s v="Coordinadores de los GIT's TIG, I+D+I, CTEIG"/>
    <s v="NO"/>
    <s v="Correo electrónico o comunicación solicitando la adquisición de la nueva versión del software, listado de software a actualizar"/>
    <s v="Número"/>
    <n v="1"/>
    <m/>
    <m/>
    <n v="0"/>
    <n v="1"/>
    <s v="NO"/>
    <s v="Preventivo"/>
    <s v="SI"/>
    <s v="SI"/>
    <s v="SI"/>
    <s v="An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40"/>
    <s v="GTI-1"/>
    <x v="13"/>
    <x v="14"/>
    <x v="0"/>
    <s v="Tecnológicos"/>
    <s v="Procesos"/>
    <s v="Procedimientos asociados"/>
    <s v="1. Falta de información oportuna por parte de las dependencias, DT y UOC_x000a__x000a_2. Ausencia o mala identificación de necesidades para la vigencia_x000a__x000a_3. Mapa de ruta insuficiente para cubrimiento de necesidades_x000a__x000a_4. Cambio en requerimientos político-administrativos_x000a__x000a_5. Presupuesto insuficiente para la vigencia"/>
    <x v="40"/>
    <s v="1. Limitación en la prestación de servicios tecnológicos que afecta los procesos del Instituto. _x000a__x000a_2. Recursos tecnológicos insuficientes para el cumplimiento de los objetivos._x000a__x000a_3. Insatisfacción de los usuarios finales por la prestación del servicio"/>
    <n v="3"/>
    <n v="3"/>
    <n v="9"/>
    <s v="33"/>
    <x v="4"/>
    <s v="Reducir el riesgo"/>
    <n v="1"/>
    <n v="1"/>
    <n v="1"/>
    <s v="11"/>
    <x v="2"/>
    <s v="José Luis Ariza Vargas_x000a_Jefe OIT"/>
    <s v="NO"/>
    <x v="76"/>
    <s v="Jefe de la Oficina de Informática y Telecomunicaciones"/>
    <s v="NO"/>
    <s v=" Comunicados y/o actas de reunión de Comité Institucional de Gestión y Desempeño."/>
    <s v="Número"/>
    <n v="1"/>
    <m/>
    <m/>
    <n v="0"/>
    <n v="1"/>
    <s v="NO"/>
    <s v="Preventivo"/>
    <s v="SI"/>
    <s v="SI"/>
    <s v="SI"/>
    <s v="An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41"/>
    <s v="GTI-2"/>
    <x v="13"/>
    <x v="14"/>
    <x v="6"/>
    <s v="Tecnológicos"/>
    <s v="Tecnología"/>
    <s v="Procedimientos asociados"/>
    <s v="1. Cambios en el alcance de los desarrollos_x000a__x000a_2. Falta de claridad en la necesidad para la etapa de levantamiento de requerimientos_x000a__x000a_3. No utilización de estándares y buenas prácticas_x000a__x000a_4. Fallas en la definición de los casos de pruebas funcionales y no funcionales_x000a_"/>
    <x v="41"/>
    <s v="1. Aplicaciones que no cumplen con la necesidad real del proceso "/>
    <n v="2"/>
    <n v="4"/>
    <n v="8"/>
    <s v="24"/>
    <x v="4"/>
    <s v="Reducir el riesgo"/>
    <n v="1"/>
    <n v="2"/>
    <n v="2"/>
    <s v="12"/>
    <x v="2"/>
    <s v="José Luis Ariza Vargas_x000a_Jefe OIT"/>
    <s v="NO"/>
    <x v="77"/>
    <s v="Coordinador GIT gestión de software"/>
    <s v="NO"/>
    <s v="Formato &quot;Caso de prueba&quot;  debidamente diligenciado."/>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42"/>
    <s v="GTI-3"/>
    <x v="13"/>
    <x v="14"/>
    <x v="6"/>
    <s v="Tecnológicos"/>
    <s v="Tecnología"/>
    <s v="Transversalidad"/>
    <s v="_x000a_1. Insuficientes recursos financieros para garantizar la prestación de los servicios de soporte y mantenimiento a la infraestructura tecnológica_x000a__x000a_2. Insuficiente infraestructura tecnológica para atender situaciones de contingencia ante indisponibilidad de servicios_x000a__x000a_3. Ataques a la infraestructura tecnológica por agentes externos o internos"/>
    <x v="42"/>
    <s v="1. Fallas en la prestación de los servicios tecnológicos a usuarios internos y externos _x000a__x000a_2. Sanciones legales_x000a__x000a_3. Pérdida de imagen institucional_x000a__x000a_4. Investigaciones y sanciones disciplinarias_x000a__x000a_5. Insatisfacción de los usuarios"/>
    <n v="4"/>
    <n v="5"/>
    <n v="20"/>
    <s v="45"/>
    <x v="0"/>
    <s v="Reducir el riesgo"/>
    <n v="3"/>
    <n v="4"/>
    <n v="12"/>
    <s v="34"/>
    <x v="5"/>
    <s v="José Luis Ariza Vargas_x000a_Jefe OIT"/>
    <s v="NO"/>
    <x v="78"/>
    <s v="Coordinador GIT de Infraestructura Tecnológica"/>
    <s v="NO"/>
    <s v="Correos electrónicos"/>
    <s v="Número"/>
    <n v="6"/>
    <m/>
    <m/>
    <n v="2"/>
    <n v="4"/>
    <s v="NO"/>
    <s v="Detectivo"/>
    <s v="NO"/>
    <s v="SI"/>
    <s v="SI"/>
    <s v="Mensualmente"/>
    <s v="Manual"/>
    <s v="Asignado"/>
    <s v="Adecuado"/>
    <s v="Oportuna"/>
    <s v="Detectar"/>
    <s v="Confiable"/>
    <s v="Se investigan y resuelven oportunamente"/>
    <s v="Completa"/>
    <n v="15"/>
    <n v="15"/>
    <n v="15"/>
    <n v="10"/>
    <n v="15"/>
    <n v="15"/>
    <n v="10"/>
    <n v="95"/>
    <s v="Moderado"/>
    <s v="Se ejecuta de manera consistente"/>
    <s v="Fuerte"/>
    <s v="Moderado"/>
    <n v="50"/>
    <n v="75"/>
    <s v="Moderado"/>
    <s v="Directamente"/>
    <s v="Directamente"/>
    <n v="1"/>
    <n v="1"/>
    <n v="1"/>
    <n v="1"/>
  </r>
  <r>
    <m/>
    <m/>
    <x v="13"/>
    <x v="1"/>
    <x v="1"/>
    <m/>
    <m/>
    <m/>
    <m/>
    <x v="1"/>
    <m/>
    <m/>
    <m/>
    <n v="0"/>
    <s v=""/>
    <x v="3"/>
    <m/>
    <n v="-1"/>
    <n v="0"/>
    <n v="0"/>
    <s v="-10"/>
    <x v="4"/>
    <m/>
    <m/>
    <x v="79"/>
    <s v="Coordinador GIT de Infraestructura Tecnológica"/>
    <s v="NO"/>
    <s v=" reporte de monitoreo."/>
    <s v="Porcentaje"/>
    <n v="0"/>
    <m/>
    <m/>
    <n v="0"/>
    <n v="0"/>
    <s v="SI"/>
    <s v="Preventivo"/>
    <s v="NO"/>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n v="43"/>
    <s v="GTI-4"/>
    <x v="13"/>
    <x v="14"/>
    <x v="4"/>
    <s v="Sociales y culturales"/>
    <s v="Tecnología"/>
    <s v="Interacciones con otros procesos"/>
    <s v="1. Ausencia de herramientas de monitoreo automatizadas que cuenten con soporte y garantía _x000a__x000a_2. Ausencia de controles en disposición de infraestructura tecnológica_x000a__x000a_3. Descentralización del gobierno de infraestructura_x000a__x000a_4. Deficiencias en la documentación del catálogo de servicios tecnológicos_x000a__x000a_5. Mala manipulación de los recursos asignados por el Instituto a los usuarios"/>
    <x v="43"/>
    <s v="_x000a_1. Disminución de la capacidad tecnológica para atender las necesidades de IGAC._x000a__x000a_2. Exposición de la entidad a ataques informáticos no autorizados._x000a__x000a_3. Pérdida de imagen institucional_x000a__x000a_4. Afectación económica de la entidad_x000a__x000a_5. Sanciones disciplinarias_x000a__x000a_"/>
    <n v="1"/>
    <n v="4"/>
    <n v="4"/>
    <s v="14"/>
    <x v="4"/>
    <s v="Reducir el riesgo"/>
    <n v="1"/>
    <n v="4"/>
    <n v="4"/>
    <s v="14"/>
    <x v="3"/>
    <s v="José Luis Ariza Vargas_x000a_Jefe OIT"/>
    <s v="NO"/>
    <x v="80"/>
    <s v="Profesional designado del GIT de Infraestructura Tecnológica"/>
    <s v="NO"/>
    <s v="Reporte de creación y modificación de usuarios en la herramienta de la mesa de servicios. "/>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0"/>
    <n v="2"/>
    <n v="0"/>
  </r>
  <r>
    <n v="44"/>
    <s v="GSA-1"/>
    <x v="14"/>
    <x v="15"/>
    <x v="7"/>
    <s v="Ambientales"/>
    <s v="Procesos"/>
    <s v="Procedimientos asociados"/>
    <s v="1. Falta de personal en sede Central y Direcciones Territoriales para el cubrimiento de las actividades del SGA._x000a__x000a_2. Debilidad en el reporte de información ambiental desde las Diferentes Sedes._x000a__x000a_3. Debilidad en el conocimiento de las buenas prácticas ambientales en el IGAC._x000a__x000a_4. Recursos insuficientes para el cumplimiento y mantenimiento de las actividades asociadas a la gestión ambiental de la entidad.  "/>
    <x v="44"/>
    <s v="1. Afectaciones ambientales a terceros. _x000a__x000a_2. Pérdida de imagen institucional y credibilidad del proceso de gestión de servicios administrativos_x000a__x000a_3. Multas y/o sanciones para la entidad por el incumplimiento de la normatividad._x000a__x000a_4. Contaminación ambiental."/>
    <n v="4"/>
    <n v="4"/>
    <n v="16"/>
    <s v="44"/>
    <x v="0"/>
    <s v="Reducir el riesgo"/>
    <n v="3"/>
    <n v="3"/>
    <n v="9"/>
    <s v="33"/>
    <x v="3"/>
    <s v="Maria del Pilar Gonzalez_x000a_Secretaria General_x000a__x000a_Juan Pablo López Meléndez _x000a_Coordinador GIT Servicios Administrativos"/>
    <s v="NO"/>
    <x v="81"/>
    <s v="Responsable del Sistema de Gestión Ambiental "/>
    <s v="NO"/>
    <s v="Matriz de identificación y cumplimiento legal Ambiental actualizada y/o Matriz de Identificación de aspectos y valoración de impactos ambientales actualizada. Sensibilizaciones realizadas (si aplica). "/>
    <s v="Número"/>
    <n v="1"/>
    <m/>
    <m/>
    <n v="0"/>
    <n v="1"/>
    <s v="NO"/>
    <s v="Preventivo"/>
    <s v="SI"/>
    <s v="SI"/>
    <s v="SI"/>
    <s v="Anualmente"/>
    <s v="Manual"/>
    <s v="Asignado"/>
    <s v="Adecuado"/>
    <s v="Oportuna"/>
    <s v="Prevenir"/>
    <s v="Confiable"/>
    <s v="Se investigan y resuelven oportunamente"/>
    <s v="Completa"/>
    <n v="15"/>
    <n v="15"/>
    <n v="15"/>
    <n v="15"/>
    <n v="15"/>
    <n v="15"/>
    <n v="10"/>
    <n v="100"/>
    <s v="Fuerte"/>
    <s v="Se ejecuta de manera consistente"/>
    <s v="Fuerte"/>
    <s v="Fuerte"/>
    <n v="100"/>
    <n v="83.333333333333329"/>
    <s v="Moderado"/>
    <s v="Directamente"/>
    <s v="Directamente"/>
    <n v="1"/>
    <n v="1"/>
    <n v="1"/>
    <n v="1"/>
  </r>
  <r>
    <m/>
    <m/>
    <x v="14"/>
    <x v="1"/>
    <x v="1"/>
    <m/>
    <m/>
    <m/>
    <m/>
    <x v="1"/>
    <m/>
    <m/>
    <m/>
    <n v="0"/>
    <s v=""/>
    <x v="3"/>
    <m/>
    <n v="-1"/>
    <n v="0"/>
    <n v="0"/>
    <s v="-10"/>
    <x v="4"/>
    <m/>
    <m/>
    <x v="82"/>
    <s v="Responsable del Sistema de Gestión Ambiental _x000a__x000a_Responsable asignado en la Dirección Territorial"/>
    <s v="SI"/>
    <s v="Correo electrónico de seguimiento al Plan de Trabajo Ambiental"/>
    <s v="Número"/>
    <n v="2"/>
    <m/>
    <m/>
    <n v="1"/>
    <n v="1"/>
    <s v="NO"/>
    <s v="Preventivo"/>
    <s v="SI"/>
    <s v="SI"/>
    <s v="SI"/>
    <s v="Trimestral"/>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m/>
    <m/>
    <x v="14"/>
    <x v="1"/>
    <x v="1"/>
    <m/>
    <m/>
    <m/>
    <m/>
    <x v="1"/>
    <m/>
    <m/>
    <m/>
    <n v="0"/>
    <s v=""/>
    <x v="3"/>
    <m/>
    <n v="-1"/>
    <n v="0"/>
    <n v="0"/>
    <s v="-10"/>
    <x v="4"/>
    <m/>
    <m/>
    <x v="83"/>
    <s v="Responsable asignado en la Dirección Territorial"/>
    <s v="SI"/>
    <s v="Correos de reporte de cumplimiento de los controles operaciones definidos en las matrices"/>
    <s v="Porcentaje"/>
    <n v="0"/>
    <m/>
    <m/>
    <n v="0"/>
    <n v="0"/>
    <s v="SI"/>
    <s v="Detectivo"/>
    <s v="SI"/>
    <s v="SI"/>
    <s v="SI"/>
    <s v="Continuo"/>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n v="45"/>
    <s v="GSA-2"/>
    <x v="14"/>
    <x v="15"/>
    <x v="2"/>
    <s v="Legales y reglamentarios"/>
    <s v="Procesos"/>
    <s v="Procedimientos asociados"/>
    <s v="1. Falta de recursos financieros para cumplir con los requisitos en la prestación de servicios administrativos e infraestructura física. _x000a__x000a_2. Falta de oportunidad en el mantenimiento de los bienes, equipos e inmuebles de la entidad._x000a__x000a_3. Debilidad en el seguimiento de los planes de mantenimiento._x000a__x000a_4. Falta de personal en sede Central y Direcciones Territoriales para el cubrimiento de las actividades en la prestación de servicios administrativos y/o infraestructura física."/>
    <x v="45"/>
    <s v="1. Deterioro o pérdida de los bienes, equipos o inmuebles de la entidad._x000a__x000a_2. Afectaciones en las condiciones físicas para la ejecución de funciones de los servidores públicos._x000a__x000a_3. Afectación en la prestación del servicio al usuario._x000a__x000a_4. Sanciones de orden disciplinario, penal y fiscal en contra de la entidad o de los funcionarios."/>
    <n v="3"/>
    <n v="4"/>
    <n v="12"/>
    <s v="34"/>
    <x v="0"/>
    <s v="Reducir el riesgo"/>
    <n v="2"/>
    <n v="3"/>
    <n v="6"/>
    <s v="23"/>
    <x v="0"/>
    <s v="Maria del Pilar Gonzalez_x000a_Secretaria General_x000a__x000a_Juan Pablo López Meléndez _x000a_Coordinador GIT Servicios Administrativos"/>
    <s v="NO"/>
    <x v="84"/>
    <s v="Responsable asignado GIT Servicios Administrativos"/>
    <s v="NO"/>
    <s v="Plan Anual de Adquisiciones del proceso verificado y/o correo que evidencie la solicitud de modificaciones. "/>
    <s v="Número"/>
    <n v="6"/>
    <m/>
    <m/>
    <n v="2"/>
    <n v="4"/>
    <s v="NO"/>
    <s v="Detectivo"/>
    <s v="NO"/>
    <s v="SI"/>
    <s v="SI"/>
    <s v="Mensualmente"/>
    <s v="Manual"/>
    <s v="Asignado"/>
    <s v="Adecuado"/>
    <s v="Oportuna"/>
    <s v="Detectar"/>
    <s v="Confiable"/>
    <s v="Se investigan y resuelven oportunamente"/>
    <s v="Completa"/>
    <n v="15"/>
    <n v="15"/>
    <n v="15"/>
    <n v="10"/>
    <n v="15"/>
    <n v="15"/>
    <n v="10"/>
    <n v="95"/>
    <s v="Moderado"/>
    <s v="Se ejecuta de manera consistente"/>
    <s v="Fuerte"/>
    <s v="Moderado"/>
    <n v="50"/>
    <n v="66.666666666666671"/>
    <s v="Moderado"/>
    <s v="Directamente"/>
    <s v="Indirectamente"/>
    <n v="1"/>
    <n v="1"/>
    <n v="1"/>
    <n v="1"/>
  </r>
  <r>
    <m/>
    <m/>
    <x v="14"/>
    <x v="1"/>
    <x v="1"/>
    <m/>
    <m/>
    <m/>
    <m/>
    <x v="1"/>
    <m/>
    <m/>
    <m/>
    <n v="0"/>
    <s v=""/>
    <x v="3"/>
    <m/>
    <n v="-1"/>
    <n v="0"/>
    <n v="0"/>
    <s v="-10"/>
    <x v="4"/>
    <m/>
    <m/>
    <x v="85"/>
    <s v="Responsable en las Direcciones Territoriales"/>
    <s v="SI"/>
    <s v="Correo electrónico con la aprobación de la solicitud y/o Plan de mantenimiento aprobado."/>
    <s v="Porcentaje"/>
    <n v="0"/>
    <m/>
    <m/>
    <n v="0"/>
    <n v="0"/>
    <s v="SI"/>
    <s v="Preventivo"/>
    <s v="SI"/>
    <s v="SI"/>
    <s v="SI"/>
    <s v="A solicitud"/>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m/>
    <m/>
    <x v="14"/>
    <x v="1"/>
    <x v="1"/>
    <m/>
    <m/>
    <m/>
    <m/>
    <x v="1"/>
    <m/>
    <m/>
    <m/>
    <n v="0"/>
    <s v=""/>
    <x v="3"/>
    <m/>
    <n v="-1"/>
    <n v="0"/>
    <n v="0"/>
    <s v="-10"/>
    <x v="4"/>
    <m/>
    <m/>
    <x v="86"/>
    <s v="Responsable asignado GIT Servicios Administrativos"/>
    <s v="NO"/>
    <s v="Seguimiento realizado al Plan de mantenimiento y/o correos de aprobación a las modificaciones del plan. "/>
    <s v="Porcentaje"/>
    <n v="0"/>
    <m/>
    <m/>
    <n v="0"/>
    <n v="0"/>
    <s v="SI"/>
    <s v="Detectivo"/>
    <s v="SI"/>
    <s v="SI"/>
    <s v="SI"/>
    <s v="A solicitud"/>
    <s v="Manual"/>
    <s v="Asignado"/>
    <s v="Adecuado"/>
    <s v="Oportuna"/>
    <s v="Detectar"/>
    <s v="Confiable"/>
    <s v="Se investigan y resuelven oportunamente"/>
    <s v="Completa"/>
    <n v="15"/>
    <n v="15"/>
    <n v="15"/>
    <n v="10"/>
    <n v="15"/>
    <n v="15"/>
    <n v="10"/>
    <n v="95"/>
    <s v="Moderado"/>
    <s v="Se ejecuta de manera consistente"/>
    <s v="Fuerte"/>
    <s v="Moderado"/>
    <n v="50"/>
    <m/>
    <m/>
    <s v="Directamente"/>
    <s v="Directamente"/>
    <n v="1"/>
    <m/>
    <n v="1"/>
    <m/>
  </r>
  <r>
    <n v="46"/>
    <s v="GSA-3"/>
    <x v="14"/>
    <x v="15"/>
    <x v="4"/>
    <s v="Sociales y culturales"/>
    <s v="Personal"/>
    <s v="Interacciones con otros procesos"/>
    <s v="1. Alteraciones o inconsistencias en el formato de solicitud de transporte presentado._x000a__x000a_2. Asignación de vehículos sin surtir los trámites respectivos."/>
    <x v="46"/>
    <s v="1. Investigaciones disciplinarias a los funcionarios implicados. _x000a__x000a_2. Reducción de la disponibilidad del servicio de transporte para fines misionales._x000a__x000a_3. Desgaste innecesario de los vehículos y  gasto de combustible."/>
    <n v="1"/>
    <n v="3"/>
    <n v="3"/>
    <s v="13"/>
    <x v="2"/>
    <s v="Reducir el riesgo"/>
    <n v="1"/>
    <n v="3"/>
    <n v="3"/>
    <s v="13"/>
    <x v="0"/>
    <s v="Maria del Pilar Gonzalez_x000a_Secretaria General_x000a__x000a_Juan Pablo López Meléndez _x000a_Coordinador GIT Servicios Administrativos"/>
    <s v="NO"/>
    <x v="87"/>
    <s v="Responsable de los servicios de transporte en el GIT de Servicios Administrativos"/>
    <s v="NO"/>
    <s v="Control del formato Solicitud de servicios de transporte correctamente diligenciado y debidamente autorizado con firmas."/>
    <s v="Porcentaje"/>
    <n v="0"/>
    <m/>
    <m/>
    <n v="0"/>
    <n v="0"/>
    <s v="SI"/>
    <s v="Detectivo"/>
    <s v="SI"/>
    <s v="SI"/>
    <s v="SI"/>
    <s v="A solicitud"/>
    <s v="Manual"/>
    <s v="Asignado"/>
    <s v="Adecuado"/>
    <s v="Oportuna"/>
    <s v="Detectar"/>
    <s v="Confiable"/>
    <s v="Se investigan y resuelven oportunamente"/>
    <s v="Completa"/>
    <n v="15"/>
    <n v="15"/>
    <n v="15"/>
    <n v="10"/>
    <n v="15"/>
    <n v="15"/>
    <n v="10"/>
    <n v="95"/>
    <s v="Moderado"/>
    <s v="Se ejecuta de manera consistente"/>
    <s v="Fuerte"/>
    <s v="Moderado"/>
    <n v="50"/>
    <n v="50"/>
    <s v="Moderado"/>
    <s v="Directamente"/>
    <s v="Indirectamente"/>
    <n v="0"/>
    <n v="0.5"/>
    <n v="1"/>
    <n v="0"/>
  </r>
  <r>
    <m/>
    <m/>
    <x v="14"/>
    <x v="1"/>
    <x v="1"/>
    <m/>
    <m/>
    <m/>
    <m/>
    <x v="1"/>
    <m/>
    <m/>
    <m/>
    <n v="0"/>
    <s v=""/>
    <x v="3"/>
    <m/>
    <n v="-1"/>
    <n v="0"/>
    <n v="0"/>
    <s v="-10"/>
    <x v="4"/>
    <m/>
    <m/>
    <x v="88"/>
    <s v="Responsable de los servicios de transporte en el GIT de Servicios Administrativos"/>
    <s v="NO"/>
    <s v="Planilla de programación de transporte verificada para los casos con observaciones y/o comunicado realizado al conductor o servidor (si aplica)."/>
    <s v="Porcentaje"/>
    <n v="0"/>
    <m/>
    <m/>
    <n v="0"/>
    <n v="0"/>
    <s v="SI"/>
    <s v="Detectivo"/>
    <s v="SI"/>
    <s v="SI"/>
    <s v="SI"/>
    <s v="A solicitud"/>
    <s v="Manual"/>
    <s v="Asignado"/>
    <s v="Adecuado"/>
    <s v="Oportuna"/>
    <s v="Detectar"/>
    <s v="Confiable"/>
    <s v="Se investigan y resuelven oportunamente"/>
    <s v="Completa"/>
    <n v="15"/>
    <n v="15"/>
    <n v="15"/>
    <n v="10"/>
    <n v="15"/>
    <n v="15"/>
    <n v="10"/>
    <n v="95"/>
    <s v="Moderado"/>
    <s v="Se ejecuta de manera consistente"/>
    <s v="Fuerte"/>
    <s v="Moderado"/>
    <n v="50"/>
    <m/>
    <m/>
    <s v="Directamente"/>
    <s v="Indirectamente"/>
    <n v="1"/>
    <m/>
    <n v="1"/>
    <m/>
  </r>
  <r>
    <n v="47"/>
    <s v="GCM-1"/>
    <x v="15"/>
    <x v="16"/>
    <x v="2"/>
    <s v="Legales y reglamentarios"/>
    <s v="Procesos"/>
    <s v="Interacciones con otros procesos"/>
    <s v="1. Desconocimiento de los procedimientos_x000a__x000a_2. Incumplimiento de  los lineamientos dados por la oficina de difusión y mercadeo_x000a__x000a_3. Planeación inadecuada de las actividades._x000a__x000a_4. Inoportunidad en la invitación para participación en eventos."/>
    <x v="47"/>
    <s v="1. Pérdida de imagen institucional_x000a__x000a_2. Disminución de la calidad del servicio_x000a__x000a_3. Baja participación de asistentes en los eventos programados_x000a__x000a_4. Afectación en el posicionamiento de la imagen  de la entidad"/>
    <n v="4"/>
    <n v="4"/>
    <n v="16"/>
    <s v="44"/>
    <x v="0"/>
    <s v="Reducir el riesgo"/>
    <n v="2"/>
    <n v="2"/>
    <n v="4"/>
    <s v="22"/>
    <x v="2"/>
    <s v="Yira Paola Pérez Quiroz_x000a_Jefe ODM"/>
    <s v="NO"/>
    <x v="89"/>
    <s v="Responsable en el proceso de Gestión de Comunicaciones y Mercadeo"/>
    <s v="NO"/>
    <s v="Base de datos en Excel con información consolidada y/o correo electrónico solicitando la información a los procesos"/>
    <s v="Número"/>
    <n v="2"/>
    <m/>
    <m/>
    <n v="1"/>
    <n v="1"/>
    <s v="NO"/>
    <s v="Preventivo"/>
    <s v="SI"/>
    <s v="SI"/>
    <s v="SI"/>
    <s v="Trimestral"/>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48"/>
    <s v="GCM-2"/>
    <x v="15"/>
    <x v="16"/>
    <x v="2"/>
    <s v="Económicos y financieros"/>
    <s v="Financieros"/>
    <s v="Comunicación entre los procesos"/>
    <s v="1. Falta de comunicación entre las dependencias"/>
    <x v="48"/>
    <s v="1. Investigaciones disciplinarias_x000a__x000a_2. Pérdida de bienes_x000a__x000a_3. Detrimento patrimonial"/>
    <n v="4"/>
    <n v="3"/>
    <n v="12"/>
    <s v="43"/>
    <x v="4"/>
    <s v="Reducir el riesgo"/>
    <n v="2"/>
    <n v="1"/>
    <n v="2"/>
    <s v="21"/>
    <x v="2"/>
    <s v="Yira Paola Pérez Quiroz_x000a_Jefe ODM"/>
    <s v="NO"/>
    <x v="90"/>
    <s v="Responsable en el proceso de Gestión de Comunicaciones y Mercadeo"/>
    <s v="NO"/>
    <s v="Registros de asistencia  y/o Acta de Comité"/>
    <s v="Número"/>
    <n v="2"/>
    <m/>
    <m/>
    <n v="1"/>
    <n v="1"/>
    <s v="NO"/>
    <s v="Preventivo"/>
    <s v="SI"/>
    <s v="SI"/>
    <s v="SI"/>
    <s v="Trimestral"/>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49"/>
    <s v="GCM-3"/>
    <x v="15"/>
    <x v="16"/>
    <x v="4"/>
    <s v="Sociales y culturales"/>
    <s v="Personal"/>
    <s v="Transversalidad"/>
    <s v="1. Sistemas de información susceptibles de manipulación o adulteración por falta de seguridad"/>
    <x v="49"/>
    <s v="1. Sanciones_x000a__x000a_2. Detrimento patrimonial_x000a__x000a_3. Pérdida de la confidencialidad, integridad y disponibilidad de la Información"/>
    <n v="3"/>
    <n v="4"/>
    <n v="12"/>
    <s v="34"/>
    <x v="0"/>
    <s v="Reducir el riesgo"/>
    <n v="3"/>
    <n v="4"/>
    <n v="12"/>
    <s v="34"/>
    <x v="5"/>
    <s v="Yira Paola Pérez Quiroz_x000a_Jefe ODM"/>
    <s v="NO"/>
    <x v="91"/>
    <s v="Responsable en el proceso de Gestión de Comunicaciones y Mercadeo"/>
    <s v="NO"/>
    <s v="Circular y Correos electrónicos"/>
    <s v="Número"/>
    <n v="2"/>
    <m/>
    <m/>
    <n v="1"/>
    <n v="1"/>
    <s v="NO"/>
    <s v="Preventivo"/>
    <s v="SI"/>
    <s v="SI"/>
    <s v="SI"/>
    <s v="Trimestral"/>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0"/>
    <n v="2"/>
    <n v="0"/>
  </r>
  <r>
    <n v="50"/>
    <s v="GCO-1"/>
    <x v="16"/>
    <x v="17"/>
    <x v="5"/>
    <s v="Legales y reglamentarios"/>
    <s v="Procesos"/>
    <s v="Procedimientos asociados"/>
    <s v="1. No incluir los documentos de soporte en el SECOP por parte del supervisor._x000a__x000a_2. No publicación de los informes de supervisión._x000a__x000a_3. Fuerza mayor o caso fortuito por parte del contratista._x000a__x000a_4. Negligencia en la ejecución del contrato por parte del contratista o el supervisor._x000a__x000a_5. Condiciones particulares del proveedor que afectan la ejecución del contrato luego de su adjudicación."/>
    <x v="50"/>
    <s v="1. Sanciones de orden disciplinario y contractuales._x000a__x000a_2. Demandas judiciales_x000a__x000a_3. Incumplimiento de metas_x000a__x000a_"/>
    <n v="5"/>
    <n v="3"/>
    <n v="15"/>
    <s v="53"/>
    <x v="0"/>
    <s v="Reducir el riesgo"/>
    <n v="4"/>
    <n v="2"/>
    <n v="8"/>
    <s v="42"/>
    <x v="3"/>
    <s v="Maria del Pilar Gonzalez_x000a_Secretaria General_x000a__x000a_Dennis Adriana Torres Losada_x000a_Coordinadora GIT Gestión Contractual"/>
    <s v="SI"/>
    <x v="92"/>
    <s v="Supervisor del contrato a nivel Central y Direcciones Territoriales"/>
    <s v="SI"/>
    <s v="Acta de supervisión aprobada y/o Informe de contratista"/>
    <s v="Porcentaje"/>
    <n v="0"/>
    <m/>
    <m/>
    <n v="0"/>
    <n v="0"/>
    <s v="SI"/>
    <s v="Detectivo"/>
    <s v="SI"/>
    <s v="SI"/>
    <s v="SI"/>
    <s v="Continuo"/>
    <s v="Manual"/>
    <s v="Asignado"/>
    <s v="Adecuado"/>
    <s v="Oportuna"/>
    <s v="Detectar"/>
    <s v="Confiable"/>
    <s v="Se investigan y resuelven oportunamente"/>
    <s v="Completa"/>
    <n v="15"/>
    <n v="15"/>
    <n v="15"/>
    <n v="10"/>
    <n v="15"/>
    <n v="15"/>
    <n v="10"/>
    <n v="95"/>
    <s v="Moderado"/>
    <s v="Se ejecuta de manera consistente"/>
    <s v="Fuerte"/>
    <s v="Moderado"/>
    <n v="50"/>
    <n v="75"/>
    <s v="Moderado"/>
    <s v="Directamente"/>
    <s v="Indirectamente"/>
    <n v="1"/>
    <n v="1"/>
    <n v="1"/>
    <n v="1"/>
  </r>
  <r>
    <m/>
    <m/>
    <x v="16"/>
    <x v="1"/>
    <x v="1"/>
    <m/>
    <m/>
    <m/>
    <m/>
    <x v="1"/>
    <m/>
    <m/>
    <m/>
    <n v="0"/>
    <s v=""/>
    <x v="3"/>
    <m/>
    <n v="-1"/>
    <n v="0"/>
    <n v="0"/>
    <s v="-10"/>
    <x v="4"/>
    <m/>
    <m/>
    <x v="93"/>
    <s v="Responsable en el GIT de Gestión Contractual"/>
    <s v="NO"/>
    <s v="Correo electrónico con la alerta mensual "/>
    <s v="Número"/>
    <n v="6"/>
    <m/>
    <m/>
    <n v="2"/>
    <n v="4"/>
    <s v="NO"/>
    <s v="Preventivo"/>
    <s v="SI"/>
    <s v="NO"/>
    <s v="SI"/>
    <s v="Mens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n v="51"/>
    <s v="GCO-2"/>
    <x v="16"/>
    <x v="17"/>
    <x v="4"/>
    <s v="Legales y reglamentarios"/>
    <s v="Personal"/>
    <s v="Transversalidad"/>
    <s v="1. Aplicación adecuada de los procedimientos del proceso._x000a__x000a_2. Aplicación inadecuada de los controles en las diferentes etapas del proceso._x000a__x000a_3. Actos intencionales de personal al interior de la entidad para saltar los controles en las etapas del proceso contractual._x000a__x000a_4. Inobservancia de los manuales y guías de Colombia Compra Eficiente (CCE)._x000a__x000a_5. Conflictos de interés presentados durante el proceso precontractual respecto al verificador y el contratista."/>
    <x v="51"/>
    <s v="1. Hallazgos o sanciones de orden disciplinario, penal y fiscal._x000a__x000a_2. Pérdida de imagen institucional y credibilidad del proceso de gestión contractual._x000a__x000a_3. Detrimento patrimonial_x000a__x000a_4. Afectación en la calidad de los productos,  servicios y obra pública._x000a__x000a_5. Demandas"/>
    <n v="2"/>
    <n v="5"/>
    <n v="10"/>
    <s v="25"/>
    <x v="0"/>
    <s v="Reducir el riesgo"/>
    <n v="1"/>
    <n v="5"/>
    <n v="5"/>
    <s v="15"/>
    <x v="5"/>
    <s v="Maria del Pilar Gonzalez_x000a_Secretaria General_x000a__x000a_Dennis Adriana Torres Losada_x000a_Coordinadora GIT Gestión Contractual"/>
    <s v="NO"/>
    <x v="94"/>
    <s v="Responsable en el GIT de Gestión Contractual_x000a__x000a_Responsable asignado en la Dirección Territorial"/>
    <s v="SI"/>
    <s v="Consolidado de observaciones del proceso en la plataforma SECOP II (si aplica)."/>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1"/>
    <n v="2"/>
    <n v="0"/>
  </r>
  <r>
    <m/>
    <m/>
    <x v="16"/>
    <x v="1"/>
    <x v="1"/>
    <m/>
    <m/>
    <m/>
    <m/>
    <x v="1"/>
    <m/>
    <m/>
    <m/>
    <n v="0"/>
    <m/>
    <x v="1"/>
    <m/>
    <n v="-2"/>
    <n v="0"/>
    <n v="0"/>
    <m/>
    <x v="1"/>
    <m/>
    <m/>
    <x v="95"/>
    <s v="Responsable en el GIT de Gestión Contractual"/>
    <s v="NO"/>
    <s v="Correo remitido (si aplica) o lista de chequeo      "/>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52"/>
    <s v="GCO-3"/>
    <x v="16"/>
    <x v="17"/>
    <x v="5"/>
    <s v="Legales y reglamentarios"/>
    <s v="Procesos"/>
    <s v="Procedimientos asociados"/>
    <s v="1. Falencias en la aplicación de controles de seguridad en la custodia de los activos o  elementos._x000a__x000a_2. Ausencia de control en la custodia de los elementos en las instalaciones del Almacén._x000a__x000a_3. Ingreso de personal no autorizado a las instalaciones del Almacén. "/>
    <x v="52"/>
    <s v="1. Investigaciones disciplinarias por la perdida de los activos o elementos de las instalaciones del Almacén._x000a__x000a_2. Detrimento patrimonial por la pérdida de activos o elementos de las instalaciones del Almacén._x000a__x000a_3. Afectación de las pólizas de seguros de los activos o elementos._x000a__x000a_4. Afectaciones en la prestación del servicio al usuario por la necesidad del bien perdido. "/>
    <n v="2"/>
    <n v="3"/>
    <n v="6"/>
    <s v="23"/>
    <x v="2"/>
    <s v="Reducir el riesgo"/>
    <n v="1"/>
    <n v="2"/>
    <n v="2"/>
    <s v="12"/>
    <x v="2"/>
    <s v="Maria del Pilar Gonzalez_x000a_Secretaria General_x000a__x000a_Dennis Adriana Torres Losada_x000a_Coordinadora GIT Gestión Contractual"/>
    <s v="SI"/>
    <x v="96"/>
    <s v="Responsable del Almacén General."/>
    <s v="NO"/>
    <s v="Reporte mensual recibido por la empresa de seguridad y reporte de novedades realizadas por el Almacén."/>
    <s v="Número"/>
    <n v="1"/>
    <m/>
    <m/>
    <n v="0"/>
    <n v="1"/>
    <s v="NO"/>
    <s v="Preventivo"/>
    <s v="SI"/>
    <s v="SI"/>
    <s v="SI"/>
    <s v="Anualmente"/>
    <s v="Manual"/>
    <s v="Asignado"/>
    <s v="Adecuado"/>
    <s v="Oportuna"/>
    <s v="Prevenir"/>
    <s v="Confiable"/>
    <s v="Se investigan y resuelven oportunamente"/>
    <s v="Completa"/>
    <n v="15"/>
    <n v="15"/>
    <n v="15"/>
    <n v="15"/>
    <n v="15"/>
    <n v="15"/>
    <n v="10"/>
    <n v="100"/>
    <s v="Fuerte"/>
    <s v="Se ejecuta de manera consistente"/>
    <s v="Fuerte"/>
    <s v="Fuerte"/>
    <n v="100"/>
    <n v="66.666666666666671"/>
    <s v="Moderado"/>
    <s v="Directamente"/>
    <s v="Directamente"/>
    <n v="1"/>
    <n v="1"/>
    <n v="1"/>
    <n v="1"/>
  </r>
  <r>
    <m/>
    <m/>
    <x v="16"/>
    <x v="1"/>
    <x v="1"/>
    <m/>
    <m/>
    <m/>
    <m/>
    <x v="1"/>
    <m/>
    <m/>
    <m/>
    <n v="0"/>
    <s v=""/>
    <x v="3"/>
    <m/>
    <n v="-1"/>
    <n v="0"/>
    <n v="0"/>
    <s v="-10"/>
    <x v="4"/>
    <m/>
    <m/>
    <x v="97"/>
    <s v="Responsable del Almacén General._x000a__x000a_Responsable en Direcciones Territoriales"/>
    <s v="SI"/>
    <s v="Informes de inventario, actas, comprobantes de ajustes y/o notificaciones por correo electrónico."/>
    <s v="Número"/>
    <n v="6"/>
    <m/>
    <m/>
    <n v="2"/>
    <n v="4"/>
    <s v="NO"/>
    <s v="Correctivo"/>
    <s v="NO"/>
    <s v="NO"/>
    <s v="SI"/>
    <s v="Anualmente"/>
    <s v="Manual"/>
    <s v="Asignado"/>
    <s v="Adecuado"/>
    <s v="Oportuna"/>
    <s v="No es un control"/>
    <s v="Confiable"/>
    <s v="Se investigan y resuelven oportunamente"/>
    <s v="Completa"/>
    <n v="15"/>
    <n v="15"/>
    <n v="15"/>
    <n v="0"/>
    <n v="15"/>
    <n v="15"/>
    <n v="10"/>
    <n v="85"/>
    <s v="Débil"/>
    <s v="Se ejecuta de manera consistente"/>
    <s v="Fuerte"/>
    <s v="Débil"/>
    <n v="0"/>
    <m/>
    <m/>
    <s v="Directamente"/>
    <s v="Directamente"/>
    <n v="1"/>
    <m/>
    <n v="1"/>
    <m/>
  </r>
  <r>
    <m/>
    <m/>
    <x v="16"/>
    <x v="1"/>
    <x v="1"/>
    <m/>
    <m/>
    <m/>
    <m/>
    <x v="1"/>
    <m/>
    <m/>
    <m/>
    <n v="0"/>
    <s v=""/>
    <x v="3"/>
    <m/>
    <n v="-1"/>
    <n v="0"/>
    <n v="0"/>
    <s v="-10"/>
    <x v="4"/>
    <m/>
    <m/>
    <x v="98"/>
    <s v="Responsable del Almacén General."/>
    <s v="NO"/>
    <s v="Formato de inducción a contratistas diligenciado y firmado, registros de asistencia a socializaciones, material fotográfico y/o correos electrónicos remitidos."/>
    <s v="Porcentaje"/>
    <n v="0"/>
    <m/>
    <m/>
    <n v="0"/>
    <n v="0"/>
    <s v="SI"/>
    <s v="Preventivo"/>
    <s v="NO"/>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n v="53"/>
    <s v="GCT-1"/>
    <x v="17"/>
    <x v="18"/>
    <x v="3"/>
    <s v="Legales y reglamentarios"/>
    <s v="Estratégico"/>
    <s v="Procedimientos asociados"/>
    <s v="1. Falta de conocimiento de los procedimientos establecidos._x000a__x000a_2. Recursos inadecuados o insuficientes._x000a_"/>
    <x v="53"/>
    <s v="1. Afectación  de la Calidad del servicio_x000a__x000a_2. Investigaciones Disciplinarias_x000a__x000a_3. Pérdida de Imagen Institucional"/>
    <n v="5"/>
    <n v="3"/>
    <n v="15"/>
    <s v="53"/>
    <x v="0"/>
    <s v="Reducir el riesgo"/>
    <n v="3"/>
    <n v="1"/>
    <n v="3"/>
    <s v="31"/>
    <x v="2"/>
    <s v="Yenny Carolina Rozo Gómez_x000a_Subdirectora de Catastro"/>
    <s v="SI"/>
    <x v="99"/>
    <s v="Responsables de Conservación desde las Direcciones Territoriales y Responsables de Unidad Operativa de Catastro"/>
    <s v="SI"/>
    <s v="Cronograma de trabajo, reporte del seguimiento mensual, acción correctiva realizada (si aplica) y/o correo con las alertas."/>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54"/>
    <s v="GCT-2"/>
    <x v="17"/>
    <x v="18"/>
    <x v="2"/>
    <s v="Legales y reglamentarios"/>
    <s v="Estratégico"/>
    <s v="Procedimientos asociados"/>
    <s v=" _x000a_1. Situaciones de orden Público en  los municipios a Intervenir_x000a__x000a_2. Condiciones medioambientales que afectan la prestación del servicio._x000a__x000a_3. Incumplimiento de los pagos de la entidad contratante."/>
    <x v="54"/>
    <s v="1. Sanciones_x000a__x000a_2. Detrimento patrimonial_x000a__x000a_3. Pérdida de imagen institucional"/>
    <n v="2"/>
    <n v="4"/>
    <n v="8"/>
    <s v="24"/>
    <x v="4"/>
    <s v="Reducir el riesgo"/>
    <n v="1"/>
    <n v="2"/>
    <n v="2"/>
    <s v="12"/>
    <x v="2"/>
    <s v="Yenny Carolina Rozo Gómez_x000a_Subdirectora de Catastro"/>
    <s v="SI"/>
    <x v="100"/>
    <s v="Responsables de Actualización catastral desde las Direcciones Territoriales y Responsables de Unidad Operativa de Catastro"/>
    <s v="SI"/>
    <s v=" Plan de trabajo, Actas de Interventoría, Informes mensuales de los avance de las etapas de actualización, Correos electrónicos y/o memorandos."/>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55"/>
    <s v="GCT-3"/>
    <x v="17"/>
    <x v="18"/>
    <x v="2"/>
    <s v="Legales y reglamentarios"/>
    <s v="Personal"/>
    <s v="Procedimientos asociados"/>
    <s v="1. Situaciones de orden Público en  los municipios a Intervenir_x000a__x000a_2. Condiciones medioambientales que afectan la prestación del servicio._x000a_"/>
    <x v="55"/>
    <s v="1. Sanciones_x000a__x000a_2. Pérdida de imagen institucional._x000a_"/>
    <n v="2"/>
    <n v="4"/>
    <n v="8"/>
    <s v="24"/>
    <x v="4"/>
    <s v="Reducir el riesgo"/>
    <n v="1"/>
    <n v="2"/>
    <n v="2"/>
    <s v="12"/>
    <x v="2"/>
    <s v="Yenny Carolina Rozo Gómez_x000a_Subdirectora de Catastro"/>
    <s v="SI"/>
    <x v="101"/>
    <s v="En las Direcciones Territoriales:  Profesional con funciones de Investigador de Mercado_x000a_ y en Sede Central Coordinador del GIT de Avalúo"/>
    <s v="SI"/>
    <s v="Reporte mensual de los contratos de avalúos comerciales vigentes, Informe mensual de los avances de los avalúos realizados, Oficios de ampliación del tiempo de entrega si aplica."/>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56"/>
    <s v="GCT-4"/>
    <x v="17"/>
    <x v="18"/>
    <x v="4"/>
    <s v="Legales y reglamentarios"/>
    <s v="Personal"/>
    <s v="Comunicación entre los procesos"/>
    <s v="1. Falta  de Personal_x000a__x000a_2. Recursos inadecuados o insuficientes._x000a_"/>
    <x v="56"/>
    <s v="1. Afectación  de la Calidad del servicio_x000a__x000a_2. Investigaciones Disciplinarias_x000a__x000a_3. Pérdida de Imagen Institucional"/>
    <n v="4"/>
    <n v="4"/>
    <n v="16"/>
    <s v="44"/>
    <x v="0"/>
    <s v="Reducir el riesgo"/>
    <n v="4"/>
    <n v="4"/>
    <n v="16"/>
    <s v="44"/>
    <x v="5"/>
    <s v="Yenny Carolina Rozo Gómez_x000a_Subdirectora de Catastro"/>
    <s v="NO"/>
    <x v="102"/>
    <s v="GIT Gestión Catastral de la Subdirección de Catastro"/>
    <s v="NO"/>
    <s v="Estadísticas de tramites catastrales  e informes del avance de los trámites catastrales incluidas las recomendaciones a seguir."/>
    <s v="Número"/>
    <n v="6"/>
    <m/>
    <m/>
    <n v="2"/>
    <n v="4"/>
    <s v="NO"/>
    <s v="Preventivo"/>
    <s v="SI"/>
    <s v="NO"/>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0"/>
    <n v="2"/>
    <n v="0"/>
  </r>
  <r>
    <n v="57"/>
    <s v="GCA-1"/>
    <x v="18"/>
    <x v="19"/>
    <x v="3"/>
    <s v="Legales y reglamentarios"/>
    <s v="Procesos"/>
    <s v="Transversalidad"/>
    <s v="_x000a_1. Alta rotación de personal que genera pérdida de recurso humano con conocimiento y experticia en los procesos._x000a__x000a_2. Desconocimiento por parte del equipo técnico de las especificaciones y estándares de producción o del marco de la infraestructura de datos espaciales ICDE_x000a__x000a_3. Insuficiente comunicación y socialización de los procesos cartográficos y metodologías de trabajo._x000a__x000a_4. Falta de verificación del cumplimiento de normatividad vigente, estándares o especificaciones técnicas durante las diferentes etapas del proceso de producción de información cartográfica básica_x000a__x000a_5. Daño de los equipos tecnológicos especializados para la producción cartográfica._x000a__x000a_6. Falta o insuficiente mantenimiento y/o calibración de equipos de oficina y de campo (topográficos y estaciones de trabajo)_x000a__x000a_7. Fallas u obsolescencia de la cámara aérea digital_x000a__x000a_8. Insuficiente software licenciado._x000a__x000a_9. Los datos recopilados durante los trabajos realizados en campo, en algunas ocasiones no cumplen las especificaciones técnicas._x000a__x000a_10. Inadecuada capacidad de la infraestructura tecnológica para la producción cartográfica_x000a__x000a_11. Revisión de los productos cartográficos sin la metodología adecuada para determinar el cumplimiento de los estándares o especificaciones técnicas_x000a__x000a_12. Débil revisión de la aplicación de los lineamientos de la ICDE durante el proceso de producción cartográfica."/>
    <x v="57"/>
    <s v="1. Deslegitimización y poca confiabilidad en la información y los productos producidos por el instituto_x000a__x000a_2. Incurrencia en reprocesos, afectando el cumplimiento de los cronogramas establecidos._x000a__x000a_3. Pérdida de recursos económicos de la entidad territorial que contrató la elaboración de los productos cartográficos_x000a__x000a_4. Afectación en la mala planeación y ordenamiento del territorio, incurriendo en decisiones erróneas por parte de los entes territoriales._x000a__x000a_5. Demandas contra el IGAC de parte de la entidad con la que se tiene el convenio"/>
    <n v="1"/>
    <n v="3"/>
    <n v="3"/>
    <s v="13"/>
    <x v="2"/>
    <s v="Reducir el riesgo"/>
    <n v="1"/>
    <n v="1"/>
    <n v="1"/>
    <s v="11"/>
    <x v="2"/>
    <s v="Pamela del Pilar Mayorga Ramos_x000a_Subdirectora de Geografía y Cartografía"/>
    <s v="NO"/>
    <x v="103"/>
    <s v="Funcionario asignado a comisión de campo _x000a__x000a_Coordinador de GIT Geodesia"/>
    <s v="NO"/>
    <s v="Registros de verificación de los equipo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18"/>
    <x v="1"/>
    <x v="1"/>
    <m/>
    <m/>
    <m/>
    <m/>
    <x v="1"/>
    <m/>
    <m/>
    <m/>
    <n v="0"/>
    <m/>
    <x v="1"/>
    <m/>
    <n v="-2"/>
    <n v="0"/>
    <n v="0"/>
    <m/>
    <x v="1"/>
    <m/>
    <m/>
    <x v="104"/>
    <s v="Profesional asignado por la Subdirectora del GIT de Producción Cartográfica"/>
    <s v="NO"/>
    <s v="Formatos de listas de chequeo o de aseguramiento de la calidad, Registro de asistencia de la mesa técnica"/>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m/>
    <m/>
    <x v="18"/>
    <x v="1"/>
    <x v="1"/>
    <m/>
    <m/>
    <m/>
    <m/>
    <x v="1"/>
    <m/>
    <m/>
    <m/>
    <n v="0"/>
    <m/>
    <x v="1"/>
    <m/>
    <n v="-2"/>
    <n v="0"/>
    <n v="0"/>
    <m/>
    <x v="1"/>
    <m/>
    <m/>
    <x v="105"/>
    <s v="Profesional asignado por la Subdirectora del GIT de Producción Cartográfica _x000a__x000a_Líder responsable del subproceso de aseguramiento de calidad"/>
    <s v="NO"/>
    <s v=" Informe de aprobación o rechazo del producto cartográfico"/>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58"/>
    <s v="GCA-2"/>
    <x v="18"/>
    <x v="19"/>
    <x v="3"/>
    <s v="Legales y reglamentarios"/>
    <s v="Personal"/>
    <s v="Interacciones con otros procesos"/>
    <s v="1. Orden público que limita el acceso a las zonas en el trabajo en campo._x000a__x000a_2. Condiciones climatológicas adversas._x000a__x000a_3. Eventos externos que impiden realizar la producción o actualización de la información cartográfica._x000a__x000a_4. Fallas en los equipos usados_x000a__x000a_5. Planeación inadecuada_x000a__x000a_6. Demoras en la actualización de software y hardware _x000a__x000a_7. Insuficiente software licenciado._x000a__x000a_8. Demoras en los procesos de contratación de personal._x000a__x000a_9. Problemas en la consecución de insumos para la producción cartográfica"/>
    <x v="58"/>
    <s v="1. Mala imagen para el IGAC_x000a__x000a_2. Insatisfacción de los usuarios internos y externos_x000a__x000a_3. Demandas contra el IGAC de parte de la entidad con la que se tiene el convenio_x000a__x000a_4. Impacta la ejecución de varios procesos de la Entidad_x000a__x000a_5. Atraso en los procesos de los usuarios externos que requieren los productos generados por este proceso"/>
    <n v="2"/>
    <n v="4"/>
    <n v="8"/>
    <s v="24"/>
    <x v="4"/>
    <s v="Reducir el riesgo"/>
    <n v="1"/>
    <n v="3"/>
    <n v="3"/>
    <s v="13"/>
    <x v="0"/>
    <s v="Pamela del Pilar Mayorga Ramos_x000a_Subdirectora de Geografía y Cartografía"/>
    <s v="NO"/>
    <x v="106"/>
    <s v="Profesional asignado por la Subdirectora del GIT de Producción Cartográfica"/>
    <s v="NO"/>
    <s v="Correos electrónicos, documentos de autoridades civiles y militares (cuando aplique), prórrogas al contrato (cuando aplique)"/>
    <s v="Porcentaje"/>
    <n v="0"/>
    <m/>
    <m/>
    <n v="0"/>
    <n v="0"/>
    <s v="SI"/>
    <s v="Correctivo"/>
    <s v="NO"/>
    <s v="SI"/>
    <s v="SI"/>
    <s v="Continuo"/>
    <s v="Manual"/>
    <s v="Asignado"/>
    <s v="Adecuado"/>
    <s v="Oportuna"/>
    <s v="No es un control"/>
    <s v="Confiable"/>
    <s v="Se investigan y resuelven oportunamente"/>
    <s v="Completa"/>
    <n v="15"/>
    <n v="15"/>
    <n v="15"/>
    <n v="0"/>
    <n v="15"/>
    <n v="15"/>
    <n v="10"/>
    <n v="85"/>
    <s v="Débil"/>
    <s v="Se ejecuta de manera consistente"/>
    <s v="Fuerte"/>
    <s v="Débil"/>
    <n v="0"/>
    <n v="50"/>
    <s v="Moderado"/>
    <s v="Directamente"/>
    <s v="Directamente"/>
    <n v="1"/>
    <n v="1"/>
    <n v="1"/>
    <n v="1"/>
  </r>
  <r>
    <m/>
    <m/>
    <x v="18"/>
    <x v="1"/>
    <x v="1"/>
    <m/>
    <m/>
    <m/>
    <m/>
    <x v="1"/>
    <m/>
    <m/>
    <m/>
    <n v="0"/>
    <m/>
    <x v="1"/>
    <m/>
    <n v="-1"/>
    <n v="0"/>
    <n v="0"/>
    <m/>
    <x v="1"/>
    <m/>
    <m/>
    <x v="107"/>
    <s v="Profesional asignado por la Subdirectora del GIT de Producción Cartográfica"/>
    <s v="NO"/>
    <s v="Evidencias de asistencia a las mesas de trabajo"/>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1"/>
    <m/>
    <n v="1"/>
    <m/>
  </r>
  <r>
    <n v="59"/>
    <s v="GCA-3"/>
    <x v="18"/>
    <x v="19"/>
    <x v="4"/>
    <s v="Legales y reglamentarios"/>
    <s v="Personal"/>
    <s v="Interacciones con otros procesos"/>
    <s v="1. Falta de verificación del cumplimiento de normatividad vigente, estándares o especificaciones técnicas durante las diferentes etapas del proceso de producción de información cartográfica básica._x000a__x000a_2. Falta de apropiación de valores éticos _x000a__x000a_3. Falta de control en el manejo de la información_x000a__x000a_4. Acceso no autorizado a recursos tecnológicos y sistemas de información del proceso cartográfico_x000a__x000a_5. Tráfico de influencias y/o amiguismos"/>
    <x v="59"/>
    <s v="1. Perjuicio en la imagen institucional y pérdida de credibilidad en el IGAC_x000a__x000a_2. Sanciones disciplinarias_x000a__x000a_3. Demandas y procesos legales en contra del Instituto_x000a__x000a_4. Sanciones fiscales o indemnizaciones pagadas por la Entidad._x000a__x000a_5. Investigaciones fiscales, penales o disciplinarias por parte de entes de control"/>
    <n v="2"/>
    <n v="5"/>
    <n v="10"/>
    <s v="25"/>
    <x v="0"/>
    <s v="Reducir el riesgo"/>
    <n v="1"/>
    <n v="5"/>
    <n v="5"/>
    <s v="15"/>
    <x v="5"/>
    <s v="Pamela del Pilar Mayorga Ramos_x000a_Subdirectora de Geografía y Cartografía"/>
    <s v="NO"/>
    <x v="108"/>
    <s v="Profesional asignado por la Subdirectora del GIT de Administración de la información Geodésica, Cartográfica y Geográfica"/>
    <s v="NO"/>
    <s v="Correo electrónico informando los resultados de la verificación de roles y usuarios"/>
    <s v="Número"/>
    <n v="1"/>
    <m/>
    <m/>
    <n v="0"/>
    <n v="1"/>
    <s v="NO"/>
    <s v="Preventivo"/>
    <s v="SI"/>
    <s v="SI"/>
    <s v="SI"/>
    <s v="An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1"/>
    <n v="2"/>
    <n v="0"/>
  </r>
  <r>
    <m/>
    <m/>
    <x v="18"/>
    <x v="1"/>
    <x v="1"/>
    <m/>
    <m/>
    <m/>
    <m/>
    <x v="1"/>
    <m/>
    <m/>
    <m/>
    <n v="0"/>
    <s v=""/>
    <x v="3"/>
    <m/>
    <n v="-2"/>
    <n v="0"/>
    <n v="0"/>
    <s v="-20"/>
    <x v="4"/>
    <m/>
    <m/>
    <x v="109"/>
    <s v="Profesional asignado por la Subdirectora del GIT de Administración de la información Geodésica, Cartográfica y Geográfica"/>
    <s v="NO"/>
    <s v="Pantallazo o listado de las solicitudes del sistema GEOCARTO aprobadas"/>
    <s v="Porcentaje"/>
    <n v="0"/>
    <m/>
    <m/>
    <n v="0"/>
    <n v="0"/>
    <s v="SI"/>
    <s v="Preventivo"/>
    <s v="SI"/>
    <s v="SI"/>
    <s v="SI"/>
    <s v="A solicitud"/>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60"/>
    <s v="GAG-1"/>
    <x v="19"/>
    <x v="20"/>
    <x v="4"/>
    <s v="Sociales y culturales"/>
    <s v="Personal"/>
    <s v="Responsables del proceso"/>
    <s v="1. Presencia de intereses particulares o conflicto de intereses por la destinación del uso del suelo._x000a__x000a_2. Debilidades en los procesos de apropiación de valores institucionales_x000a_"/>
    <x v="60"/>
    <s v="1. Investigaciones y sanciones a la entidad_x000a__x000a_2. Pérdida de imagen institucional_x000a__x000a_3. Pérdida de credibilidad en el instituto_x000a__x000a_4. Toma de decisiones erróneas por parte de los usuarios de la información "/>
    <n v="1"/>
    <n v="3"/>
    <n v="3"/>
    <s v="13"/>
    <x v="2"/>
    <s v="Reducir el riesgo"/>
    <n v="1"/>
    <n v="3"/>
    <n v="3"/>
    <s v="13"/>
    <x v="0"/>
    <s v="Napoleón Ordoñez Delgado_x000a_Subdirector de Agrología"/>
    <s v="NO"/>
    <x v="110"/>
    <s v=" Coordinadores del GIT del proceso de Gestión Agrológica_x000a__x000a_Facilitador del SGI"/>
    <s v="NO"/>
    <s v="Listas de chequeo diligenciadas, la actualización de la documentación según aplique y soportes de la reinducción o cambio de actividad."/>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0"/>
    <n v="0"/>
    <n v="2"/>
    <n v="0"/>
  </r>
  <r>
    <n v="61"/>
    <s v="GAG-2"/>
    <x v="19"/>
    <x v="20"/>
    <x v="2"/>
    <s v="Legales y reglamentarios"/>
    <s v="Procesos"/>
    <s v="Interacciones con otros procesos"/>
    <s v="1. Insuficiencia y recortes en el presupuesto asignado._x000a__x000a_2. Entrega de productos supeditados al suministro de insumos por parte de terceros lo que dificulta la entrega de los mismos._x000a__x000a_3. Problemas de orden público a nivel nacional que pueden afectar las actividades de campo._x000a__x000a_4. Planeación inadecuada de las actividades de los estudios agrológicos._x000a__x000a_5. Aplicación parcial de los documentos del SGI"/>
    <x v="61"/>
    <s v="1. Reprocesos_x000a__x000a_2. Insatisfacción del cliente_x000a__x000a_3. Pérdida de credibilidad e imagen institucional._x000a__x000a_4. Demandas o multas "/>
    <n v="2"/>
    <n v="4"/>
    <n v="8"/>
    <s v="24"/>
    <x v="4"/>
    <s v="Reducir el riesgo"/>
    <n v="1"/>
    <n v="2"/>
    <n v="2"/>
    <s v="12"/>
    <x v="2"/>
    <s v="Napoleón Ordoñez Delgado_x000a_Subdirector de Agrología"/>
    <s v="NO"/>
    <x v="111"/>
    <s v=" Subdirector de Agrología"/>
    <s v="NO"/>
    <s v="Reporte del seguimiento de metas e indicadores y acciones, los cuales se pueden evidenciar en el acta del comité de mejoramiento y registro de asistencia."/>
    <s v="Número"/>
    <n v="2"/>
    <m/>
    <m/>
    <n v="1"/>
    <n v="1"/>
    <s v="NO"/>
    <s v="Preventivo"/>
    <s v="SI"/>
    <s v="SI"/>
    <s v="SI"/>
    <s v="Trimestr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n v="62"/>
    <s v="GAG-3"/>
    <x v="19"/>
    <x v="20"/>
    <x v="2"/>
    <s v="Legales y reglamentarios"/>
    <s v="Procesos"/>
    <s v="Transversalidad"/>
    <s v="1. Deficiencia en la información básica para realizar estudios agrológicos._x000a__x000a_2. Incumplimiento de los estándares de producción de información geográfica_x000a__x000a_3. Ausencia de controles de calidad en las diferentes etapas del proceso_x000a__x000a_4. Deficiencia o inexistencia en la información básica para realizar estudios agrológicos_x000a__x000a_5. Aplicación parcial de la documentación del SGI_x000a__x000a_6. Problemas de orden público a nivel nacional que pueden afectar las actividades de campo._x000a_"/>
    <x v="62"/>
    <s v="1. Reprocesos_x000a__x000a_2. Insatisfacción del cliente_x000a__x000a_3. Pérdida de credibilidad e imagen institucional._x000a__x000a_4. Demandas o multas "/>
    <n v="2"/>
    <n v="4"/>
    <n v="8"/>
    <s v="24"/>
    <x v="4"/>
    <s v="Reducir el riesgo"/>
    <n v="1"/>
    <n v="2"/>
    <n v="2"/>
    <s v="12"/>
    <x v="2"/>
    <s v="Napoleón Ordoñez Delgado_x000a_Subdirector de Agrología"/>
    <s v="NO"/>
    <x v="112"/>
    <s v="Facilitador del SGI o profesional de la Subdirección de Agrología"/>
    <s v="NO"/>
    <s v="Listas de chequeo aplicadas y/o soportes asociados a la reinducción cuando aplique."/>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19"/>
    <x v="1"/>
    <x v="1"/>
    <m/>
    <m/>
    <m/>
    <m/>
    <x v="1"/>
    <m/>
    <m/>
    <m/>
    <n v="0"/>
    <m/>
    <x v="1"/>
    <m/>
    <n v="-2"/>
    <n v="0"/>
    <n v="0"/>
    <m/>
    <x v="1"/>
    <m/>
    <m/>
    <x v="113"/>
    <s v="Profesionales del GIT Subdirección de Agrología"/>
    <s v="NO"/>
    <s v="Documentos relacionados con la aplicación de los controles de calidad y/o evidencias de reprocesos según aplique."/>
    <s v="Porcentaje"/>
    <n v="0"/>
    <m/>
    <m/>
    <n v="0"/>
    <n v="0"/>
    <s v="SI"/>
    <s v="Preventivo"/>
    <s v="SI"/>
    <s v="SI"/>
    <s v="SI"/>
    <s v="A solicitud"/>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63"/>
    <s v="GAG-4"/>
    <x v="19"/>
    <x v="20"/>
    <x v="2"/>
    <s v="Legales y reglamentarios"/>
    <s v="Procesos"/>
    <s v="Procedimientos asociados"/>
    <s v="1. Aplicación parcial de los procedimientos y demás documentos del SGI relacionados con el manejo de la muestra en el LNS._x000a__x000a_2. Inadecuada manipulación, almacenamiento y transporte de la muestra_x000a__x000a_3. Inadecuada rotulación de la muestra_x000a__x000a_4. Incumplimiento por parte de la empresa de mensajería en el transporte de las muestras"/>
    <x v="63"/>
    <s v="1. Insatisfacción del cliente_x000a__x000a_2. Pérdida de credibilidad e imagen institucional _x000a__x000a_3. Quejas y Reclamos_x000a__x000a_4. Incumplimiento de los productos del proceso_x000a__x000a_5. Perdida de recursos de la entidad "/>
    <n v="2"/>
    <n v="4"/>
    <n v="8"/>
    <s v="24"/>
    <x v="4"/>
    <s v="Reducir el riesgo"/>
    <n v="1"/>
    <n v="2"/>
    <n v="2"/>
    <s v="12"/>
    <x v="2"/>
    <s v="Napoleón Ordoñez Delgado_x000a_Subdirector de Agrología"/>
    <s v="NO"/>
    <x v="114"/>
    <s v="Profesional de enlace del GIT de Gestión de Suelos y aplicaciones agrológicas"/>
    <s v="NO"/>
    <s v="Formato Control de envío y recepción de muestras y/o planillas del correo certificado y soportes del seguimiento o solicitud de una nueva muestra."/>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19"/>
    <x v="1"/>
    <x v="1"/>
    <m/>
    <m/>
    <m/>
    <m/>
    <x v="1"/>
    <m/>
    <m/>
    <m/>
    <n v="0"/>
    <s v=""/>
    <x v="3"/>
    <m/>
    <n v="-2"/>
    <n v="0"/>
    <n v="0"/>
    <s v="-20"/>
    <x v="4"/>
    <m/>
    <m/>
    <x v="115"/>
    <s v="Profesional de apoyo al SGI en el  Laboratorio Nacional de Suelos"/>
    <s v="NO"/>
    <s v="Listas de chequeo aplicadas y/o soportes de la reinducción."/>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r>
    <n v="64"/>
    <s v="GAG-5"/>
    <x v="19"/>
    <x v="20"/>
    <x v="2"/>
    <s v="Sociales y culturales"/>
    <s v="Personal"/>
    <s v="Diseño del proceso"/>
    <s v="1. Presiones generadas por las relaciones del personal del LNS entre ellos o con sus partes interesadas._x000a__x000a_2. Presiones financieras_x000a__x000a_3. Presiones por proveedores o clientes._x000a__x000a_4. Clientelismo y amiguismo_x000a_"/>
    <x v="64"/>
    <s v="1. Reprocesos_x000a__x000a_2. Insatisfacción del cliente_x000a__x000a_3. Pérdida de credibilidad e imagen institucional._x000a__x000a_4. Demandas o multas _x000a__x000a_5. Pérdida de bienes_x000a__x000a_6. Sanciones e Investigaciones"/>
    <n v="1"/>
    <n v="4"/>
    <n v="4"/>
    <s v="14"/>
    <x v="4"/>
    <s v="Reducir el riesgo"/>
    <n v="1"/>
    <n v="2"/>
    <n v="2"/>
    <s v="12"/>
    <x v="2"/>
    <s v="Napoleón Ordoñez Delgado_x000a_Subdirector de Agrología"/>
    <s v="NO"/>
    <x v="116"/>
    <s v="Coordinador del LNS"/>
    <s v="NO"/>
    <s v="Especificaciones técnicas de los bienes y servicios aprobadas por el coordinador y correos electrónicos enviados."/>
    <s v="Porcentaje"/>
    <n v="0"/>
    <m/>
    <m/>
    <n v="0"/>
    <n v="0"/>
    <s v="SI"/>
    <s v="Preventivo"/>
    <s v="SI"/>
    <s v="SI"/>
    <s v="SI"/>
    <s v="Continuo"/>
    <s v="Manual"/>
    <s v="Asignado"/>
    <s v="Adecuado"/>
    <s v="Oportuna"/>
    <s v="Prevenir"/>
    <s v="Confiable"/>
    <s v="Se investigan y resuelven oportunamente"/>
    <s v="Completa"/>
    <n v="15"/>
    <n v="15"/>
    <n v="15"/>
    <n v="15"/>
    <n v="15"/>
    <n v="15"/>
    <n v="10"/>
    <n v="100"/>
    <s v="Fuerte"/>
    <s v="Se ejecuta de manera consistente"/>
    <s v="Fuerte"/>
    <s v="Fuerte"/>
    <n v="100"/>
    <n v="100"/>
    <s v="Fuerte"/>
    <s v="Directamente"/>
    <s v="Directamente"/>
    <n v="2"/>
    <n v="2"/>
    <n v="2"/>
    <n v="2"/>
  </r>
  <r>
    <m/>
    <m/>
    <x v="19"/>
    <x v="1"/>
    <x v="1"/>
    <m/>
    <m/>
    <m/>
    <m/>
    <x v="1"/>
    <m/>
    <m/>
    <m/>
    <n v="0"/>
    <s v=""/>
    <x v="3"/>
    <m/>
    <n v="-2"/>
    <n v="0"/>
    <n v="0"/>
    <s v="-20"/>
    <x v="4"/>
    <m/>
    <m/>
    <x v="117"/>
    <s v="Profesional de apoyo al SGI en el GIT Laboratorio Nacional de Suelos "/>
    <s v="NO"/>
    <s v="Informe de seguimiento de tiempos y movimientos del Sistema de Gestión Agrológica-SIGA y/o registro de asistencia."/>
    <s v="Número"/>
    <n v="6"/>
    <m/>
    <m/>
    <n v="2"/>
    <n v="4"/>
    <s v="NO"/>
    <s v="Preventivo"/>
    <s v="SI"/>
    <s v="SI"/>
    <s v="SI"/>
    <s v="Mensualmente"/>
    <s v="Manual"/>
    <s v="Asignado"/>
    <s v="Adecuado"/>
    <s v="Oportuna"/>
    <s v="Prevenir"/>
    <s v="Confiable"/>
    <s v="Se investigan y resuelven oportunamente"/>
    <s v="Completa"/>
    <n v="15"/>
    <n v="15"/>
    <n v="15"/>
    <n v="15"/>
    <n v="15"/>
    <n v="15"/>
    <n v="10"/>
    <n v="100"/>
    <s v="Fuerte"/>
    <s v="Se ejecuta de manera consistente"/>
    <s v="Fuerte"/>
    <s v="Fuerte"/>
    <n v="100"/>
    <m/>
    <m/>
    <s v="Directamente"/>
    <s v="Directamente"/>
    <n v="2"/>
    <m/>
    <n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FA4439-5A01-40FE-B675-A4AF3E87A411}"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
  <location ref="Y192:Z196" firstHeaderRow="1" firstDataRow="1" firstDataCol="1" rowPageCount="1" colPageCount="1"/>
  <pivotFields count="69">
    <pivotField showAll="0"/>
    <pivotField showAll="0"/>
    <pivotField axis="axisPage" showAll="0">
      <items count="21">
        <item x="5"/>
        <item x="0"/>
        <item x="19"/>
        <item x="18"/>
        <item x="17"/>
        <item x="16"/>
        <item x="15"/>
        <item x="14"/>
        <item x="13"/>
        <item x="12"/>
        <item x="11"/>
        <item x="10"/>
        <item x="9"/>
        <item x="8"/>
        <item x="7"/>
        <item x="6"/>
        <item x="4"/>
        <item x="3"/>
        <item x="1"/>
        <item x="2"/>
        <item t="default"/>
      </items>
    </pivotField>
    <pivotField multipleItemSelectionAllowed="1" showAll="0">
      <items count="22">
        <item x="6"/>
        <item x="0"/>
        <item x="20"/>
        <item x="19"/>
        <item x="18"/>
        <item x="17"/>
        <item x="16"/>
        <item x="15"/>
        <item x="14"/>
        <item x="13"/>
        <item x="12"/>
        <item x="11"/>
        <item x="10"/>
        <item x="9"/>
        <item x="8"/>
        <item x="7"/>
        <item x="5"/>
        <item x="4"/>
        <item x="2"/>
        <item x="3"/>
        <item x="1"/>
        <item t="default"/>
      </items>
    </pivotField>
    <pivotField showAll="0"/>
    <pivotField showAll="0"/>
    <pivotField showAll="0"/>
    <pivotField showAll="0"/>
    <pivotField showAll="0"/>
    <pivotField showAll="0">
      <items count="70">
        <item x="0"/>
        <item x="44"/>
        <item x="16"/>
        <item m="1" x="66"/>
        <item x="60"/>
        <item x="62"/>
        <item x="12"/>
        <item x="29"/>
        <item x="7"/>
        <item x="2"/>
        <item x="41"/>
        <item m="1" x="68"/>
        <item x="48"/>
        <item x="4"/>
        <item x="50"/>
        <item x="3"/>
        <item x="6"/>
        <item x="25"/>
        <item x="22"/>
        <item x="57"/>
        <item x="53"/>
        <item x="58"/>
        <item x="15"/>
        <item x="34"/>
        <item x="36"/>
        <item x="5"/>
        <item x="61"/>
        <item x="17"/>
        <item x="23"/>
        <item x="42"/>
        <item x="11"/>
        <item x="9"/>
        <item x="13"/>
        <item x="31"/>
        <item x="18"/>
        <item x="40"/>
        <item x="24"/>
        <item x="45"/>
        <item x="37"/>
        <item x="55"/>
        <item x="54"/>
        <item x="47"/>
        <item m="1" x="67"/>
        <item m="1" x="65"/>
        <item x="30"/>
        <item x="51"/>
        <item x="49"/>
        <item x="21"/>
        <item x="8"/>
        <item x="64"/>
        <item x="52"/>
        <item x="32"/>
        <item x="63"/>
        <item x="39"/>
        <item x="35"/>
        <item x="19"/>
        <item x="38"/>
        <item x="43"/>
        <item x="46"/>
        <item x="59"/>
        <item x="10"/>
        <item x="27"/>
        <item x="28"/>
        <item x="14"/>
        <item x="56"/>
        <item x="26"/>
        <item x="20"/>
        <item x="33"/>
        <item x="1"/>
        <item t="default"/>
      </items>
    </pivotField>
    <pivotField showAll="0"/>
    <pivotField showAll="0"/>
    <pivotField showAll="0"/>
    <pivotField showAll="0"/>
    <pivotField showAll="0"/>
    <pivotField axis="axisRow" dataField="1" showAll="0">
      <items count="6">
        <item h="1" x="3"/>
        <item x="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4">
    <i>
      <x v="1"/>
    </i>
    <i>
      <x v="2"/>
    </i>
    <i>
      <x v="3"/>
    </i>
    <i t="grand">
      <x/>
    </i>
  </rowItems>
  <colItems count="1">
    <i/>
  </colItems>
  <pageFields count="1">
    <pageField fld="2" hier="-1"/>
  </pageFields>
  <dataFields count="1">
    <dataField name="Cuenta de NIVEL DE RIESGO INHERENTE_x000a_(ZONA)" fld="15" subtotal="count" baseField="0" baseItem="0"/>
  </dataField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5" count="1" selected="0">
            <x v="1"/>
          </reference>
        </references>
      </pivotArea>
    </chartFormat>
    <chartFormat chart="1" format="2">
      <pivotArea type="data" outline="0" fieldPosition="0">
        <references count="2">
          <reference field="4294967294" count="1" selected="0">
            <x v="0"/>
          </reference>
          <reference field="15" count="1" selected="0">
            <x v="3"/>
          </reference>
        </references>
      </pivotArea>
    </chartFormat>
    <chartFormat chart="1" format="3">
      <pivotArea type="data" outline="0" fieldPosition="0">
        <references count="2">
          <reference field="4294967294" count="1" selected="0">
            <x v="0"/>
          </reference>
          <reference field="1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70A085D-110C-48B5-A18D-4C3D7959F846}"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Y204:Z211" firstHeaderRow="1" firstDataRow="1" firstDataCol="1" rowPageCount="1" colPageCount="1"/>
  <pivotFields count="69">
    <pivotField showAll="0"/>
    <pivotField showAll="0"/>
    <pivotField axis="axisPage" showAll="0">
      <items count="21">
        <item x="5"/>
        <item x="0"/>
        <item x="19"/>
        <item x="18"/>
        <item x="17"/>
        <item x="16"/>
        <item x="15"/>
        <item x="14"/>
        <item x="13"/>
        <item x="12"/>
        <item x="11"/>
        <item x="10"/>
        <item x="9"/>
        <item x="8"/>
        <item x="7"/>
        <item x="6"/>
        <item x="4"/>
        <item x="3"/>
        <item x="1"/>
        <item x="2"/>
        <item t="default"/>
      </items>
    </pivotField>
    <pivotField multipleItemSelectionAllowed="1" showAll="0">
      <items count="22">
        <item x="6"/>
        <item x="0"/>
        <item x="20"/>
        <item x="19"/>
        <item x="18"/>
        <item x="17"/>
        <item x="16"/>
        <item x="15"/>
        <item x="14"/>
        <item x="13"/>
        <item x="12"/>
        <item x="11"/>
        <item x="10"/>
        <item x="9"/>
        <item x="8"/>
        <item x="7"/>
        <item x="5"/>
        <item x="4"/>
        <item x="2"/>
        <item x="3"/>
        <item x="1"/>
        <item t="default"/>
      </items>
    </pivotField>
    <pivotField showAll="0"/>
    <pivotField showAll="0"/>
    <pivotField showAll="0"/>
    <pivotField showAll="0"/>
    <pivotField showAll="0"/>
    <pivotField showAll="0">
      <items count="70">
        <item x="0"/>
        <item x="44"/>
        <item x="16"/>
        <item m="1" x="66"/>
        <item x="60"/>
        <item x="62"/>
        <item x="12"/>
        <item x="29"/>
        <item x="7"/>
        <item x="2"/>
        <item x="41"/>
        <item m="1" x="68"/>
        <item x="48"/>
        <item x="4"/>
        <item x="50"/>
        <item x="3"/>
        <item x="6"/>
        <item x="25"/>
        <item x="22"/>
        <item x="57"/>
        <item x="53"/>
        <item x="58"/>
        <item x="15"/>
        <item x="34"/>
        <item x="36"/>
        <item x="5"/>
        <item x="61"/>
        <item x="17"/>
        <item x="23"/>
        <item x="42"/>
        <item x="11"/>
        <item x="9"/>
        <item x="13"/>
        <item x="31"/>
        <item x="18"/>
        <item x="40"/>
        <item x="24"/>
        <item x="45"/>
        <item x="37"/>
        <item x="55"/>
        <item x="54"/>
        <item x="47"/>
        <item m="1" x="67"/>
        <item m="1" x="65"/>
        <item x="30"/>
        <item x="51"/>
        <item x="49"/>
        <item x="21"/>
        <item x="8"/>
        <item x="64"/>
        <item x="52"/>
        <item x="32"/>
        <item x="63"/>
        <item x="39"/>
        <item x="35"/>
        <item x="19"/>
        <item x="38"/>
        <item x="43"/>
        <item x="46"/>
        <item x="59"/>
        <item x="10"/>
        <item x="27"/>
        <item x="28"/>
        <item x="14"/>
        <item x="56"/>
        <item x="26"/>
        <item x="20"/>
        <item x="33"/>
        <item x="1"/>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3"/>
        <item x="2"/>
        <item x="5"/>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7">
    <i>
      <x/>
    </i>
    <i>
      <x v="1"/>
    </i>
    <i>
      <x v="2"/>
    </i>
    <i>
      <x v="3"/>
    </i>
    <i>
      <x v="4"/>
    </i>
    <i>
      <x v="5"/>
    </i>
    <i t="grand">
      <x/>
    </i>
  </rowItems>
  <colItems count="1">
    <i/>
  </colItems>
  <pageFields count="1">
    <pageField fld="2" hier="-1"/>
  </pageFields>
  <dataFields count="1">
    <dataField name="Cuenta de NIVEL DE RIESGO RESIDUAL" fld="21" subtotal="count" baseField="17" baseItem="0"/>
  </dataFields>
  <chartFormats count="7">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21" count="1" selected="0">
            <x v="1"/>
          </reference>
        </references>
      </pivotArea>
    </chartFormat>
    <chartFormat chart="2" format="2">
      <pivotArea type="data" outline="0" fieldPosition="0">
        <references count="2">
          <reference field="4294967294" count="1" selected="0">
            <x v="0"/>
          </reference>
          <reference field="21" count="1" selected="0">
            <x v="4"/>
          </reference>
        </references>
      </pivotArea>
    </chartFormat>
    <chartFormat chart="2" format="3">
      <pivotArea type="data" outline="0" fieldPosition="0">
        <references count="2">
          <reference field="4294967294" count="1" selected="0">
            <x v="0"/>
          </reference>
          <reference field="21" count="1" selected="0">
            <x v="0"/>
          </reference>
        </references>
      </pivotArea>
    </chartFormat>
    <chartFormat chart="2" format="4">
      <pivotArea type="data" outline="0" fieldPosition="0">
        <references count="2">
          <reference field="4294967294" count="1" selected="0">
            <x v="0"/>
          </reference>
          <reference field="21" count="1" selected="0">
            <x v="2"/>
          </reference>
        </references>
      </pivotArea>
    </chartFormat>
    <chartFormat chart="2" format="5">
      <pivotArea type="data" outline="0" fieldPosition="0">
        <references count="2">
          <reference field="4294967294" count="1" selected="0">
            <x v="0"/>
          </reference>
          <reference field="21" count="1" selected="0">
            <x v="3"/>
          </reference>
        </references>
      </pivotArea>
    </chartFormat>
    <chartFormat chart="2" format="6">
      <pivotArea type="data" outline="0" fieldPosition="0">
        <references count="2">
          <reference field="4294967294" count="1" selected="0">
            <x v="0"/>
          </reference>
          <reference field="2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8BECC6-5410-405E-A5EF-F11914DB3D0E}" name="TablaDiná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
  <location ref="Y214:AA280" firstHeaderRow="0" firstDataRow="1" firstDataCol="1"/>
  <pivotFields count="69">
    <pivotField showAll="0"/>
    <pivotField showAll="0"/>
    <pivotField showAll="0"/>
    <pivotField multipleItemSelectionAllowed="1" showAll="0">
      <items count="22">
        <item x="6"/>
        <item x="0"/>
        <item x="20"/>
        <item x="19"/>
        <item x="18"/>
        <item x="17"/>
        <item x="16"/>
        <item x="15"/>
        <item x="14"/>
        <item x="13"/>
        <item x="12"/>
        <item x="11"/>
        <item x="10"/>
        <item x="9"/>
        <item x="8"/>
        <item x="7"/>
        <item x="5"/>
        <item x="4"/>
        <item x="2"/>
        <item x="3"/>
        <item x="1"/>
        <item t="default"/>
      </items>
    </pivotField>
    <pivotField showAll="0"/>
    <pivotField showAll="0"/>
    <pivotField showAll="0"/>
    <pivotField showAll="0"/>
    <pivotField showAll="0"/>
    <pivotField axis="axisRow" showAll="0">
      <items count="70">
        <item x="0"/>
        <item x="44"/>
        <item x="16"/>
        <item m="1" x="66"/>
        <item x="60"/>
        <item x="62"/>
        <item x="12"/>
        <item x="29"/>
        <item x="7"/>
        <item x="2"/>
        <item x="41"/>
        <item m="1" x="68"/>
        <item x="4"/>
        <item x="50"/>
        <item x="6"/>
        <item x="25"/>
        <item x="22"/>
        <item x="57"/>
        <item x="53"/>
        <item x="58"/>
        <item x="15"/>
        <item x="34"/>
        <item x="36"/>
        <item x="5"/>
        <item x="61"/>
        <item x="17"/>
        <item x="23"/>
        <item x="42"/>
        <item x="11"/>
        <item x="9"/>
        <item x="13"/>
        <item x="31"/>
        <item x="18"/>
        <item x="40"/>
        <item x="24"/>
        <item x="37"/>
        <item x="55"/>
        <item x="54"/>
        <item x="47"/>
        <item m="1" x="67"/>
        <item m="1" x="65"/>
        <item x="51"/>
        <item x="49"/>
        <item x="21"/>
        <item x="8"/>
        <item x="64"/>
        <item x="52"/>
        <item x="32"/>
        <item x="63"/>
        <item x="39"/>
        <item x="35"/>
        <item x="19"/>
        <item x="38"/>
        <item x="43"/>
        <item x="46"/>
        <item x="59"/>
        <item x="10"/>
        <item x="27"/>
        <item x="28"/>
        <item x="14"/>
        <item x="56"/>
        <item x="26"/>
        <item x="20"/>
        <item x="33"/>
        <item x="1"/>
        <item x="3"/>
        <item x="30"/>
        <item x="45"/>
        <item x="48"/>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66">
    <i>
      <x/>
    </i>
    <i>
      <x v="1"/>
    </i>
    <i>
      <x v="2"/>
    </i>
    <i>
      <x v="4"/>
    </i>
    <i>
      <x v="5"/>
    </i>
    <i>
      <x v="6"/>
    </i>
    <i>
      <x v="7"/>
    </i>
    <i>
      <x v="8"/>
    </i>
    <i>
      <x v="9"/>
    </i>
    <i>
      <x v="10"/>
    </i>
    <i>
      <x v="12"/>
    </i>
    <i>
      <x v="13"/>
    </i>
    <i>
      <x v="14"/>
    </i>
    <i>
      <x v="15"/>
    </i>
    <i>
      <x v="16"/>
    </i>
    <i>
      <x v="17"/>
    </i>
    <i>
      <x v="18"/>
    </i>
    <i>
      <x v="19"/>
    </i>
    <i>
      <x v="20"/>
    </i>
    <i>
      <x v="21"/>
    </i>
    <i>
      <x v="22"/>
    </i>
    <i>
      <x v="23"/>
    </i>
    <i>
      <x v="24"/>
    </i>
    <i>
      <x v="25"/>
    </i>
    <i>
      <x v="26"/>
    </i>
    <i>
      <x v="27"/>
    </i>
    <i>
      <x v="28"/>
    </i>
    <i>
      <x v="29"/>
    </i>
    <i>
      <x v="30"/>
    </i>
    <i>
      <x v="31"/>
    </i>
    <i>
      <x v="32"/>
    </i>
    <i>
      <x v="33"/>
    </i>
    <i>
      <x v="34"/>
    </i>
    <i>
      <x v="35"/>
    </i>
    <i>
      <x v="36"/>
    </i>
    <i>
      <x v="37"/>
    </i>
    <i>
      <x v="38"/>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t="grand">
      <x/>
    </i>
  </rowItems>
  <colFields count="1">
    <field x="-2"/>
  </colFields>
  <colItems count="2">
    <i>
      <x/>
    </i>
    <i i="1">
      <x v="1"/>
    </i>
  </colItems>
  <dataFields count="2">
    <dataField name="PROBABILIDAD RIESGO INHERENTE" fld="11" baseField="8" baseItem="4"/>
    <dataField name="IMPACTO RIESGO INHERENTE" fld="12" baseField="8" baseItem="4"/>
  </dataField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F67982-DF9F-4095-825F-D0D359608DE8}"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Y179" firstHeaderRow="0" firstDataRow="0" firstDataCol="0" rowPageCount="1" colPageCount="1"/>
  <pivotFields count="69">
    <pivotField showAll="0"/>
    <pivotField showAll="0"/>
    <pivotField axis="axisPage" multipleItemSelectionAllowed="1" showAll="0">
      <items count="21">
        <item x="5"/>
        <item x="0"/>
        <item x="19"/>
        <item x="18"/>
        <item x="17"/>
        <item x="16"/>
        <item x="15"/>
        <item x="14"/>
        <item x="13"/>
        <item x="12"/>
        <item x="11"/>
        <item x="10"/>
        <item x="9"/>
        <item x="8"/>
        <item x="7"/>
        <item x="6"/>
        <item x="4"/>
        <item x="3"/>
        <item x="1"/>
        <item x="2"/>
        <item t="default"/>
      </items>
    </pivotField>
    <pivotField multipleItemSelectionAllowed="1" showAll="0">
      <items count="22">
        <item x="6"/>
        <item x="0"/>
        <item x="20"/>
        <item x="19"/>
        <item x="18"/>
        <item x="17"/>
        <item x="16"/>
        <item x="15"/>
        <item x="14"/>
        <item x="13"/>
        <item x="12"/>
        <item x="11"/>
        <item x="10"/>
        <item x="9"/>
        <item x="8"/>
        <item x="7"/>
        <item x="5"/>
        <item x="4"/>
        <item x="2"/>
        <item x="3"/>
        <item x="1"/>
        <item t="default"/>
      </items>
    </pivotField>
    <pivotField showAll="0"/>
    <pivotField showAll="0"/>
    <pivotField showAll="0"/>
    <pivotField showAll="0"/>
    <pivotField showAll="0"/>
    <pivotField showAll="0">
      <items count="70">
        <item x="0"/>
        <item x="44"/>
        <item x="16"/>
        <item m="1" x="66"/>
        <item x="60"/>
        <item x="62"/>
        <item x="12"/>
        <item x="29"/>
        <item x="7"/>
        <item x="2"/>
        <item x="41"/>
        <item m="1" x="68"/>
        <item x="48"/>
        <item x="4"/>
        <item x="50"/>
        <item x="3"/>
        <item x="6"/>
        <item x="25"/>
        <item x="22"/>
        <item x="57"/>
        <item x="53"/>
        <item x="58"/>
        <item x="15"/>
        <item x="34"/>
        <item x="36"/>
        <item x="5"/>
        <item x="61"/>
        <item x="17"/>
        <item x="23"/>
        <item x="42"/>
        <item x="11"/>
        <item x="9"/>
        <item x="13"/>
        <item x="31"/>
        <item x="18"/>
        <item x="40"/>
        <item x="24"/>
        <item x="45"/>
        <item x="37"/>
        <item x="55"/>
        <item x="54"/>
        <item x="47"/>
        <item m="1" x="67"/>
        <item m="1" x="65"/>
        <item x="30"/>
        <item x="51"/>
        <item x="49"/>
        <item x="21"/>
        <item x="8"/>
        <item x="64"/>
        <item x="52"/>
        <item x="32"/>
        <item x="63"/>
        <item x="39"/>
        <item x="35"/>
        <item x="19"/>
        <item x="38"/>
        <item x="43"/>
        <item x="46"/>
        <item x="59"/>
        <item x="10"/>
        <item x="27"/>
        <item x="28"/>
        <item x="14"/>
        <item x="56"/>
        <item x="26"/>
        <item x="20"/>
        <item x="3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61D57DA-6FC9-4334-B05D-A987F6E754BA}"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Y128:Z136" firstHeaderRow="1" firstDataRow="1" firstDataCol="1"/>
  <pivotFields count="69">
    <pivotField showAll="0"/>
    <pivotField showAll="0"/>
    <pivotField showAll="0"/>
    <pivotField showAll="0">
      <items count="22">
        <item x="6"/>
        <item x="0"/>
        <item x="20"/>
        <item x="19"/>
        <item x="18"/>
        <item x="17"/>
        <item x="16"/>
        <item x="15"/>
        <item x="14"/>
        <item x="13"/>
        <item x="12"/>
        <item x="11"/>
        <item x="10"/>
        <item x="9"/>
        <item x="8"/>
        <item x="7"/>
        <item x="5"/>
        <item x="4"/>
        <item x="2"/>
        <item x="3"/>
        <item x="1"/>
        <item t="default"/>
      </items>
    </pivotField>
    <pivotField axis="axisRow" dataField="1" showAll="0">
      <items count="9">
        <item x="7"/>
        <item x="4"/>
        <item x="3"/>
        <item x="0"/>
        <item x="2"/>
        <item x="5"/>
        <item x="6"/>
        <item h="1" x="1"/>
        <item t="default"/>
      </items>
    </pivotField>
    <pivotField showAll="0"/>
    <pivotField showAll="0"/>
    <pivotField showAll="0"/>
    <pivotField showAll="0"/>
    <pivotField showAll="0">
      <items count="70">
        <item x="0"/>
        <item x="44"/>
        <item x="16"/>
        <item m="1" x="66"/>
        <item x="60"/>
        <item x="62"/>
        <item x="12"/>
        <item x="29"/>
        <item x="7"/>
        <item x="2"/>
        <item x="41"/>
        <item m="1" x="68"/>
        <item x="48"/>
        <item x="4"/>
        <item x="50"/>
        <item x="3"/>
        <item x="6"/>
        <item x="25"/>
        <item x="22"/>
        <item x="57"/>
        <item x="53"/>
        <item x="58"/>
        <item x="15"/>
        <item x="34"/>
        <item x="36"/>
        <item x="5"/>
        <item x="61"/>
        <item x="17"/>
        <item x="23"/>
        <item x="42"/>
        <item x="11"/>
        <item x="9"/>
        <item x="13"/>
        <item x="31"/>
        <item x="18"/>
        <item x="40"/>
        <item x="24"/>
        <item x="45"/>
        <item x="37"/>
        <item x="55"/>
        <item x="54"/>
        <item x="47"/>
        <item m="1" x="67"/>
        <item m="1" x="65"/>
        <item x="30"/>
        <item x="51"/>
        <item x="49"/>
        <item x="21"/>
        <item x="8"/>
        <item x="64"/>
        <item x="52"/>
        <item x="32"/>
        <item x="63"/>
        <item x="39"/>
        <item x="35"/>
        <item x="19"/>
        <item x="38"/>
        <item x="43"/>
        <item x="46"/>
        <item x="59"/>
        <item x="10"/>
        <item x="27"/>
        <item x="28"/>
        <item x="14"/>
        <item x="56"/>
        <item x="26"/>
        <item x="20"/>
        <item x="3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i>
    <i>
      <x v="1"/>
    </i>
    <i>
      <x v="2"/>
    </i>
    <i>
      <x v="3"/>
    </i>
    <i>
      <x v="4"/>
    </i>
    <i>
      <x v="5"/>
    </i>
    <i>
      <x v="6"/>
    </i>
    <i t="grand">
      <x/>
    </i>
  </rowItems>
  <colItems count="1">
    <i/>
  </colItems>
  <dataFields count="1">
    <dataField name="Cuenta de TIPO DE RIESGO" fld="4" subtotal="count" baseField="0" baseItem="0"/>
  </dataField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 chart="0" format="5">
      <pivotArea type="data" outline="0" fieldPosition="0">
        <references count="2">
          <reference field="4294967294" count="1" selected="0">
            <x v="0"/>
          </reference>
          <reference field="4" count="1" selected="0">
            <x v="4"/>
          </reference>
        </references>
      </pivotArea>
    </chartFormat>
    <chartFormat chart="0" format="6">
      <pivotArea type="data" outline="0" fieldPosition="0">
        <references count="2">
          <reference field="4294967294" count="1" selected="0">
            <x v="0"/>
          </reference>
          <reference field="4" count="1" selected="0">
            <x v="5"/>
          </reference>
        </references>
      </pivotArea>
    </chartFormat>
    <chartFormat chart="0" format="7">
      <pivotArea type="data" outline="0" fieldPosition="0">
        <references count="2">
          <reference field="4294967294" count="1" selected="0">
            <x v="0"/>
          </reference>
          <reference field="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82200D8-7D39-43A5-9E0E-94C87556BE03}"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
  <location ref="Y378:Z497" firstHeaderRow="1" firstDataRow="1" firstDataCol="1" rowPageCount="1" colPageCount="1"/>
  <pivotFields count="69">
    <pivotField showAll="0"/>
    <pivotField showAll="0"/>
    <pivotField axis="axisPage" showAll="0">
      <items count="21">
        <item x="5"/>
        <item x="0"/>
        <item x="19"/>
        <item x="18"/>
        <item x="17"/>
        <item x="16"/>
        <item x="15"/>
        <item x="14"/>
        <item x="13"/>
        <item x="12"/>
        <item x="11"/>
        <item x="10"/>
        <item x="9"/>
        <item x="8"/>
        <item x="7"/>
        <item x="6"/>
        <item x="4"/>
        <item x="3"/>
        <item x="1"/>
        <item x="2"/>
        <item t="default"/>
      </items>
    </pivotField>
    <pivotField multipleItemSelectionAllowed="1" showAll="0">
      <items count="22">
        <item x="6"/>
        <item x="0"/>
        <item x="20"/>
        <item x="19"/>
        <item x="18"/>
        <item x="17"/>
        <item x="16"/>
        <item x="15"/>
        <item x="14"/>
        <item x="13"/>
        <item x="12"/>
        <item x="11"/>
        <item x="10"/>
        <item x="9"/>
        <item x="8"/>
        <item x="7"/>
        <item x="5"/>
        <item x="4"/>
        <item x="2"/>
        <item x="3"/>
        <item x="1"/>
        <item t="default"/>
      </items>
    </pivotField>
    <pivotField showAll="0"/>
    <pivotField showAll="0"/>
    <pivotField showAll="0"/>
    <pivotField showAll="0"/>
    <pivotField showAll="0"/>
    <pivotField showAll="0">
      <items count="70">
        <item x="0"/>
        <item x="44"/>
        <item x="16"/>
        <item m="1" x="66"/>
        <item x="60"/>
        <item x="62"/>
        <item x="12"/>
        <item x="29"/>
        <item x="7"/>
        <item x="2"/>
        <item x="41"/>
        <item m="1" x="68"/>
        <item x="48"/>
        <item x="4"/>
        <item x="50"/>
        <item x="3"/>
        <item x="6"/>
        <item x="25"/>
        <item x="22"/>
        <item x="57"/>
        <item x="53"/>
        <item x="58"/>
        <item x="15"/>
        <item x="34"/>
        <item x="36"/>
        <item x="5"/>
        <item x="61"/>
        <item x="17"/>
        <item x="23"/>
        <item x="42"/>
        <item x="11"/>
        <item x="9"/>
        <item x="13"/>
        <item x="31"/>
        <item x="18"/>
        <item x="40"/>
        <item x="24"/>
        <item x="45"/>
        <item x="37"/>
        <item x="55"/>
        <item x="54"/>
        <item x="47"/>
        <item m="1" x="67"/>
        <item m="1" x="65"/>
        <item x="30"/>
        <item x="51"/>
        <item x="49"/>
        <item x="21"/>
        <item x="8"/>
        <item x="64"/>
        <item x="52"/>
        <item x="32"/>
        <item x="63"/>
        <item x="39"/>
        <item x="35"/>
        <item x="19"/>
        <item x="38"/>
        <item x="43"/>
        <item x="46"/>
        <item x="59"/>
        <item x="10"/>
        <item x="27"/>
        <item x="28"/>
        <item x="14"/>
        <item x="56"/>
        <item x="26"/>
        <item x="20"/>
        <item x="33"/>
        <item x="1"/>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items count="130">
        <item x="45"/>
        <item x="41"/>
        <item x="74"/>
        <item x="103"/>
        <item x="76"/>
        <item x="75"/>
        <item x="43"/>
        <item x="91"/>
        <item x="114"/>
        <item x="100"/>
        <item x="109"/>
        <item x="116"/>
        <item x="113"/>
        <item x="73"/>
        <item m="1" x="124"/>
        <item x="68"/>
        <item x="38"/>
        <item x="48"/>
        <item x="36"/>
        <item x="78"/>
        <item x="34"/>
        <item x="42"/>
        <item x="110"/>
        <item x="51"/>
        <item x="106"/>
        <item x="50"/>
        <item x="80"/>
        <item x="15"/>
        <item x="17"/>
        <item x="14"/>
        <item x="13"/>
        <item x="67"/>
        <item m="1" x="120"/>
        <item x="107"/>
        <item x="115"/>
        <item x="117"/>
        <item x="47"/>
        <item x="46"/>
        <item x="24"/>
        <item x="27"/>
        <item x="25"/>
        <item x="29"/>
        <item x="28"/>
        <item x="86"/>
        <item x="83"/>
        <item x="69"/>
        <item x="71"/>
        <item x="72"/>
        <item x="96"/>
        <item x="87"/>
        <item x="88"/>
        <item x="98"/>
        <item x="70"/>
        <item x="82"/>
        <item x="81"/>
        <item x="61"/>
        <item x="62"/>
        <item m="1" x="123"/>
        <item x="93"/>
        <item x="94"/>
        <item x="95"/>
        <item x="65"/>
        <item m="1" x="121"/>
        <item m="1" x="127"/>
        <item x="84"/>
        <item x="2"/>
        <item x="1"/>
        <item x="10"/>
        <item x="0"/>
        <item x="8"/>
        <item x="3"/>
        <item x="7"/>
        <item x="6"/>
        <item x="5"/>
        <item x="22"/>
        <item x="23"/>
        <item x="16"/>
        <item x="21"/>
        <item x="85"/>
        <item x="19"/>
        <item m="1" x="128"/>
        <item x="40"/>
        <item x="26"/>
        <item x="104"/>
        <item x="105"/>
        <item m="1" x="122"/>
        <item m="1" x="126"/>
        <item x="112"/>
        <item x="102"/>
        <item x="44"/>
        <item x="37"/>
        <item m="1" x="119"/>
        <item x="60"/>
        <item x="59"/>
        <item x="52"/>
        <item x="49"/>
        <item x="32"/>
        <item x="99"/>
        <item x="101"/>
        <item m="1" x="125"/>
        <item x="35"/>
        <item x="108"/>
        <item x="79"/>
        <item x="54"/>
        <item x="55"/>
        <item x="57"/>
        <item x="53"/>
        <item m="1" x="118"/>
        <item x="56"/>
        <item x="11"/>
        <item x="111"/>
        <item x="39"/>
        <item x="77"/>
        <item x="18"/>
        <item x="20"/>
        <item x="89"/>
        <item x="33"/>
        <item x="4"/>
        <item x="9"/>
        <item x="12"/>
        <item x="30"/>
        <item x="31"/>
        <item x="58"/>
        <item x="63"/>
        <item x="64"/>
        <item x="66"/>
        <item x="90"/>
        <item x="92"/>
        <item x="9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4"/>
  </rowFields>
  <rowItems count="119">
    <i>
      <x/>
    </i>
    <i>
      <x v="1"/>
    </i>
    <i>
      <x v="2"/>
    </i>
    <i>
      <x v="3"/>
    </i>
    <i>
      <x v="4"/>
    </i>
    <i>
      <x v="5"/>
    </i>
    <i>
      <x v="6"/>
    </i>
    <i>
      <x v="7"/>
    </i>
    <i>
      <x v="8"/>
    </i>
    <i>
      <x v="9"/>
    </i>
    <i>
      <x v="10"/>
    </i>
    <i>
      <x v="11"/>
    </i>
    <i>
      <x v="12"/>
    </i>
    <i>
      <x v="13"/>
    </i>
    <i>
      <x v="15"/>
    </i>
    <i>
      <x v="16"/>
    </i>
    <i>
      <x v="17"/>
    </i>
    <i>
      <x v="18"/>
    </i>
    <i>
      <x v="19"/>
    </i>
    <i>
      <x v="20"/>
    </i>
    <i>
      <x v="21"/>
    </i>
    <i>
      <x v="22"/>
    </i>
    <i>
      <x v="23"/>
    </i>
    <i>
      <x v="24"/>
    </i>
    <i>
      <x v="25"/>
    </i>
    <i>
      <x v="26"/>
    </i>
    <i>
      <x v="27"/>
    </i>
    <i>
      <x v="28"/>
    </i>
    <i>
      <x v="29"/>
    </i>
    <i>
      <x v="30"/>
    </i>
    <i>
      <x v="31"/>
    </i>
    <i>
      <x v="33"/>
    </i>
    <i>
      <x v="34"/>
    </i>
    <i>
      <x v="35"/>
    </i>
    <i>
      <x v="36"/>
    </i>
    <i>
      <x v="37"/>
    </i>
    <i>
      <x v="38"/>
    </i>
    <i>
      <x v="39"/>
    </i>
    <i>
      <x v="40"/>
    </i>
    <i>
      <x v="41"/>
    </i>
    <i>
      <x v="42"/>
    </i>
    <i>
      <x v="43"/>
    </i>
    <i>
      <x v="44"/>
    </i>
    <i>
      <x v="45"/>
    </i>
    <i>
      <x v="46"/>
    </i>
    <i>
      <x v="47"/>
    </i>
    <i>
      <x v="48"/>
    </i>
    <i>
      <x v="49"/>
    </i>
    <i>
      <x v="50"/>
    </i>
    <i>
      <x v="51"/>
    </i>
    <i>
      <x v="52"/>
    </i>
    <i>
      <x v="53"/>
    </i>
    <i>
      <x v="54"/>
    </i>
    <i>
      <x v="55"/>
    </i>
    <i>
      <x v="56"/>
    </i>
    <i>
      <x v="58"/>
    </i>
    <i>
      <x v="59"/>
    </i>
    <i>
      <x v="60"/>
    </i>
    <i>
      <x v="61"/>
    </i>
    <i>
      <x v="64"/>
    </i>
    <i>
      <x v="65"/>
    </i>
    <i>
      <x v="66"/>
    </i>
    <i>
      <x v="67"/>
    </i>
    <i>
      <x v="68"/>
    </i>
    <i>
      <x v="69"/>
    </i>
    <i>
      <x v="70"/>
    </i>
    <i>
      <x v="71"/>
    </i>
    <i>
      <x v="72"/>
    </i>
    <i>
      <x v="73"/>
    </i>
    <i>
      <x v="74"/>
    </i>
    <i>
      <x v="75"/>
    </i>
    <i>
      <x v="76"/>
    </i>
    <i>
      <x v="77"/>
    </i>
    <i>
      <x v="78"/>
    </i>
    <i>
      <x v="79"/>
    </i>
    <i>
      <x v="81"/>
    </i>
    <i>
      <x v="82"/>
    </i>
    <i>
      <x v="83"/>
    </i>
    <i>
      <x v="84"/>
    </i>
    <i>
      <x v="87"/>
    </i>
    <i>
      <x v="88"/>
    </i>
    <i>
      <x v="89"/>
    </i>
    <i>
      <x v="90"/>
    </i>
    <i>
      <x v="92"/>
    </i>
    <i>
      <x v="93"/>
    </i>
    <i>
      <x v="94"/>
    </i>
    <i>
      <x v="95"/>
    </i>
    <i>
      <x v="96"/>
    </i>
    <i>
      <x v="97"/>
    </i>
    <i>
      <x v="98"/>
    </i>
    <i>
      <x v="100"/>
    </i>
    <i>
      <x v="101"/>
    </i>
    <i>
      <x v="102"/>
    </i>
    <i>
      <x v="103"/>
    </i>
    <i>
      <x v="104"/>
    </i>
    <i>
      <x v="105"/>
    </i>
    <i>
      <x v="106"/>
    </i>
    <i>
      <x v="108"/>
    </i>
    <i>
      <x v="109"/>
    </i>
    <i>
      <x v="110"/>
    </i>
    <i>
      <x v="111"/>
    </i>
    <i>
      <x v="112"/>
    </i>
    <i>
      <x v="113"/>
    </i>
    <i>
      <x v="114"/>
    </i>
    <i>
      <x v="115"/>
    </i>
    <i>
      <x v="116"/>
    </i>
    <i>
      <x v="117"/>
    </i>
    <i>
      <x v="118"/>
    </i>
    <i>
      <x v="119"/>
    </i>
    <i>
      <x v="120"/>
    </i>
    <i>
      <x v="121"/>
    </i>
    <i>
      <x v="122"/>
    </i>
    <i>
      <x v="123"/>
    </i>
    <i>
      <x v="124"/>
    </i>
    <i>
      <x v="125"/>
    </i>
    <i>
      <x v="126"/>
    </i>
    <i>
      <x v="127"/>
    </i>
    <i>
      <x v="128"/>
    </i>
    <i t="grand">
      <x/>
    </i>
  </rowItems>
  <colItems count="1">
    <i/>
  </colItems>
  <pageFields count="1">
    <pageField fld="2" hier="-1"/>
  </pageFields>
  <dataFields count="1">
    <dataField name="Cuenta de NIVEL DE RIESGO INHERENTE_x000a_(ZONA)" fld="1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CESO" xr10:uid="{D85F8FF7-A079-4C0F-B3D2-7374B17D5CAA}" sourceName="PROCESO">
  <pivotTables>
    <pivotTable tabId="16" name="TablaDinámica2"/>
    <pivotTable tabId="16" name="TablaDinámica5"/>
    <pivotTable tabId="16" name="TablaDinámica7"/>
    <pivotTable tabId="16" name="TablaDinámica1"/>
    <pivotTable tabId="16" name="TablaDinámica3"/>
    <pivotTable tabId="16" name="TablaDinámica4"/>
  </pivotTables>
  <data>
    <tabular pivotCacheId="14026624">
      <items count="21">
        <i x="6" s="1"/>
        <i x="0" s="1"/>
        <i x="20" s="1"/>
        <i x="19" s="1"/>
        <i x="18" s="1"/>
        <i x="17" s="1"/>
        <i x="16" s="1"/>
        <i x="15" s="1"/>
        <i x="14" s="1"/>
        <i x="13" s="1"/>
        <i x="12" s="1"/>
        <i x="11" s="1"/>
        <i x="10" s="1"/>
        <i x="9" s="1"/>
        <i x="8" s="1"/>
        <i x="7" s="1"/>
        <i x="5" s="1"/>
        <i x="4" s="1"/>
        <i x="2" s="1"/>
        <i x="3" s="1"/>
        <i x="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IESGO" xr10:uid="{3F0B3A8F-82BC-455A-9BE1-7CCF2EB78460}" sourceName="RIESGO">
  <pivotTables>
    <pivotTable tabId="16" name="TablaDinámica2"/>
    <pivotTable tabId="16" name="TablaDinámica5"/>
    <pivotTable tabId="16" name="TablaDinámica7"/>
    <pivotTable tabId="16" name="TablaDinámica1"/>
    <pivotTable tabId="16" name="TablaDinámica3"/>
    <pivotTable tabId="16" name="TablaDinámica4"/>
  </pivotTables>
  <data>
    <tabular pivotCacheId="14026624">
      <items count="69">
        <i x="0" s="1"/>
        <i x="44" s="1"/>
        <i x="16" s="1"/>
        <i x="60" s="1"/>
        <i x="62" s="1"/>
        <i x="12" s="1"/>
        <i x="29" s="1"/>
        <i x="7" s="1"/>
        <i x="2" s="1"/>
        <i x="41" s="1"/>
        <i x="48" s="1"/>
        <i x="4" s="1"/>
        <i x="50" s="1"/>
        <i x="3" s="1"/>
        <i x="6" s="1"/>
        <i x="25" s="1"/>
        <i x="22" s="1"/>
        <i x="57" s="1"/>
        <i x="53" s="1"/>
        <i x="58" s="1"/>
        <i x="15" s="1"/>
        <i x="34" s="1"/>
        <i x="36" s="1"/>
        <i x="5" s="1"/>
        <i x="61" s="1"/>
        <i x="17" s="1"/>
        <i x="23" s="1"/>
        <i x="42" s="1"/>
        <i x="11" s="1"/>
        <i x="9" s="1"/>
        <i x="13" s="1"/>
        <i x="31" s="1"/>
        <i x="18" s="1"/>
        <i x="40" s="1"/>
        <i x="24" s="1"/>
        <i x="45" s="1"/>
        <i x="37" s="1"/>
        <i x="55" s="1"/>
        <i x="54" s="1"/>
        <i x="47" s="1"/>
        <i x="30" s="1"/>
        <i x="51" s="1"/>
        <i x="49" s="1"/>
        <i x="21" s="1"/>
        <i x="8" s="1"/>
        <i x="64" s="1"/>
        <i x="52" s="1"/>
        <i x="32" s="1"/>
        <i x="63" s="1"/>
        <i x="39" s="1"/>
        <i x="35" s="1"/>
        <i x="19" s="1"/>
        <i x="38" s="1"/>
        <i x="43" s="1"/>
        <i x="46" s="1"/>
        <i x="59" s="1"/>
        <i x="10" s="1"/>
        <i x="27" s="1"/>
        <i x="28" s="1"/>
        <i x="14" s="1"/>
        <i x="56" s="1"/>
        <i x="26" s="1"/>
        <i x="20" s="1"/>
        <i x="33" s="1"/>
        <i x="1" s="1"/>
        <i x="66" s="1" nd="1"/>
        <i x="68" s="1" nd="1"/>
        <i x="67" s="1" nd="1"/>
        <i x="6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CESO" xr10:uid="{2967B88B-DEFD-4644-8143-91060A485871}" cache="SegmentaciónDeDatos_PROCESO" caption="Selecione el PROCESO" columnCount="3" style="SlicerStyleOther2" rowHeight="241300"/>
  <slicer name="RIESGO" xr10:uid="{69616939-62F0-42A1-89C4-BC599F992EC8}" cache="SegmentaciónDeDatos_RIESGO" caption="Seleccione el RIESG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A4B5-1658-4B0D-AA54-CF4684459FEB}">
  <sheetPr codeName="Hoja2">
    <tabColor rgb="FF002060"/>
  </sheetPr>
  <dimension ref="A1:CK570"/>
  <sheetViews>
    <sheetView showGridLines="0" zoomScale="85" zoomScaleNormal="85" zoomScaleSheetLayoutView="85" workbookViewId="0">
      <selection activeCell="I24" sqref="I24"/>
    </sheetView>
  </sheetViews>
  <sheetFormatPr baseColWidth="10" defaultColWidth="0" defaultRowHeight="0" customHeight="1" zeroHeight="1" x14ac:dyDescent="0.25"/>
  <cols>
    <col min="1" max="1" width="1" customWidth="1"/>
    <col min="2" max="2" width="13.28515625" customWidth="1"/>
    <col min="3" max="3" width="26.140625" customWidth="1"/>
    <col min="4" max="4" width="23.42578125" bestFit="1" customWidth="1"/>
    <col min="5" max="5" width="3.85546875" customWidth="1"/>
    <col min="6" max="6" width="12.5703125" bestFit="1" customWidth="1"/>
    <col min="7" max="7" width="21.5703125" customWidth="1"/>
    <col min="8" max="8" width="12.140625" customWidth="1"/>
    <col min="9" max="10" width="15.7109375" customWidth="1"/>
    <col min="11" max="12" width="11.42578125" customWidth="1"/>
    <col min="13" max="13" width="6.28515625" customWidth="1"/>
    <col min="14" max="14" width="2.85546875" customWidth="1"/>
    <col min="15" max="24" width="11.42578125" hidden="1" customWidth="1"/>
    <col min="25" max="25" width="27" hidden="1" customWidth="1"/>
    <col min="26" max="26" width="60.7109375" hidden="1" customWidth="1"/>
    <col min="27" max="27" width="38.42578125" hidden="1" customWidth="1"/>
    <col min="28" max="16384" width="11.42578125" hidden="1"/>
  </cols>
  <sheetData>
    <row r="1" spans="2:13" ht="5.25" customHeight="1" thickBot="1" x14ac:dyDescent="0.3"/>
    <row r="2" spans="2:13" ht="27" customHeight="1" x14ac:dyDescent="0.25">
      <c r="B2" s="91"/>
      <c r="C2" s="79" t="s">
        <v>627</v>
      </c>
      <c r="D2" s="80"/>
      <c r="E2" s="80"/>
      <c r="F2" s="80"/>
      <c r="G2" s="80"/>
      <c r="H2" s="80"/>
      <c r="I2" s="80"/>
      <c r="J2" s="80"/>
      <c r="K2" s="80"/>
      <c r="L2" s="80"/>
      <c r="M2" s="81"/>
    </row>
    <row r="3" spans="2:13" ht="15" customHeight="1" x14ac:dyDescent="0.25">
      <c r="B3" s="92"/>
      <c r="C3" s="82"/>
      <c r="D3" s="83"/>
      <c r="E3" s="83"/>
      <c r="F3" s="83"/>
      <c r="G3" s="83"/>
      <c r="H3" s="83"/>
      <c r="I3" s="83"/>
      <c r="J3" s="83"/>
      <c r="K3" s="83"/>
      <c r="L3" s="83"/>
      <c r="M3" s="84"/>
    </row>
    <row r="4" spans="2:13" ht="15" customHeight="1" x14ac:dyDescent="0.25">
      <c r="B4" s="92"/>
      <c r="C4" s="82"/>
      <c r="D4" s="83"/>
      <c r="E4" s="83"/>
      <c r="F4" s="83"/>
      <c r="G4" s="83"/>
      <c r="H4" s="83"/>
      <c r="I4" s="83"/>
      <c r="J4" s="83"/>
      <c r="K4" s="83"/>
      <c r="L4" s="83"/>
      <c r="M4" s="84"/>
    </row>
    <row r="5" spans="2:13" ht="15.75" customHeight="1" thickBot="1" x14ac:dyDescent="0.3">
      <c r="B5" s="93"/>
      <c r="C5" s="85"/>
      <c r="D5" s="86"/>
      <c r="E5" s="86"/>
      <c r="F5" s="86"/>
      <c r="G5" s="86"/>
      <c r="H5" s="86"/>
      <c r="I5" s="86"/>
      <c r="J5" s="86"/>
      <c r="K5" s="86"/>
      <c r="L5" s="86"/>
      <c r="M5" s="87"/>
    </row>
    <row r="6" spans="2:13" ht="15.75" thickBot="1" x14ac:dyDescent="0.3"/>
    <row r="7" spans="2:13" ht="24" customHeight="1" thickBot="1" x14ac:dyDescent="0.3">
      <c r="B7" s="34" t="s">
        <v>3</v>
      </c>
    </row>
    <row r="8" spans="2:13" ht="18.75" x14ac:dyDescent="0.3">
      <c r="B8" s="33" t="s">
        <v>671</v>
      </c>
    </row>
    <row r="9" spans="2:13" ht="23.25" customHeight="1" x14ac:dyDescent="0.25"/>
    <row r="10" spans="2:13" ht="15" x14ac:dyDescent="0.25"/>
    <row r="11" spans="2:13" ht="15" x14ac:dyDescent="0.25"/>
    <row r="12" spans="2:13" ht="15" x14ac:dyDescent="0.25"/>
    <row r="13" spans="2:13" ht="15" x14ac:dyDescent="0.25"/>
    <row r="14" spans="2:13" ht="15" x14ac:dyDescent="0.25"/>
    <row r="15" spans="2:13" ht="15" x14ac:dyDescent="0.25"/>
    <row r="16" spans="2:13" ht="15" x14ac:dyDescent="0.25"/>
    <row r="17" spans="2:2" ht="15" x14ac:dyDescent="0.25"/>
    <row r="18" spans="2:2" ht="15" x14ac:dyDescent="0.25"/>
    <row r="19" spans="2:2" ht="15" x14ac:dyDescent="0.25"/>
    <row r="20" spans="2:2" ht="15" x14ac:dyDescent="0.25"/>
    <row r="21" spans="2:2" ht="15" x14ac:dyDescent="0.25"/>
    <row r="22" spans="2:2" ht="15" x14ac:dyDescent="0.25"/>
    <row r="23" spans="2:2" s="21" customFormat="1" ht="15.75" thickBot="1" x14ac:dyDescent="0.3"/>
    <row r="24" spans="2:2" ht="25.5" customHeight="1" thickBot="1" x14ac:dyDescent="0.3">
      <c r="B24" s="34" t="s">
        <v>0</v>
      </c>
    </row>
    <row r="25" spans="2:2" ht="18.75" x14ac:dyDescent="0.3">
      <c r="B25" s="33" t="s">
        <v>672</v>
      </c>
    </row>
    <row r="26" spans="2:2" s="21" customFormat="1" ht="15" x14ac:dyDescent="0.25"/>
    <row r="27" spans="2:2" s="21" customFormat="1" ht="15" x14ac:dyDescent="0.25"/>
    <row r="28" spans="2:2" s="21" customFormat="1" ht="15" x14ac:dyDescent="0.25"/>
    <row r="29" spans="2:2" s="21" customFormat="1" ht="15" x14ac:dyDescent="0.25"/>
    <row r="30" spans="2:2" s="21" customFormat="1" ht="15" x14ac:dyDescent="0.25"/>
    <row r="31" spans="2:2" s="21" customFormat="1" ht="15" x14ac:dyDescent="0.25"/>
    <row r="32" spans="2:2" s="21" customFormat="1" ht="15" x14ac:dyDescent="0.25"/>
    <row r="33" spans="2:13" s="21" customFormat="1" ht="15" x14ac:dyDescent="0.25"/>
    <row r="34" spans="2:13" s="21" customFormat="1" ht="15" x14ac:dyDescent="0.25"/>
    <row r="35" spans="2:13" s="21" customFormat="1" ht="15" x14ac:dyDescent="0.25"/>
    <row r="36" spans="2:13" s="21" customFormat="1" ht="15.75" thickBot="1" x14ac:dyDescent="0.3"/>
    <row r="37" spans="2:13" s="21" customFormat="1" ht="23.25" customHeight="1" thickBot="1" x14ac:dyDescent="0.3">
      <c r="B37" s="88" t="s">
        <v>637</v>
      </c>
      <c r="C37" s="89"/>
    </row>
    <row r="38" spans="2:13" ht="5.25" customHeight="1" x14ac:dyDescent="0.25">
      <c r="B38" s="13"/>
    </row>
    <row r="39" spans="2:13" s="25" customFormat="1" ht="26.25" x14ac:dyDescent="0.25">
      <c r="B39" s="96" t="s">
        <v>641</v>
      </c>
      <c r="C39" s="96"/>
      <c r="D39" s="96"/>
      <c r="E39" s="96"/>
      <c r="F39" s="96"/>
      <c r="G39" s="96"/>
      <c r="H39" s="96"/>
      <c r="I39" s="96"/>
      <c r="J39" s="96"/>
      <c r="K39" s="96"/>
      <c r="L39" s="96"/>
      <c r="M39" s="96"/>
    </row>
    <row r="40" spans="2:13" ht="15" customHeight="1" x14ac:dyDescent="0.25">
      <c r="B40" s="13"/>
    </row>
    <row r="41" spans="2:13" ht="15" customHeight="1" x14ac:dyDescent="0.25"/>
    <row r="42" spans="2:13" ht="15" customHeight="1" x14ac:dyDescent="0.25"/>
    <row r="43" spans="2:13" ht="15" customHeight="1" x14ac:dyDescent="0.25"/>
    <row r="44" spans="2:13" ht="15" customHeight="1" x14ac:dyDescent="0.25"/>
    <row r="45" spans="2:13" ht="15" customHeight="1" x14ac:dyDescent="0.25"/>
    <row r="46" spans="2:13" ht="15" customHeight="1" x14ac:dyDescent="0.25"/>
    <row r="47" spans="2:13" ht="15" customHeight="1" x14ac:dyDescent="0.25"/>
    <row r="48" spans="2:13" ht="15" customHeight="1" x14ac:dyDescent="0.25"/>
    <row r="49" spans="2:13" ht="15" customHeight="1" x14ac:dyDescent="0.25"/>
    <row r="50" spans="2:13" ht="15" customHeight="1" x14ac:dyDescent="0.25"/>
    <row r="51" spans="2:13" ht="15" customHeight="1" x14ac:dyDescent="0.25"/>
    <row r="52" spans="2:13" ht="15" customHeight="1" x14ac:dyDescent="0.25"/>
    <row r="53" spans="2:13" ht="15" customHeight="1" x14ac:dyDescent="0.25"/>
    <row r="54" spans="2:13" ht="15" customHeight="1" x14ac:dyDescent="0.25"/>
    <row r="55" spans="2:13" ht="21.75" customHeight="1" x14ac:dyDescent="0.25">
      <c r="B55" s="35" t="s">
        <v>673</v>
      </c>
    </row>
    <row r="56" spans="2:13" ht="5.25" customHeight="1" x14ac:dyDescent="0.25">
      <c r="B56" s="13"/>
    </row>
    <row r="57" spans="2:13" ht="15" x14ac:dyDescent="0.25">
      <c r="B57" s="13"/>
    </row>
    <row r="58" spans="2:13" ht="26.25" x14ac:dyDescent="0.25">
      <c r="B58" s="94" t="s">
        <v>640</v>
      </c>
      <c r="C58" s="94"/>
      <c r="D58" s="94"/>
      <c r="E58" s="94"/>
      <c r="F58" s="94"/>
      <c r="G58" s="94"/>
      <c r="H58" s="95" t="s">
        <v>713</v>
      </c>
      <c r="I58" s="95"/>
      <c r="J58" s="95"/>
      <c r="K58" s="95"/>
      <c r="L58" s="95"/>
      <c r="M58" s="95"/>
    </row>
    <row r="59" spans="2:13" ht="15" x14ac:dyDescent="0.25">
      <c r="B59" s="13"/>
    </row>
    <row r="60" spans="2:13" ht="15" x14ac:dyDescent="0.25">
      <c r="B60" s="13"/>
    </row>
    <row r="61" spans="2:13" ht="15" x14ac:dyDescent="0.25">
      <c r="B61" s="13"/>
    </row>
    <row r="62" spans="2:13" ht="15" x14ac:dyDescent="0.25">
      <c r="B62" s="13"/>
    </row>
    <row r="63" spans="2:13" ht="15" x14ac:dyDescent="0.25">
      <c r="B63" s="13"/>
    </row>
    <row r="64" spans="2:13" ht="15" x14ac:dyDescent="0.25">
      <c r="B64" s="13"/>
    </row>
    <row r="65" spans="2:59" ht="15" x14ac:dyDescent="0.25">
      <c r="B65" s="13"/>
    </row>
    <row r="66" spans="2:59" ht="15" x14ac:dyDescent="0.25">
      <c r="B66" s="13"/>
    </row>
    <row r="67" spans="2:59" ht="15" x14ac:dyDescent="0.25">
      <c r="B67" s="13"/>
    </row>
    <row r="68" spans="2:59" ht="15" x14ac:dyDescent="0.25">
      <c r="B68" s="13"/>
    </row>
    <row r="69" spans="2:59" ht="15" x14ac:dyDescent="0.25">
      <c r="B69" s="13"/>
    </row>
    <row r="70" spans="2:59" ht="15" x14ac:dyDescent="0.25">
      <c r="B70" s="13"/>
    </row>
    <row r="71" spans="2:59" ht="15" x14ac:dyDescent="0.25">
      <c r="B71" s="13"/>
    </row>
    <row r="72" spans="2:59" ht="15" x14ac:dyDescent="0.25">
      <c r="B72" s="13"/>
    </row>
    <row r="73" spans="2:59" ht="15" x14ac:dyDescent="0.25">
      <c r="B73" s="13"/>
    </row>
    <row r="74" spans="2:59" ht="15" x14ac:dyDescent="0.25">
      <c r="B74" s="35" t="s">
        <v>711</v>
      </c>
      <c r="G74" s="50" t="s">
        <v>712</v>
      </c>
    </row>
    <row r="75" spans="2:59" ht="15" x14ac:dyDescent="0.25">
      <c r="B75" s="13"/>
    </row>
    <row r="76" spans="2:59" s="25" customFormat="1" ht="28.5" x14ac:dyDescent="0.25">
      <c r="B76" s="90" t="s">
        <v>638</v>
      </c>
      <c r="C76" s="90"/>
      <c r="D76" s="90"/>
      <c r="E76" s="90"/>
      <c r="F76" s="90"/>
      <c r="G76" s="90"/>
      <c r="H76" s="90"/>
      <c r="I76" s="90"/>
      <c r="J76" s="90"/>
      <c r="K76" s="90"/>
      <c r="L76" s="90"/>
      <c r="M76" s="90"/>
    </row>
    <row r="77" spans="2:59" ht="7.5" customHeight="1" x14ac:dyDescent="0.25">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2:59" ht="15" customHeight="1" x14ac:dyDescent="0.25"/>
    <row r="79" spans="2:59" ht="15" customHeight="1" x14ac:dyDescent="0.25"/>
    <row r="80" spans="2:5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spans="2:13" ht="15" customHeight="1" x14ac:dyDescent="0.25">
      <c r="B97" s="77" t="s">
        <v>668</v>
      </c>
      <c r="C97" s="77"/>
      <c r="D97" s="77"/>
      <c r="E97" s="77"/>
      <c r="F97" s="77"/>
    </row>
    <row r="98" spans="2:13" ht="15" customHeight="1" x14ac:dyDescent="0.25"/>
    <row r="99" spans="2:13" ht="15" customHeight="1" x14ac:dyDescent="0.25">
      <c r="G99" s="78" t="s">
        <v>669</v>
      </c>
      <c r="H99" s="78"/>
      <c r="I99" s="78"/>
      <c r="J99" s="78"/>
      <c r="K99" s="78"/>
      <c r="L99" s="78"/>
      <c r="M99" s="78"/>
    </row>
    <row r="100" spans="2:13" ht="15" customHeight="1" x14ac:dyDescent="0.25">
      <c r="G100" s="78"/>
      <c r="H100" s="78"/>
      <c r="I100" s="78"/>
      <c r="J100" s="78"/>
      <c r="K100" s="78"/>
      <c r="L100" s="78"/>
      <c r="M100" s="78"/>
    </row>
    <row r="101" spans="2:13" ht="15" customHeight="1" x14ac:dyDescent="0.25">
      <c r="G101" s="78"/>
      <c r="H101" s="78"/>
      <c r="I101" s="78"/>
      <c r="J101" s="78"/>
      <c r="K101" s="78"/>
      <c r="L101" s="78"/>
      <c r="M101" s="78"/>
    </row>
    <row r="102" spans="2:13" ht="15" customHeight="1" x14ac:dyDescent="0.25">
      <c r="G102" s="78"/>
      <c r="H102" s="78"/>
      <c r="I102" s="78"/>
      <c r="J102" s="78"/>
      <c r="K102" s="78"/>
      <c r="L102" s="78"/>
      <c r="M102" s="78"/>
    </row>
    <row r="103" spans="2:13" ht="15" customHeight="1" x14ac:dyDescent="0.25">
      <c r="G103" s="78"/>
      <c r="H103" s="78"/>
      <c r="I103" s="78"/>
      <c r="J103" s="78"/>
      <c r="K103" s="78"/>
      <c r="L103" s="78"/>
      <c r="M103" s="78"/>
    </row>
    <row r="104" spans="2:13" ht="15" customHeight="1" x14ac:dyDescent="0.25">
      <c r="G104" s="78"/>
      <c r="H104" s="78"/>
      <c r="I104" s="78"/>
      <c r="J104" s="78"/>
      <c r="K104" s="78"/>
      <c r="L104" s="78"/>
      <c r="M104" s="78"/>
    </row>
    <row r="105" spans="2:13" ht="15" customHeight="1" x14ac:dyDescent="0.25">
      <c r="G105" s="78"/>
      <c r="H105" s="78"/>
      <c r="I105" s="78"/>
      <c r="J105" s="78"/>
      <c r="K105" s="78"/>
      <c r="L105" s="78"/>
      <c r="M105" s="78"/>
    </row>
    <row r="106" spans="2:13" ht="15" customHeight="1" x14ac:dyDescent="0.25">
      <c r="G106" s="78" t="s">
        <v>670</v>
      </c>
      <c r="H106" s="78"/>
      <c r="I106" s="78"/>
      <c r="J106" s="78"/>
      <c r="K106" s="78"/>
      <c r="L106" s="78"/>
      <c r="M106" s="78"/>
    </row>
    <row r="107" spans="2:13" ht="15" customHeight="1" x14ac:dyDescent="0.25">
      <c r="G107" s="78"/>
      <c r="H107" s="78"/>
      <c r="I107" s="78"/>
      <c r="J107" s="78"/>
      <c r="K107" s="78"/>
      <c r="L107" s="78"/>
      <c r="M107" s="78"/>
    </row>
    <row r="108" spans="2:13" ht="15" customHeight="1" x14ac:dyDescent="0.25">
      <c r="G108" s="78"/>
      <c r="H108" s="78"/>
      <c r="I108" s="78"/>
      <c r="J108" s="78"/>
      <c r="K108" s="78"/>
      <c r="L108" s="78"/>
      <c r="M108" s="78"/>
    </row>
    <row r="109" spans="2:13" ht="15" customHeight="1" x14ac:dyDescent="0.25">
      <c r="G109" s="78"/>
      <c r="H109" s="78"/>
      <c r="I109" s="78"/>
      <c r="J109" s="78"/>
      <c r="K109" s="78"/>
      <c r="L109" s="78"/>
      <c r="M109" s="78"/>
    </row>
    <row r="110" spans="2:13" ht="15" customHeight="1" x14ac:dyDescent="0.25"/>
    <row r="111" spans="2:13" ht="15" customHeight="1" x14ac:dyDescent="0.25"/>
    <row r="112" spans="2:13" ht="15" customHeight="1" x14ac:dyDescent="0.25"/>
    <row r="113" spans="7:27" ht="15" customHeight="1" x14ac:dyDescent="0.25"/>
    <row r="114" spans="7:27" ht="15" customHeight="1" x14ac:dyDescent="0.25"/>
    <row r="115" spans="7:27" ht="15" customHeight="1" x14ac:dyDescent="0.25"/>
    <row r="116" spans="7:27" ht="15" customHeight="1" x14ac:dyDescent="0.25">
      <c r="G116" s="21"/>
      <c r="H116" s="21"/>
      <c r="I116" s="21"/>
      <c r="J116" s="21"/>
      <c r="K116" s="21"/>
      <c r="L116" s="21"/>
      <c r="M116" s="21"/>
    </row>
    <row r="117" spans="7:27" s="21" customFormat="1" ht="15" x14ac:dyDescent="0.25"/>
    <row r="118" spans="7:27" s="21" customFormat="1" ht="15" x14ac:dyDescent="0.25"/>
    <row r="119" spans="7:27" s="21" customFormat="1" ht="15" x14ac:dyDescent="0.25"/>
    <row r="120" spans="7:27" s="21" customFormat="1" ht="15" x14ac:dyDescent="0.25"/>
    <row r="121" spans="7:27" s="21" customFormat="1" ht="15" x14ac:dyDescent="0.25"/>
    <row r="122" spans="7:27" s="21" customFormat="1" ht="15" x14ac:dyDescent="0.25"/>
    <row r="123" spans="7:27" s="21" customFormat="1" ht="15" x14ac:dyDescent="0.25"/>
    <row r="124" spans="7:27" s="21" customFormat="1" ht="15" hidden="1" x14ac:dyDescent="0.25"/>
    <row r="125" spans="7:27" s="21" customFormat="1" ht="15" hidden="1" x14ac:dyDescent="0.25"/>
    <row r="126" spans="7:27" s="21" customFormat="1" ht="15" hidden="1" x14ac:dyDescent="0.25"/>
    <row r="127" spans="7:27" s="21" customFormat="1" ht="15" hidden="1" x14ac:dyDescent="0.25"/>
    <row r="128" spans="7:27" s="21" customFormat="1" ht="15" hidden="1" x14ac:dyDescent="0.25">
      <c r="Y128" s="22" t="s">
        <v>632</v>
      </c>
      <c r="Z128" t="s">
        <v>634</v>
      </c>
      <c r="AA128"/>
    </row>
    <row r="129" spans="7:27" s="21" customFormat="1" ht="15" hidden="1" x14ac:dyDescent="0.25">
      <c r="G129"/>
      <c r="H129"/>
      <c r="I129"/>
      <c r="J129"/>
      <c r="K129"/>
      <c r="L129"/>
      <c r="M129"/>
      <c r="Y129" s="23" t="s">
        <v>36</v>
      </c>
      <c r="Z129" s="24">
        <v>1</v>
      </c>
      <c r="AA129"/>
    </row>
    <row r="130" spans="7:27" ht="15" hidden="1" customHeight="1" x14ac:dyDescent="0.25">
      <c r="Y130" s="23" t="s">
        <v>34</v>
      </c>
      <c r="Z130" s="24">
        <v>18</v>
      </c>
    </row>
    <row r="131" spans="7:27" ht="15" hidden="1" customHeight="1" x14ac:dyDescent="0.25">
      <c r="Y131" s="23" t="s">
        <v>32</v>
      </c>
      <c r="Z131" s="24">
        <v>16</v>
      </c>
    </row>
    <row r="132" spans="7:27" ht="15" hidden="1" customHeight="1" x14ac:dyDescent="0.25">
      <c r="Y132" s="23" t="s">
        <v>41</v>
      </c>
      <c r="Z132" s="24">
        <v>4</v>
      </c>
    </row>
    <row r="133" spans="7:27" ht="15" hidden="1" customHeight="1" x14ac:dyDescent="0.25">
      <c r="Y133" s="23" t="s">
        <v>38</v>
      </c>
      <c r="Z133" s="24">
        <v>20</v>
      </c>
    </row>
    <row r="134" spans="7:27" ht="15" hidden="1" customHeight="1" x14ac:dyDescent="0.25">
      <c r="Y134" s="23" t="s">
        <v>332</v>
      </c>
      <c r="Z134" s="24">
        <v>3</v>
      </c>
    </row>
    <row r="135" spans="7:27" ht="15" hidden="1" customHeight="1" x14ac:dyDescent="0.25">
      <c r="Y135" s="23" t="s">
        <v>40</v>
      </c>
      <c r="Z135" s="24">
        <v>2</v>
      </c>
    </row>
    <row r="136" spans="7:27" ht="15" hidden="1" customHeight="1" x14ac:dyDescent="0.25">
      <c r="Y136" s="23" t="s">
        <v>633</v>
      </c>
      <c r="Z136" s="24">
        <v>64</v>
      </c>
    </row>
    <row r="137" spans="7:27" ht="15" hidden="1" customHeight="1" x14ac:dyDescent="0.25">
      <c r="Y137" s="23"/>
      <c r="Z137" s="24"/>
    </row>
    <row r="138" spans="7:27" ht="15" hidden="1" customHeight="1" x14ac:dyDescent="0.25">
      <c r="Y138" s="23"/>
      <c r="Z138" s="24"/>
    </row>
    <row r="139" spans="7:27" ht="15" hidden="1" customHeight="1" x14ac:dyDescent="0.25">
      <c r="Y139" s="23"/>
      <c r="Z139" s="24"/>
    </row>
    <row r="140" spans="7:27" ht="15" hidden="1" customHeight="1" x14ac:dyDescent="0.25">
      <c r="Y140" s="23"/>
      <c r="Z140" s="24"/>
    </row>
    <row r="141" spans="7:27" ht="15" hidden="1" customHeight="1" x14ac:dyDescent="0.25">
      <c r="Y141" s="23"/>
      <c r="Z141" s="24"/>
    </row>
    <row r="142" spans="7:27" ht="15" hidden="1" customHeight="1" x14ac:dyDescent="0.25">
      <c r="Y142" s="23"/>
      <c r="Z142" s="24"/>
    </row>
    <row r="143" spans="7:27" ht="15" hidden="1" customHeight="1" x14ac:dyDescent="0.25">
      <c r="Y143" s="23"/>
      <c r="Z143" s="24"/>
    </row>
    <row r="144" spans="7:27" ht="15" hidden="1" customHeight="1" x14ac:dyDescent="0.25">
      <c r="Y144" s="23"/>
      <c r="Z144" s="24"/>
    </row>
    <row r="145" spans="25:26" ht="15" hidden="1" customHeight="1" x14ac:dyDescent="0.25">
      <c r="Y145" s="23"/>
      <c r="Z145" s="24"/>
    </row>
    <row r="146" spans="25:26" ht="15" hidden="1" customHeight="1" x14ac:dyDescent="0.25">
      <c r="Y146" s="23"/>
      <c r="Z146" s="24"/>
    </row>
    <row r="147" spans="25:26" ht="15" hidden="1" customHeight="1" x14ac:dyDescent="0.25">
      <c r="Y147" s="23"/>
      <c r="Z147" s="24"/>
    </row>
    <row r="148" spans="25:26" ht="15" hidden="1" customHeight="1" x14ac:dyDescent="0.25">
      <c r="Y148" s="23"/>
      <c r="Z148" s="24"/>
    </row>
    <row r="149" spans="25:26" ht="15" hidden="1" customHeight="1" x14ac:dyDescent="0.25">
      <c r="Y149" s="23"/>
      <c r="Z149" s="24"/>
    </row>
    <row r="150" spans="25:26" ht="15" hidden="1" customHeight="1" x14ac:dyDescent="0.25">
      <c r="Y150" s="23"/>
      <c r="Z150" s="24"/>
    </row>
    <row r="151" spans="25:26" ht="15" hidden="1" customHeight="1" x14ac:dyDescent="0.25">
      <c r="Y151" s="23"/>
      <c r="Z151" s="24"/>
    </row>
    <row r="152" spans="25:26" ht="15" hidden="1" customHeight="1" x14ac:dyDescent="0.25">
      <c r="Y152" s="23"/>
      <c r="Z152" s="24"/>
    </row>
    <row r="153" spans="25:26" ht="15" hidden="1" customHeight="1" x14ac:dyDescent="0.25">
      <c r="Y153" s="23"/>
      <c r="Z153" s="24"/>
    </row>
    <row r="154" spans="25:26" ht="15" hidden="1" customHeight="1" x14ac:dyDescent="0.25">
      <c r="Y154" s="23"/>
      <c r="Z154" s="24"/>
    </row>
    <row r="155" spans="25:26" ht="15" hidden="1" customHeight="1" x14ac:dyDescent="0.25">
      <c r="Y155" s="23"/>
      <c r="Z155" s="24"/>
    </row>
    <row r="156" spans="25:26" ht="15" hidden="1" customHeight="1" x14ac:dyDescent="0.25">
      <c r="Y156" s="23"/>
      <c r="Z156" s="24"/>
    </row>
    <row r="157" spans="25:26" ht="15" hidden="1" customHeight="1" x14ac:dyDescent="0.25">
      <c r="Y157" s="23"/>
      <c r="Z157" s="24"/>
    </row>
    <row r="158" spans="25:26" ht="15" hidden="1" customHeight="1" x14ac:dyDescent="0.25">
      <c r="Y158" s="23"/>
      <c r="Z158" s="24"/>
    </row>
    <row r="159" spans="25:26" ht="15" hidden="1" customHeight="1" x14ac:dyDescent="0.25">
      <c r="Y159" s="23"/>
      <c r="Z159" s="24"/>
    </row>
    <row r="160" spans="25:26" ht="15" hidden="1" customHeight="1" x14ac:dyDescent="0.25">
      <c r="Y160" s="23"/>
      <c r="Z160" s="24"/>
    </row>
    <row r="161" spans="25:26" ht="15" hidden="1" customHeight="1" x14ac:dyDescent="0.25">
      <c r="Y161" s="23"/>
      <c r="Z161" s="24"/>
    </row>
    <row r="162" spans="25:26" ht="15" hidden="1" customHeight="1" x14ac:dyDescent="0.25">
      <c r="Y162" s="23"/>
      <c r="Z162" s="24"/>
    </row>
    <row r="163" spans="25:26" ht="15" hidden="1" customHeight="1" x14ac:dyDescent="0.25">
      <c r="Y163" s="23"/>
      <c r="Z163" s="24"/>
    </row>
    <row r="164" spans="25:26" ht="15" hidden="1" customHeight="1" x14ac:dyDescent="0.25">
      <c r="Y164" s="23"/>
      <c r="Z164" s="24"/>
    </row>
    <row r="165" spans="25:26" ht="15" hidden="1" customHeight="1" x14ac:dyDescent="0.25">
      <c r="Y165" s="23"/>
      <c r="Z165" s="24"/>
    </row>
    <row r="166" spans="25:26" ht="15" hidden="1" customHeight="1" x14ac:dyDescent="0.25"/>
    <row r="167" spans="25:26" ht="15" hidden="1" customHeight="1" x14ac:dyDescent="0.25"/>
    <row r="168" spans="25:26" ht="15" hidden="1" customHeight="1" x14ac:dyDescent="0.25"/>
    <row r="169" spans="25:26" ht="15" hidden="1" customHeight="1" x14ac:dyDescent="0.25"/>
    <row r="170" spans="25:26" ht="15" hidden="1" customHeight="1" x14ac:dyDescent="0.25"/>
    <row r="171" spans="25:26" ht="15" hidden="1" customHeight="1" x14ac:dyDescent="0.25"/>
    <row r="172" spans="25:26" ht="15" hidden="1" customHeight="1" x14ac:dyDescent="0.25"/>
    <row r="173" spans="25:26" ht="15" hidden="1" customHeight="1" x14ac:dyDescent="0.25"/>
    <row r="174" spans="25:26" ht="15" hidden="1" customHeight="1" x14ac:dyDescent="0.25"/>
    <row r="175" spans="25:26" ht="15" hidden="1" customHeight="1" x14ac:dyDescent="0.25">
      <c r="Y175" s="23"/>
      <c r="Z175" s="24"/>
    </row>
    <row r="176" spans="25:26" ht="15" hidden="1" customHeight="1" x14ac:dyDescent="0.25"/>
    <row r="177" spans="4:89" ht="15" hidden="1" customHeight="1" x14ac:dyDescent="0.25">
      <c r="Y177" s="22" t="s">
        <v>678</v>
      </c>
      <c r="Z177" t="s">
        <v>679</v>
      </c>
    </row>
    <row r="178" spans="4:89" ht="15" hidden="1" customHeight="1" x14ac:dyDescent="0.25">
      <c r="G178" s="22"/>
      <c r="H178" s="22"/>
      <c r="I178" s="22"/>
      <c r="J178" s="22"/>
      <c r="K178" s="22"/>
      <c r="L178" s="22"/>
      <c r="M178" s="22"/>
    </row>
    <row r="179" spans="4:89" ht="15" hidden="1" customHeight="1" x14ac:dyDescent="0.25">
      <c r="D179" s="22"/>
      <c r="E179" s="22"/>
      <c r="F179" s="22"/>
      <c r="N179" s="22"/>
      <c r="O179" s="22"/>
      <c r="P179" s="22"/>
      <c r="Q179" s="22"/>
      <c r="R179" s="22"/>
      <c r="S179" s="22"/>
      <c r="T179" s="22"/>
      <c r="U179" s="22"/>
      <c r="V179" s="22"/>
      <c r="W179" s="22"/>
      <c r="X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row>
    <row r="180" spans="4:89" ht="15" hidden="1" customHeight="1" x14ac:dyDescent="0.25"/>
    <row r="181" spans="4:89" ht="15" hidden="1" customHeight="1" x14ac:dyDescent="0.25"/>
    <row r="182" spans="4:89" ht="15" hidden="1" customHeight="1" x14ac:dyDescent="0.25"/>
    <row r="183" spans="4:89" ht="15" hidden="1" customHeight="1" x14ac:dyDescent="0.25"/>
    <row r="184" spans="4:89" ht="15" hidden="1" customHeight="1" x14ac:dyDescent="0.25"/>
    <row r="185" spans="4:89" ht="15" hidden="1" customHeight="1" x14ac:dyDescent="0.25"/>
    <row r="186" spans="4:89" ht="15" hidden="1" customHeight="1" x14ac:dyDescent="0.25"/>
    <row r="187" spans="4:89" ht="15" hidden="1" customHeight="1" x14ac:dyDescent="0.25"/>
    <row r="188" spans="4:89" ht="15" hidden="1" customHeight="1" x14ac:dyDescent="0.25">
      <c r="Y188" s="23"/>
      <c r="Z188" s="24"/>
    </row>
    <row r="189" spans="4:89" ht="15" hidden="1" customHeight="1" x14ac:dyDescent="0.25">
      <c r="Y189" s="23"/>
      <c r="Z189" s="24"/>
    </row>
    <row r="190" spans="4:89" ht="15" hidden="1" customHeight="1" x14ac:dyDescent="0.25">
      <c r="Y190" s="22" t="s">
        <v>678</v>
      </c>
      <c r="Z190" t="s">
        <v>679</v>
      </c>
    </row>
    <row r="191" spans="4:89" ht="15" hidden="1" customHeight="1" x14ac:dyDescent="0.25"/>
    <row r="192" spans="4:89" ht="15" hidden="1" customHeight="1" x14ac:dyDescent="0.25">
      <c r="Y192" s="22" t="s">
        <v>632</v>
      </c>
      <c r="Z192" t="s">
        <v>639</v>
      </c>
    </row>
    <row r="193" spans="25:89" ht="15" hidden="1" customHeight="1" x14ac:dyDescent="0.25">
      <c r="Y193" s="23" t="s">
        <v>85</v>
      </c>
      <c r="Z193" s="24">
        <v>19</v>
      </c>
    </row>
    <row r="194" spans="25:89" ht="15" hidden="1" customHeight="1" x14ac:dyDescent="0.25">
      <c r="Y194" s="23" t="s">
        <v>84</v>
      </c>
      <c r="Z194" s="24">
        <v>35</v>
      </c>
    </row>
    <row r="195" spans="25:89" ht="15" hidden="1" customHeight="1" x14ac:dyDescent="0.25">
      <c r="Y195" s="23" t="s">
        <v>86</v>
      </c>
      <c r="Z195" s="24">
        <v>10</v>
      </c>
    </row>
    <row r="196" spans="25:89" ht="15" hidden="1" customHeight="1" x14ac:dyDescent="0.25">
      <c r="Y196" s="23" t="s">
        <v>633</v>
      </c>
      <c r="Z196" s="24">
        <v>64</v>
      </c>
    </row>
    <row r="197" spans="25:89" ht="15" hidden="1" customHeight="1" x14ac:dyDescent="0.25"/>
    <row r="198" spans="25:89" ht="15" hidden="1" customHeight="1" x14ac:dyDescent="0.25"/>
    <row r="199" spans="25:89" ht="15" hidden="1" customHeight="1" x14ac:dyDescent="0.25"/>
    <row r="200" spans="25:89" ht="15" hidden="1" customHeight="1" x14ac:dyDescent="0.25"/>
    <row r="201" spans="25:89" ht="15" hidden="1" customHeight="1" x14ac:dyDescent="0.25">
      <c r="Y201" s="23"/>
      <c r="Z201" s="24"/>
    </row>
    <row r="202" spans="25:89" ht="15" hidden="1" customHeight="1" x14ac:dyDescent="0.25">
      <c r="Y202" s="22" t="s">
        <v>678</v>
      </c>
      <c r="Z202" t="s">
        <v>679</v>
      </c>
    </row>
    <row r="203" spans="25:89" ht="15" hidden="1" customHeight="1" x14ac:dyDescent="0.25"/>
    <row r="204" spans="25:89" ht="15" hidden="1" customHeight="1" x14ac:dyDescent="0.25">
      <c r="Y204" s="22" t="s">
        <v>632</v>
      </c>
      <c r="Z204" t="s">
        <v>710</v>
      </c>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row>
    <row r="205" spans="25:89" ht="15" hidden="1" customHeight="1" x14ac:dyDescent="0.25">
      <c r="Y205" s="23">
        <v>0</v>
      </c>
      <c r="Z205" s="24">
        <v>33</v>
      </c>
    </row>
    <row r="206" spans="25:89" ht="15" hidden="1" customHeight="1" x14ac:dyDescent="0.25">
      <c r="Y206" s="23" t="s">
        <v>85</v>
      </c>
      <c r="Z206" s="24">
        <v>10</v>
      </c>
    </row>
    <row r="207" spans="25:89" ht="15" hidden="1" customHeight="1" x14ac:dyDescent="0.25">
      <c r="Y207" s="23" t="s">
        <v>87</v>
      </c>
      <c r="Z207" s="24">
        <v>30</v>
      </c>
    </row>
    <row r="208" spans="25:89" ht="15" hidden="1" customHeight="1" x14ac:dyDescent="0.25">
      <c r="Y208" s="23" t="s">
        <v>84</v>
      </c>
      <c r="Z208" s="24">
        <v>15</v>
      </c>
    </row>
    <row r="209" spans="25:27" ht="15" hidden="1" customHeight="1" x14ac:dyDescent="0.25">
      <c r="Y209" s="23" t="s">
        <v>86</v>
      </c>
      <c r="Z209" s="24">
        <v>9</v>
      </c>
    </row>
    <row r="210" spans="25:27" ht="15" hidden="1" customHeight="1" x14ac:dyDescent="0.25">
      <c r="Y210" s="23" t="s">
        <v>838</v>
      </c>
      <c r="Z210" s="24"/>
    </row>
    <row r="211" spans="25:27" ht="15" hidden="1" customHeight="1" x14ac:dyDescent="0.25">
      <c r="Y211" s="23" t="s">
        <v>633</v>
      </c>
      <c r="Z211" s="24">
        <v>97</v>
      </c>
    </row>
    <row r="212" spans="25:27" ht="15" hidden="1" customHeight="1" x14ac:dyDescent="0.25"/>
    <row r="213" spans="25:27" ht="15" hidden="1" customHeight="1" x14ac:dyDescent="0.25"/>
    <row r="214" spans="25:27" ht="15" hidden="1" customHeight="1" x14ac:dyDescent="0.25">
      <c r="Y214" s="22" t="s">
        <v>632</v>
      </c>
      <c r="Z214" t="s">
        <v>635</v>
      </c>
      <c r="AA214" t="s">
        <v>636</v>
      </c>
    </row>
    <row r="215" spans="25:27" ht="15" hidden="1" customHeight="1" x14ac:dyDescent="0.25">
      <c r="Y215" s="23" t="s">
        <v>173</v>
      </c>
      <c r="Z215" s="24">
        <v>3</v>
      </c>
      <c r="AA215" s="24">
        <v>4</v>
      </c>
    </row>
    <row r="216" spans="25:27" ht="15" hidden="1" customHeight="1" x14ac:dyDescent="0.25">
      <c r="Y216" s="23" t="s">
        <v>368</v>
      </c>
      <c r="Z216" s="24">
        <v>4</v>
      </c>
      <c r="AA216" s="24">
        <v>4</v>
      </c>
    </row>
    <row r="217" spans="25:27" ht="15" hidden="1" customHeight="1" x14ac:dyDescent="0.25">
      <c r="Y217" s="23" t="s">
        <v>241</v>
      </c>
      <c r="Z217" s="24">
        <v>4</v>
      </c>
      <c r="AA217" s="24">
        <v>4</v>
      </c>
    </row>
    <row r="218" spans="25:27" ht="15" hidden="1" customHeight="1" x14ac:dyDescent="0.25">
      <c r="Y218" s="23" t="s">
        <v>428</v>
      </c>
      <c r="Z218" s="24">
        <v>1</v>
      </c>
      <c r="AA218" s="24">
        <v>3</v>
      </c>
    </row>
    <row r="219" spans="25:27" ht="15" hidden="1" customHeight="1" x14ac:dyDescent="0.25">
      <c r="Y219" s="23" t="s">
        <v>436</v>
      </c>
      <c r="Z219" s="24">
        <v>2</v>
      </c>
      <c r="AA219" s="24">
        <v>4</v>
      </c>
    </row>
    <row r="220" spans="25:27" ht="15" hidden="1" customHeight="1" x14ac:dyDescent="0.25">
      <c r="Y220" s="23" t="s">
        <v>234</v>
      </c>
      <c r="Z220" s="24">
        <v>2</v>
      </c>
      <c r="AA220" s="24">
        <v>4</v>
      </c>
    </row>
    <row r="221" spans="25:27" ht="15" hidden="1" customHeight="1" x14ac:dyDescent="0.25">
      <c r="Y221" s="23" t="s">
        <v>306</v>
      </c>
      <c r="Z221" s="24">
        <v>3</v>
      </c>
      <c r="AA221" s="24">
        <v>4</v>
      </c>
    </row>
    <row r="222" spans="25:27" ht="15" hidden="1" customHeight="1" x14ac:dyDescent="0.25">
      <c r="Y222" s="23" t="s">
        <v>215</v>
      </c>
      <c r="Z222" s="24">
        <v>5</v>
      </c>
      <c r="AA222" s="24">
        <v>4</v>
      </c>
    </row>
    <row r="223" spans="25:27" ht="15" hidden="1" customHeight="1" x14ac:dyDescent="0.25">
      <c r="Y223" s="23" t="s">
        <v>175</v>
      </c>
      <c r="Z223" s="24">
        <v>1</v>
      </c>
      <c r="AA223" s="24">
        <v>3</v>
      </c>
    </row>
    <row r="224" spans="25:27" ht="15" hidden="1" customHeight="1" x14ac:dyDescent="0.25">
      <c r="Y224" s="23" t="s">
        <v>356</v>
      </c>
      <c r="Z224" s="24">
        <v>2</v>
      </c>
      <c r="AA224" s="24">
        <v>4</v>
      </c>
    </row>
    <row r="225" spans="25:27" ht="15" hidden="1" customHeight="1" x14ac:dyDescent="0.25">
      <c r="Y225" s="23" t="s">
        <v>178</v>
      </c>
      <c r="Z225" s="24">
        <v>4</v>
      </c>
      <c r="AA225" s="24">
        <v>4</v>
      </c>
    </row>
    <row r="226" spans="25:27" ht="15" hidden="1" customHeight="1" x14ac:dyDescent="0.25">
      <c r="Y226" s="23" t="s">
        <v>390</v>
      </c>
      <c r="Z226" s="24">
        <v>5</v>
      </c>
      <c r="AA226" s="24">
        <v>3</v>
      </c>
    </row>
    <row r="227" spans="25:27" ht="15" hidden="1" customHeight="1" x14ac:dyDescent="0.25">
      <c r="Y227" s="23" t="s">
        <v>211</v>
      </c>
      <c r="Z227" s="24">
        <v>1</v>
      </c>
      <c r="AA227" s="24">
        <v>3</v>
      </c>
    </row>
    <row r="228" spans="25:27" ht="15" hidden="1" customHeight="1" x14ac:dyDescent="0.25">
      <c r="Y228" s="23" t="s">
        <v>289</v>
      </c>
      <c r="Z228" s="24">
        <v>2</v>
      </c>
      <c r="AA228" s="24">
        <v>4</v>
      </c>
    </row>
    <row r="229" spans="25:27" ht="15" hidden="1" customHeight="1" x14ac:dyDescent="0.25">
      <c r="Y229" s="23" t="s">
        <v>275</v>
      </c>
      <c r="Z229" s="24">
        <v>3</v>
      </c>
      <c r="AA229" s="24">
        <v>5</v>
      </c>
    </row>
    <row r="230" spans="25:27" ht="15" hidden="1" customHeight="1" x14ac:dyDescent="0.25">
      <c r="Y230" s="23" t="s">
        <v>416</v>
      </c>
      <c r="Z230" s="24">
        <v>1</v>
      </c>
      <c r="AA230" s="24">
        <v>3</v>
      </c>
    </row>
    <row r="231" spans="25:27" ht="15" hidden="1" customHeight="1" x14ac:dyDescent="0.25">
      <c r="Y231" s="23" t="s">
        <v>401</v>
      </c>
      <c r="Z231" s="24">
        <v>5</v>
      </c>
      <c r="AA231" s="24">
        <v>3</v>
      </c>
    </row>
    <row r="232" spans="25:27" ht="15" hidden="1" customHeight="1" x14ac:dyDescent="0.25">
      <c r="Y232" s="23" t="s">
        <v>422</v>
      </c>
      <c r="Z232" s="24">
        <v>2</v>
      </c>
      <c r="AA232" s="24">
        <v>4</v>
      </c>
    </row>
    <row r="233" spans="25:27" ht="15" hidden="1" customHeight="1" x14ac:dyDescent="0.25">
      <c r="Y233" s="23" t="s">
        <v>236</v>
      </c>
      <c r="Z233" s="24">
        <v>4</v>
      </c>
      <c r="AA233" s="24">
        <v>4</v>
      </c>
    </row>
    <row r="234" spans="25:27" ht="15" hidden="1" customHeight="1" x14ac:dyDescent="0.25">
      <c r="Y234" s="23" t="s">
        <v>323</v>
      </c>
      <c r="Z234" s="24">
        <v>2</v>
      </c>
      <c r="AA234" s="24">
        <v>3</v>
      </c>
    </row>
    <row r="235" spans="25:27" ht="15" hidden="1" customHeight="1" x14ac:dyDescent="0.25">
      <c r="Y235" s="23" t="s">
        <v>330</v>
      </c>
      <c r="Z235" s="24">
        <v>3</v>
      </c>
      <c r="AA235" s="24">
        <v>3</v>
      </c>
    </row>
    <row r="236" spans="25:27" ht="15" hidden="1" customHeight="1" x14ac:dyDescent="0.25">
      <c r="Y236" s="23" t="s">
        <v>206</v>
      </c>
      <c r="Z236" s="24">
        <v>3</v>
      </c>
      <c r="AA236" s="24">
        <v>4</v>
      </c>
    </row>
    <row r="237" spans="25:27" ht="15" hidden="1" customHeight="1" x14ac:dyDescent="0.25">
      <c r="Y237" s="23" t="s">
        <v>432</v>
      </c>
      <c r="Z237" s="24">
        <v>2</v>
      </c>
      <c r="AA237" s="24">
        <v>4</v>
      </c>
    </row>
    <row r="238" spans="25:27" ht="15" hidden="1" customHeight="1" x14ac:dyDescent="0.25">
      <c r="Y238" s="23" t="s">
        <v>449</v>
      </c>
      <c r="Z238" s="24">
        <v>3</v>
      </c>
      <c r="AA238" s="24">
        <v>4</v>
      </c>
    </row>
    <row r="239" spans="25:27" ht="15" hidden="1" customHeight="1" x14ac:dyDescent="0.25">
      <c r="Y239" s="23" t="s">
        <v>280</v>
      </c>
      <c r="Z239" s="24">
        <v>2</v>
      </c>
      <c r="AA239" s="24">
        <v>4</v>
      </c>
    </row>
    <row r="240" spans="25:27" ht="15" hidden="1" customHeight="1" x14ac:dyDescent="0.25">
      <c r="Y240" s="23" t="s">
        <v>360</v>
      </c>
      <c r="Z240" s="24">
        <v>4</v>
      </c>
      <c r="AA240" s="24">
        <v>5</v>
      </c>
    </row>
    <row r="241" spans="25:27" ht="15" hidden="1" customHeight="1" x14ac:dyDescent="0.25">
      <c r="Y241" s="23" t="s">
        <v>229</v>
      </c>
      <c r="Z241" s="24">
        <v>1</v>
      </c>
      <c r="AA241" s="24">
        <v>3</v>
      </c>
    </row>
    <row r="242" spans="25:27" ht="15" hidden="1" customHeight="1" x14ac:dyDescent="0.25">
      <c r="Y242" s="23" t="s">
        <v>221</v>
      </c>
      <c r="Z242" s="24">
        <v>5</v>
      </c>
      <c r="AA242" s="24">
        <v>3</v>
      </c>
    </row>
    <row r="243" spans="25:27" ht="15" hidden="1" customHeight="1" x14ac:dyDescent="0.25">
      <c r="Y243" s="23" t="s">
        <v>257</v>
      </c>
      <c r="Z243" s="24">
        <v>5</v>
      </c>
      <c r="AA243" s="24">
        <v>3</v>
      </c>
    </row>
    <row r="244" spans="25:27" ht="15" hidden="1" customHeight="1" x14ac:dyDescent="0.25">
      <c r="Y244" s="23" t="s">
        <v>312</v>
      </c>
      <c r="Z244" s="24">
        <v>4</v>
      </c>
      <c r="AA244" s="24">
        <v>4</v>
      </c>
    </row>
    <row r="245" spans="25:27" ht="15" hidden="1" customHeight="1" x14ac:dyDescent="0.25">
      <c r="Y245" s="23" t="s">
        <v>247</v>
      </c>
      <c r="Z245" s="24">
        <v>5</v>
      </c>
      <c r="AA245" s="24">
        <v>5</v>
      </c>
    </row>
    <row r="246" spans="25:27" ht="15" hidden="1" customHeight="1" x14ac:dyDescent="0.25">
      <c r="Y246" s="23" t="s">
        <v>352</v>
      </c>
      <c r="Z246" s="24">
        <v>3</v>
      </c>
      <c r="AA246" s="24">
        <v>3</v>
      </c>
    </row>
    <row r="247" spans="25:27" ht="15" hidden="1" customHeight="1" x14ac:dyDescent="0.25">
      <c r="Y247" s="23" t="s">
        <v>284</v>
      </c>
      <c r="Z247" s="24">
        <v>3</v>
      </c>
      <c r="AA247" s="24">
        <v>4</v>
      </c>
    </row>
    <row r="248" spans="25:27" ht="15" hidden="1" customHeight="1" x14ac:dyDescent="0.25">
      <c r="Y248" s="23" t="s">
        <v>334</v>
      </c>
      <c r="Z248" s="24">
        <v>3</v>
      </c>
      <c r="AA248" s="24">
        <v>4</v>
      </c>
    </row>
    <row r="249" spans="25:27" ht="15" hidden="1" customHeight="1" x14ac:dyDescent="0.25">
      <c r="Y249" s="23" t="s">
        <v>409</v>
      </c>
      <c r="Z249" s="24">
        <v>2</v>
      </c>
      <c r="AA249" s="24">
        <v>4</v>
      </c>
    </row>
    <row r="250" spans="25:27" ht="15" hidden="1" customHeight="1" x14ac:dyDescent="0.25">
      <c r="Y250" s="23" t="s">
        <v>405</v>
      </c>
      <c r="Z250" s="24">
        <v>2</v>
      </c>
      <c r="AA250" s="24">
        <v>4</v>
      </c>
    </row>
    <row r="251" spans="25:27" ht="15" hidden="1" customHeight="1" x14ac:dyDescent="0.25">
      <c r="Y251" s="23" t="s">
        <v>381</v>
      </c>
      <c r="Z251" s="24">
        <v>4</v>
      </c>
      <c r="AA251" s="24">
        <v>4</v>
      </c>
    </row>
    <row r="252" spans="25:27" ht="15" hidden="1" customHeight="1" x14ac:dyDescent="0.25">
      <c r="Y252" s="23" t="s">
        <v>394</v>
      </c>
      <c r="Z252" s="24">
        <v>2</v>
      </c>
      <c r="AA252" s="24">
        <v>5</v>
      </c>
    </row>
    <row r="253" spans="25:27" ht="15" hidden="1" customHeight="1" x14ac:dyDescent="0.25">
      <c r="Y253" s="23" t="s">
        <v>387</v>
      </c>
      <c r="Z253" s="24">
        <v>3</v>
      </c>
      <c r="AA253" s="24">
        <v>4</v>
      </c>
    </row>
    <row r="254" spans="25:27" ht="15" hidden="1" customHeight="1" x14ac:dyDescent="0.25">
      <c r="Y254" s="23" t="s">
        <v>270</v>
      </c>
      <c r="Z254" s="24">
        <v>3</v>
      </c>
      <c r="AA254" s="24">
        <v>5</v>
      </c>
    </row>
    <row r="255" spans="25:27" ht="15" hidden="1" customHeight="1" x14ac:dyDescent="0.25">
      <c r="Y255" s="23" t="s">
        <v>218</v>
      </c>
      <c r="Z255" s="24">
        <v>1</v>
      </c>
      <c r="AA255" s="24">
        <v>5</v>
      </c>
    </row>
    <row r="256" spans="25:27" ht="15" hidden="1" customHeight="1" x14ac:dyDescent="0.25">
      <c r="Y256" s="23" t="s">
        <v>445</v>
      </c>
      <c r="Z256" s="24">
        <v>1</v>
      </c>
      <c r="AA256" s="24">
        <v>4</v>
      </c>
    </row>
    <row r="257" spans="25:27" ht="15" hidden="1" customHeight="1" x14ac:dyDescent="0.25">
      <c r="Y257" s="23" t="s">
        <v>397</v>
      </c>
      <c r="Z257" s="24">
        <v>2</v>
      </c>
      <c r="AA257" s="24">
        <v>3</v>
      </c>
    </row>
    <row r="258" spans="25:27" ht="15" hidden="1" customHeight="1" x14ac:dyDescent="0.25">
      <c r="Y258" s="23" t="s">
        <v>317</v>
      </c>
      <c r="Z258" s="24">
        <v>4</v>
      </c>
      <c r="AA258" s="24">
        <v>4</v>
      </c>
    </row>
    <row r="259" spans="25:27" ht="15" hidden="1" customHeight="1" x14ac:dyDescent="0.25">
      <c r="Y259" s="23" t="s">
        <v>440</v>
      </c>
      <c r="Z259" s="24">
        <v>2</v>
      </c>
      <c r="AA259" s="24">
        <v>4</v>
      </c>
    </row>
    <row r="260" spans="25:27" ht="15" hidden="1" customHeight="1" x14ac:dyDescent="0.25">
      <c r="Y260" s="23" t="s">
        <v>339</v>
      </c>
      <c r="Z260" s="24">
        <v>2</v>
      </c>
      <c r="AA260" s="24">
        <v>4</v>
      </c>
    </row>
    <row r="261" spans="25:27" ht="15" hidden="1" customHeight="1" x14ac:dyDescent="0.25">
      <c r="Y261" s="23" t="s">
        <v>326</v>
      </c>
      <c r="Z261" s="24">
        <v>2</v>
      </c>
      <c r="AA261" s="24">
        <v>3</v>
      </c>
    </row>
    <row r="262" spans="25:27" ht="15" hidden="1" customHeight="1" x14ac:dyDescent="0.25">
      <c r="Y262" s="23" t="s">
        <v>252</v>
      </c>
      <c r="Z262" s="24">
        <v>1</v>
      </c>
      <c r="AA262" s="24">
        <v>4</v>
      </c>
    </row>
    <row r="263" spans="25:27" ht="15" hidden="1" customHeight="1" x14ac:dyDescent="0.25">
      <c r="Y263" s="23" t="s">
        <v>346</v>
      </c>
      <c r="Z263" s="24">
        <v>3</v>
      </c>
      <c r="AA263" s="24">
        <v>5</v>
      </c>
    </row>
    <row r="264" spans="25:27" ht="15" hidden="1" customHeight="1" x14ac:dyDescent="0.25">
      <c r="Y264" s="23" t="s">
        <v>364</v>
      </c>
      <c r="Z264" s="24">
        <v>1</v>
      </c>
      <c r="AA264" s="24">
        <v>4</v>
      </c>
    </row>
    <row r="265" spans="25:27" ht="15" hidden="1" customHeight="1" x14ac:dyDescent="0.25">
      <c r="Y265" s="23" t="s">
        <v>377</v>
      </c>
      <c r="Z265" s="24">
        <v>1</v>
      </c>
      <c r="AA265" s="24">
        <v>3</v>
      </c>
    </row>
    <row r="266" spans="25:27" ht="15" hidden="1" customHeight="1" x14ac:dyDescent="0.25">
      <c r="Y266" s="23" t="s">
        <v>425</v>
      </c>
      <c r="Z266" s="24">
        <v>2</v>
      </c>
      <c r="AA266" s="24">
        <v>5</v>
      </c>
    </row>
    <row r="267" spans="25:27" ht="15" hidden="1" customHeight="1" x14ac:dyDescent="0.25">
      <c r="Y267" s="23" t="s">
        <v>226</v>
      </c>
      <c r="Z267" s="24">
        <v>4</v>
      </c>
      <c r="AA267" s="24">
        <v>5</v>
      </c>
    </row>
    <row r="268" spans="25:27" ht="15" hidden="1" customHeight="1" x14ac:dyDescent="0.25">
      <c r="Y268" s="23" t="s">
        <v>299</v>
      </c>
      <c r="Z268" s="24">
        <v>3</v>
      </c>
      <c r="AA268" s="24">
        <v>4</v>
      </c>
    </row>
    <row r="269" spans="25:27" ht="15" hidden="1" customHeight="1" x14ac:dyDescent="0.25">
      <c r="Y269" s="23" t="s">
        <v>303</v>
      </c>
      <c r="Z269" s="24">
        <v>2</v>
      </c>
      <c r="AA269" s="24">
        <v>3</v>
      </c>
    </row>
    <row r="270" spans="25:27" ht="15" hidden="1" customHeight="1" x14ac:dyDescent="0.25">
      <c r="Y270" s="23" t="s">
        <v>262</v>
      </c>
      <c r="Z270" s="24">
        <v>3</v>
      </c>
      <c r="AA270" s="24">
        <v>4</v>
      </c>
    </row>
    <row r="271" spans="25:27" ht="15" hidden="1" customHeight="1" x14ac:dyDescent="0.25">
      <c r="Y271" s="23" t="s">
        <v>413</v>
      </c>
      <c r="Z271" s="24">
        <v>4</v>
      </c>
      <c r="AA271" s="24">
        <v>4</v>
      </c>
    </row>
    <row r="272" spans="25:27" ht="15" hidden="1" customHeight="1" x14ac:dyDescent="0.25">
      <c r="Y272" s="23" t="s">
        <v>295</v>
      </c>
      <c r="Z272" s="24">
        <v>1</v>
      </c>
      <c r="AA272" s="24">
        <v>5</v>
      </c>
    </row>
    <row r="273" spans="25:27" ht="15" hidden="1" customHeight="1" x14ac:dyDescent="0.25">
      <c r="Y273" s="23" t="s">
        <v>266</v>
      </c>
      <c r="Z273" s="24">
        <v>1</v>
      </c>
      <c r="AA273" s="24">
        <v>5</v>
      </c>
    </row>
    <row r="274" spans="25:27" ht="15" hidden="1" customHeight="1" x14ac:dyDescent="0.25">
      <c r="Y274" s="23" t="s">
        <v>320</v>
      </c>
      <c r="Z274" s="24">
        <v>3</v>
      </c>
      <c r="AA274" s="24">
        <v>3</v>
      </c>
    </row>
    <row r="275" spans="25:27" ht="15" hidden="1" customHeight="1" x14ac:dyDescent="0.25">
      <c r="Y275" s="23" t="s">
        <v>838</v>
      </c>
      <c r="Z275" s="24"/>
      <c r="AA275" s="24"/>
    </row>
    <row r="276" spans="25:27" ht="15" hidden="1" customHeight="1" x14ac:dyDescent="0.25">
      <c r="Y276" s="23" t="s">
        <v>688</v>
      </c>
      <c r="Z276" s="24">
        <v>3</v>
      </c>
      <c r="AA276" s="24">
        <v>4</v>
      </c>
    </row>
    <row r="277" spans="25:27" ht="15" hidden="1" customHeight="1" x14ac:dyDescent="0.25">
      <c r="Y277" s="23" t="s">
        <v>775</v>
      </c>
      <c r="Z277" s="24">
        <v>2</v>
      </c>
      <c r="AA277" s="24">
        <v>4</v>
      </c>
    </row>
    <row r="278" spans="25:27" ht="15" hidden="1" customHeight="1" x14ac:dyDescent="0.25">
      <c r="Y278" s="23" t="s">
        <v>714</v>
      </c>
      <c r="Z278" s="24">
        <v>3</v>
      </c>
      <c r="AA278" s="24">
        <v>4</v>
      </c>
    </row>
    <row r="279" spans="25:27" ht="15" hidden="1" customHeight="1" x14ac:dyDescent="0.25">
      <c r="Y279" s="23" t="s">
        <v>684</v>
      </c>
      <c r="Z279" s="24">
        <v>4</v>
      </c>
      <c r="AA279" s="24">
        <v>3</v>
      </c>
    </row>
    <row r="280" spans="25:27" ht="15" hidden="1" customHeight="1" x14ac:dyDescent="0.25">
      <c r="Y280" s="23" t="s">
        <v>633</v>
      </c>
      <c r="Z280" s="24">
        <v>173</v>
      </c>
      <c r="AA280" s="24">
        <v>249</v>
      </c>
    </row>
    <row r="281" spans="25:27" ht="15" hidden="1" customHeight="1" x14ac:dyDescent="0.25"/>
    <row r="282" spans="25:27" ht="15" hidden="1" customHeight="1" x14ac:dyDescent="0.25"/>
    <row r="283" spans="25:27" ht="15" hidden="1" customHeight="1" x14ac:dyDescent="0.25"/>
    <row r="284" spans="25:27" ht="15" hidden="1" customHeight="1" x14ac:dyDescent="0.25"/>
    <row r="285" spans="25:27" ht="15" hidden="1" customHeight="1" x14ac:dyDescent="0.25"/>
    <row r="286" spans="25:27" ht="15" hidden="1" customHeight="1" x14ac:dyDescent="0.25"/>
    <row r="287" spans="25:27" ht="15" hidden="1" customHeight="1" x14ac:dyDescent="0.25"/>
    <row r="288" spans="25:27"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spans="25:89" ht="15" hidden="1" customHeight="1" x14ac:dyDescent="0.25"/>
    <row r="370" spans="25:89" ht="15" hidden="1" customHeight="1" x14ac:dyDescent="0.25"/>
    <row r="371" spans="25:89" ht="15" hidden="1" customHeight="1" x14ac:dyDescent="0.25"/>
    <row r="372" spans="25:89" ht="15" hidden="1" customHeight="1" x14ac:dyDescent="0.25"/>
    <row r="373" spans="25:89" ht="15" hidden="1" customHeight="1" x14ac:dyDescent="0.25"/>
    <row r="374" spans="25:89" ht="15" hidden="1" customHeight="1" x14ac:dyDescent="0.25">
      <c r="Y374" s="23"/>
      <c r="Z374" s="24"/>
    </row>
    <row r="375" spans="25:89" ht="15" hidden="1" customHeight="1" x14ac:dyDescent="0.25">
      <c r="Y375" s="23"/>
      <c r="Z375" s="24"/>
    </row>
    <row r="376" spans="25:89" ht="15" hidden="1" customHeight="1" x14ac:dyDescent="0.25">
      <c r="Y376" s="22" t="s">
        <v>678</v>
      </c>
      <c r="Z376" t="s">
        <v>679</v>
      </c>
    </row>
    <row r="377" spans="25:89" ht="15" hidden="1" customHeight="1" x14ac:dyDescent="0.25"/>
    <row r="378" spans="25:89" ht="15" hidden="1" customHeight="1" x14ac:dyDescent="0.25">
      <c r="Y378" s="22" t="s">
        <v>632</v>
      </c>
      <c r="Z378" t="s">
        <v>639</v>
      </c>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row>
    <row r="379" spans="25:89" ht="15" hidden="1" customHeight="1" x14ac:dyDescent="0.25">
      <c r="Y379" s="23" t="s">
        <v>479</v>
      </c>
      <c r="Z379" s="24"/>
    </row>
    <row r="380" spans="25:89" ht="15" hidden="1" customHeight="1" x14ac:dyDescent="0.25">
      <c r="Y380" s="23" t="s">
        <v>839</v>
      </c>
      <c r="Z380" s="24">
        <v>1</v>
      </c>
    </row>
    <row r="381" spans="25:89" ht="15" hidden="1" customHeight="1" x14ac:dyDescent="0.25">
      <c r="Y381" s="23" t="s">
        <v>840</v>
      </c>
      <c r="Z381" s="24">
        <v>1</v>
      </c>
    </row>
    <row r="382" spans="25:89" ht="15" hidden="1" customHeight="1" x14ac:dyDescent="0.25">
      <c r="Y382" s="23" t="s">
        <v>841</v>
      </c>
      <c r="Z382" s="24">
        <v>1</v>
      </c>
    </row>
    <row r="383" spans="25:89" ht="15" hidden="1" customHeight="1" x14ac:dyDescent="0.25">
      <c r="Y383" s="23" t="s">
        <v>842</v>
      </c>
      <c r="Z383" s="24">
        <v>1</v>
      </c>
    </row>
    <row r="384" spans="25:89" ht="15" hidden="1" customHeight="1" x14ac:dyDescent="0.25">
      <c r="Y384" s="23" t="s">
        <v>843</v>
      </c>
      <c r="Z384" s="24">
        <v>1</v>
      </c>
    </row>
    <row r="385" spans="25:26" ht="15" hidden="1" customHeight="1" x14ac:dyDescent="0.25">
      <c r="Y385" s="23" t="s">
        <v>844</v>
      </c>
      <c r="Z385" s="24">
        <v>1</v>
      </c>
    </row>
    <row r="386" spans="25:26" ht="15" hidden="1" customHeight="1" x14ac:dyDescent="0.25">
      <c r="Y386" s="23" t="s">
        <v>845</v>
      </c>
      <c r="Z386" s="24">
        <v>1</v>
      </c>
    </row>
    <row r="387" spans="25:26" ht="15" hidden="1" customHeight="1" x14ac:dyDescent="0.25">
      <c r="Y387" s="23" t="s">
        <v>846</v>
      </c>
      <c r="Z387" s="24">
        <v>1</v>
      </c>
    </row>
    <row r="388" spans="25:26" ht="15" hidden="1" customHeight="1" x14ac:dyDescent="0.25">
      <c r="Y388" s="23" t="s">
        <v>847</v>
      </c>
      <c r="Z388" s="24">
        <v>1</v>
      </c>
    </row>
    <row r="389" spans="25:26" ht="15" hidden="1" customHeight="1" x14ac:dyDescent="0.25">
      <c r="Y389" s="23" t="s">
        <v>848</v>
      </c>
      <c r="Z389" s="24">
        <v>1</v>
      </c>
    </row>
    <row r="390" spans="25:26" ht="15" hidden="1" customHeight="1" x14ac:dyDescent="0.25">
      <c r="Y390" s="23" t="s">
        <v>849</v>
      </c>
      <c r="Z390" s="24">
        <v>1</v>
      </c>
    </row>
    <row r="391" spans="25:26" ht="15" hidden="1" customHeight="1" x14ac:dyDescent="0.25">
      <c r="Y391" s="23" t="s">
        <v>850</v>
      </c>
      <c r="Z391" s="24"/>
    </row>
    <row r="392" spans="25:26" ht="15" hidden="1" customHeight="1" x14ac:dyDescent="0.25">
      <c r="Y392" s="23" t="s">
        <v>851</v>
      </c>
      <c r="Z392" s="24">
        <v>1</v>
      </c>
    </row>
    <row r="393" spans="25:26" ht="15" hidden="1" customHeight="1" x14ac:dyDescent="0.25">
      <c r="Y393" s="23" t="s">
        <v>852</v>
      </c>
      <c r="Z393" s="24"/>
    </row>
    <row r="394" spans="25:26" ht="15" hidden="1" customHeight="1" x14ac:dyDescent="0.25">
      <c r="Y394" s="23" t="s">
        <v>853</v>
      </c>
      <c r="Z394" s="24">
        <v>1</v>
      </c>
    </row>
    <row r="395" spans="25:26" ht="15" hidden="1" customHeight="1" x14ac:dyDescent="0.25">
      <c r="Y395" s="23" t="s">
        <v>854</v>
      </c>
      <c r="Z395" s="24">
        <v>1</v>
      </c>
    </row>
    <row r="396" spans="25:26" ht="15" hidden="1" customHeight="1" x14ac:dyDescent="0.25">
      <c r="Y396" s="23" t="s">
        <v>855</v>
      </c>
      <c r="Z396" s="24"/>
    </row>
    <row r="397" spans="25:26" ht="15" hidden="1" customHeight="1" x14ac:dyDescent="0.25">
      <c r="Y397" s="23" t="s">
        <v>856</v>
      </c>
      <c r="Z397" s="24">
        <v>1</v>
      </c>
    </row>
    <row r="398" spans="25:26" ht="15" hidden="1" customHeight="1" x14ac:dyDescent="0.25">
      <c r="Y398" s="23" t="s">
        <v>857</v>
      </c>
      <c r="Z398" s="24">
        <v>1</v>
      </c>
    </row>
    <row r="399" spans="25:26" ht="15" hidden="1" customHeight="1" x14ac:dyDescent="0.25">
      <c r="Y399" s="23" t="s">
        <v>858</v>
      </c>
      <c r="Z399" s="24">
        <v>1</v>
      </c>
    </row>
    <row r="400" spans="25:26" ht="15" hidden="1" customHeight="1" x14ac:dyDescent="0.25">
      <c r="Y400" s="23" t="s">
        <v>859</v>
      </c>
      <c r="Z400" s="24">
        <v>1</v>
      </c>
    </row>
    <row r="401" spans="25:26" ht="15" hidden="1" customHeight="1" x14ac:dyDescent="0.25">
      <c r="Y401" s="23" t="s">
        <v>860</v>
      </c>
      <c r="Z401" s="24">
        <v>1</v>
      </c>
    </row>
    <row r="402" spans="25:26" ht="15" hidden="1" customHeight="1" x14ac:dyDescent="0.25">
      <c r="Y402" s="23" t="s">
        <v>861</v>
      </c>
      <c r="Z402" s="24">
        <v>1</v>
      </c>
    </row>
    <row r="403" spans="25:26" ht="15" hidden="1" customHeight="1" x14ac:dyDescent="0.25">
      <c r="Y403" s="23" t="s">
        <v>862</v>
      </c>
      <c r="Z403" s="24">
        <v>1</v>
      </c>
    </row>
    <row r="404" spans="25:26" ht="15" hidden="1" customHeight="1" x14ac:dyDescent="0.25">
      <c r="Y404" s="23" t="s">
        <v>863</v>
      </c>
      <c r="Z404" s="24">
        <v>1</v>
      </c>
    </row>
    <row r="405" spans="25:26" ht="15" hidden="1" customHeight="1" x14ac:dyDescent="0.25">
      <c r="Y405" s="23" t="s">
        <v>864</v>
      </c>
      <c r="Z405" s="24">
        <v>1</v>
      </c>
    </row>
    <row r="406" spans="25:26" ht="15" hidden="1" customHeight="1" x14ac:dyDescent="0.25">
      <c r="Y406" s="23" t="s">
        <v>865</v>
      </c>
      <c r="Z406" s="24">
        <v>1</v>
      </c>
    </row>
    <row r="407" spans="25:26" ht="15" hidden="1" customHeight="1" x14ac:dyDescent="0.25">
      <c r="Y407" s="23" t="s">
        <v>866</v>
      </c>
      <c r="Z407" s="24">
        <v>2</v>
      </c>
    </row>
    <row r="408" spans="25:26" ht="15" hidden="1" customHeight="1" x14ac:dyDescent="0.25">
      <c r="Y408" s="23" t="s">
        <v>867</v>
      </c>
      <c r="Z408" s="24">
        <v>1</v>
      </c>
    </row>
    <row r="409" spans="25:26" ht="15" hidden="1" customHeight="1" x14ac:dyDescent="0.25">
      <c r="Y409" s="23" t="s">
        <v>868</v>
      </c>
      <c r="Z409" s="24">
        <v>1</v>
      </c>
    </row>
    <row r="410" spans="25:26" ht="15" hidden="1" customHeight="1" x14ac:dyDescent="0.25">
      <c r="Y410" s="23" t="s">
        <v>869</v>
      </c>
      <c r="Z410" s="24"/>
    </row>
    <row r="411" spans="25:26" ht="15" hidden="1" customHeight="1" x14ac:dyDescent="0.25">
      <c r="Y411" s="23" t="s">
        <v>870</v>
      </c>
      <c r="Z411" s="24">
        <v>1</v>
      </c>
    </row>
    <row r="412" spans="25:26" ht="15" hidden="1" customHeight="1" x14ac:dyDescent="0.25">
      <c r="Y412" s="23" t="s">
        <v>871</v>
      </c>
      <c r="Z412" s="24">
        <v>1</v>
      </c>
    </row>
    <row r="413" spans="25:26" ht="15" hidden="1" customHeight="1" x14ac:dyDescent="0.25">
      <c r="Y413" s="23" t="s">
        <v>872</v>
      </c>
      <c r="Z413" s="24">
        <v>1</v>
      </c>
    </row>
    <row r="414" spans="25:26" ht="15" hidden="1" customHeight="1" x14ac:dyDescent="0.25">
      <c r="Y414" s="23" t="s">
        <v>873</v>
      </c>
      <c r="Z414" s="24">
        <v>1</v>
      </c>
    </row>
    <row r="415" spans="25:26" ht="15" hidden="1" customHeight="1" x14ac:dyDescent="0.25">
      <c r="Y415" s="23" t="s">
        <v>874</v>
      </c>
      <c r="Z415" s="24">
        <v>1</v>
      </c>
    </row>
    <row r="416" spans="25:26" ht="15" hidden="1" customHeight="1" x14ac:dyDescent="0.25">
      <c r="Y416" s="23" t="s">
        <v>875</v>
      </c>
      <c r="Z416" s="24">
        <v>1</v>
      </c>
    </row>
    <row r="417" spans="25:26" ht="15" hidden="1" customHeight="1" x14ac:dyDescent="0.25">
      <c r="Y417" s="23" t="s">
        <v>876</v>
      </c>
      <c r="Z417" s="24"/>
    </row>
    <row r="418" spans="25:26" ht="15" hidden="1" customHeight="1" x14ac:dyDescent="0.25">
      <c r="Y418" s="23" t="s">
        <v>877</v>
      </c>
      <c r="Z418" s="24">
        <v>1</v>
      </c>
    </row>
    <row r="419" spans="25:26" ht="15" hidden="1" customHeight="1" x14ac:dyDescent="0.25">
      <c r="Y419" s="23" t="s">
        <v>878</v>
      </c>
      <c r="Z419" s="24"/>
    </row>
    <row r="420" spans="25:26" ht="15" hidden="1" customHeight="1" x14ac:dyDescent="0.25">
      <c r="Y420" s="23" t="s">
        <v>879</v>
      </c>
      <c r="Z420" s="24">
        <v>1</v>
      </c>
    </row>
    <row r="421" spans="25:26" ht="15" hidden="1" customHeight="1" x14ac:dyDescent="0.25">
      <c r="Y421" s="23" t="s">
        <v>880</v>
      </c>
      <c r="Z421" s="24">
        <v>1</v>
      </c>
    </row>
    <row r="422" spans="25:26" ht="15" hidden="1" customHeight="1" x14ac:dyDescent="0.25">
      <c r="Y422" s="23" t="s">
        <v>881</v>
      </c>
      <c r="Z422" s="24">
        <v>1</v>
      </c>
    </row>
    <row r="423" spans="25:26" ht="15" hidden="1" customHeight="1" x14ac:dyDescent="0.25">
      <c r="Y423" s="23" t="s">
        <v>882</v>
      </c>
      <c r="Z423" s="24">
        <v>1</v>
      </c>
    </row>
    <row r="424" spans="25:26" ht="15" hidden="1" customHeight="1" x14ac:dyDescent="0.25">
      <c r="Y424" s="23" t="s">
        <v>883</v>
      </c>
      <c r="Z424" s="24">
        <v>1</v>
      </c>
    </row>
    <row r="425" spans="25:26" ht="15" hidden="1" customHeight="1" x14ac:dyDescent="0.25">
      <c r="Y425" s="23" t="s">
        <v>884</v>
      </c>
      <c r="Z425" s="24">
        <v>1</v>
      </c>
    </row>
    <row r="426" spans="25:26" ht="15" hidden="1" customHeight="1" x14ac:dyDescent="0.25">
      <c r="Y426" s="23" t="s">
        <v>680</v>
      </c>
      <c r="Z426" s="24">
        <v>1</v>
      </c>
    </row>
    <row r="427" spans="25:26" ht="15" hidden="1" customHeight="1" x14ac:dyDescent="0.25">
      <c r="Y427" s="23" t="s">
        <v>885</v>
      </c>
      <c r="Z427" s="24">
        <v>1</v>
      </c>
    </row>
    <row r="428" spans="25:26" ht="15" hidden="1" customHeight="1" x14ac:dyDescent="0.25">
      <c r="Y428" s="23" t="s">
        <v>886</v>
      </c>
      <c r="Z428" s="24">
        <v>1</v>
      </c>
    </row>
    <row r="429" spans="25:26" ht="15" hidden="1" customHeight="1" x14ac:dyDescent="0.25">
      <c r="Y429" s="23" t="s">
        <v>887</v>
      </c>
      <c r="Z429" s="24">
        <v>1</v>
      </c>
    </row>
    <row r="430" spans="25:26" ht="15" hidden="1" customHeight="1" x14ac:dyDescent="0.25">
      <c r="Y430" s="23" t="s">
        <v>888</v>
      </c>
      <c r="Z430" s="24">
        <v>1</v>
      </c>
    </row>
    <row r="431" spans="25:26" ht="15" hidden="1" customHeight="1" x14ac:dyDescent="0.25">
      <c r="Y431" s="23" t="s">
        <v>681</v>
      </c>
      <c r="Z431" s="24">
        <v>1</v>
      </c>
    </row>
    <row r="432" spans="25:26" ht="15" hidden="1" customHeight="1" x14ac:dyDescent="0.25">
      <c r="Y432" s="23" t="s">
        <v>889</v>
      </c>
      <c r="Z432" s="24">
        <v>1</v>
      </c>
    </row>
    <row r="433" spans="25:26" ht="15" hidden="1" customHeight="1" x14ac:dyDescent="0.25">
      <c r="Y433" s="23" t="s">
        <v>890</v>
      </c>
      <c r="Z433" s="24">
        <v>1</v>
      </c>
    </row>
    <row r="434" spans="25:26" ht="15" hidden="1" customHeight="1" x14ac:dyDescent="0.25">
      <c r="Y434" s="23" t="s">
        <v>891</v>
      </c>
      <c r="Z434" s="24">
        <v>1</v>
      </c>
    </row>
    <row r="435" spans="25:26" ht="15" hidden="1" customHeight="1" x14ac:dyDescent="0.25">
      <c r="Y435" s="23" t="s">
        <v>892</v>
      </c>
      <c r="Z435" s="24">
        <v>1</v>
      </c>
    </row>
    <row r="436" spans="25:26" ht="15" hidden="1" customHeight="1" x14ac:dyDescent="0.25">
      <c r="Y436" s="23" t="s">
        <v>893</v>
      </c>
      <c r="Z436" s="24"/>
    </row>
    <row r="437" spans="25:26" ht="15" hidden="1" customHeight="1" x14ac:dyDescent="0.25">
      <c r="Y437" s="23" t="s">
        <v>894</v>
      </c>
      <c r="Z437" s="24">
        <v>1</v>
      </c>
    </row>
    <row r="438" spans="25:26" ht="15" hidden="1" customHeight="1" x14ac:dyDescent="0.25">
      <c r="Y438" s="23" t="s">
        <v>682</v>
      </c>
      <c r="Z438" s="24">
        <v>1</v>
      </c>
    </row>
    <row r="439" spans="25:26" ht="15" hidden="1" customHeight="1" x14ac:dyDescent="0.25">
      <c r="Y439" s="23" t="s">
        <v>895</v>
      </c>
      <c r="Z439" s="24"/>
    </row>
    <row r="440" spans="25:26" ht="15" hidden="1" customHeight="1" x14ac:dyDescent="0.25">
      <c r="Y440" s="23" t="s">
        <v>896</v>
      </c>
      <c r="Z440" s="24"/>
    </row>
    <row r="441" spans="25:26" ht="15" hidden="1" customHeight="1" x14ac:dyDescent="0.25">
      <c r="Y441" s="23" t="s">
        <v>897</v>
      </c>
      <c r="Z441" s="24"/>
    </row>
    <row r="442" spans="25:26" ht="15" hidden="1" customHeight="1" x14ac:dyDescent="0.25">
      <c r="Y442" s="23" t="s">
        <v>898</v>
      </c>
      <c r="Z442" s="24">
        <v>1</v>
      </c>
    </row>
    <row r="443" spans="25:26" ht="15" hidden="1" customHeight="1" x14ac:dyDescent="0.25">
      <c r="Y443" s="23" t="s">
        <v>899</v>
      </c>
      <c r="Z443" s="24"/>
    </row>
    <row r="444" spans="25:26" ht="15" hidden="1" customHeight="1" x14ac:dyDescent="0.25">
      <c r="Y444" s="23" t="s">
        <v>900</v>
      </c>
      <c r="Z444" s="24">
        <v>1</v>
      </c>
    </row>
    <row r="445" spans="25:26" ht="15" hidden="1" customHeight="1" x14ac:dyDescent="0.25">
      <c r="Y445" s="23" t="s">
        <v>901</v>
      </c>
      <c r="Z445" s="24"/>
    </row>
    <row r="446" spans="25:26" ht="15" hidden="1" customHeight="1" x14ac:dyDescent="0.25">
      <c r="Y446" s="23" t="s">
        <v>902</v>
      </c>
      <c r="Z446" s="24">
        <v>1</v>
      </c>
    </row>
    <row r="447" spans="25:26" ht="15" hidden="1" customHeight="1" x14ac:dyDescent="0.25">
      <c r="Y447" s="23" t="s">
        <v>903</v>
      </c>
      <c r="Z447" s="24"/>
    </row>
    <row r="448" spans="25:26" ht="15" hidden="1" customHeight="1" x14ac:dyDescent="0.25">
      <c r="Y448" s="23" t="s">
        <v>904</v>
      </c>
      <c r="Z448" s="24">
        <v>2</v>
      </c>
    </row>
    <row r="449" spans="25:26" ht="15" hidden="1" customHeight="1" x14ac:dyDescent="0.25">
      <c r="Y449" s="23" t="s">
        <v>905</v>
      </c>
      <c r="Z449" s="24">
        <v>1</v>
      </c>
    </row>
    <row r="450" spans="25:26" ht="15" hidden="1" customHeight="1" x14ac:dyDescent="0.25">
      <c r="Y450" s="23" t="s">
        <v>906</v>
      </c>
      <c r="Z450" s="24"/>
    </row>
    <row r="451" spans="25:26" ht="15" hidden="1" customHeight="1" x14ac:dyDescent="0.25">
      <c r="Y451" s="23" t="s">
        <v>907</v>
      </c>
      <c r="Z451" s="24">
        <v>1</v>
      </c>
    </row>
    <row r="452" spans="25:26" ht="15" hidden="1" customHeight="1" x14ac:dyDescent="0.25">
      <c r="Y452" s="23" t="s">
        <v>908</v>
      </c>
      <c r="Z452" s="24">
        <v>1</v>
      </c>
    </row>
    <row r="453" spans="25:26" ht="15" hidden="1" customHeight="1" x14ac:dyDescent="0.25">
      <c r="Y453" s="23" t="s">
        <v>909</v>
      </c>
      <c r="Z453" s="24">
        <v>1</v>
      </c>
    </row>
    <row r="454" spans="25:26" ht="15" hidden="1" customHeight="1" x14ac:dyDescent="0.25">
      <c r="Y454" s="23" t="s">
        <v>910</v>
      </c>
      <c r="Z454" s="24">
        <v>1</v>
      </c>
    </row>
    <row r="455" spans="25:26" ht="15" hidden="1" customHeight="1" x14ac:dyDescent="0.25">
      <c r="Y455" s="23" t="s">
        <v>911</v>
      </c>
      <c r="Z455" s="24"/>
    </row>
    <row r="456" spans="25:26" ht="15" hidden="1" customHeight="1" x14ac:dyDescent="0.25">
      <c r="Y456" s="23" t="s">
        <v>912</v>
      </c>
      <c r="Z456" s="24"/>
    </row>
    <row r="457" spans="25:26" ht="15" hidden="1" customHeight="1" x14ac:dyDescent="0.25">
      <c r="Y457" s="23" t="s">
        <v>913</v>
      </c>
      <c r="Z457" s="24"/>
    </row>
    <row r="458" spans="25:26" ht="15" hidden="1" customHeight="1" x14ac:dyDescent="0.25">
      <c r="Y458" s="23" t="s">
        <v>914</v>
      </c>
      <c r="Z458" s="24">
        <v>1</v>
      </c>
    </row>
    <row r="459" spans="25:26" ht="15" hidden="1" customHeight="1" x14ac:dyDescent="0.25">
      <c r="Y459" s="23" t="s">
        <v>915</v>
      </c>
      <c r="Z459" s="24">
        <v>1</v>
      </c>
    </row>
    <row r="460" spans="25:26" ht="15" hidden="1" customHeight="1" x14ac:dyDescent="0.25">
      <c r="Y460" s="23" t="s">
        <v>477</v>
      </c>
      <c r="Z460" s="24">
        <v>1</v>
      </c>
    </row>
    <row r="461" spans="25:26" ht="15" hidden="1" customHeight="1" x14ac:dyDescent="0.25">
      <c r="Y461" s="23" t="s">
        <v>916</v>
      </c>
      <c r="Z461" s="24"/>
    </row>
    <row r="462" spans="25:26" ht="15" hidden="1" customHeight="1" x14ac:dyDescent="0.25">
      <c r="Y462" s="23" t="s">
        <v>917</v>
      </c>
      <c r="Z462" s="24"/>
    </row>
    <row r="463" spans="25:26" ht="15" hidden="1" customHeight="1" x14ac:dyDescent="0.25">
      <c r="Y463" s="23" t="s">
        <v>918</v>
      </c>
      <c r="Z463" s="24">
        <v>2</v>
      </c>
    </row>
    <row r="464" spans="25:26" ht="15" hidden="1" customHeight="1" x14ac:dyDescent="0.25">
      <c r="Y464" s="23" t="s">
        <v>919</v>
      </c>
      <c r="Z464" s="24">
        <v>1</v>
      </c>
    </row>
    <row r="465" spans="25:26" ht="15" hidden="1" customHeight="1" x14ac:dyDescent="0.25">
      <c r="Y465" s="23" t="s">
        <v>920</v>
      </c>
      <c r="Z465" s="24">
        <v>1</v>
      </c>
    </row>
    <row r="466" spans="25:26" ht="15" hidden="1" customHeight="1" x14ac:dyDescent="0.25">
      <c r="Y466" s="23" t="s">
        <v>921</v>
      </c>
      <c r="Z466" s="24">
        <v>1</v>
      </c>
    </row>
    <row r="467" spans="25:26" ht="15" hidden="1" customHeight="1" x14ac:dyDescent="0.25">
      <c r="Y467" s="23" t="s">
        <v>922</v>
      </c>
      <c r="Z467" s="24">
        <v>1</v>
      </c>
    </row>
    <row r="468" spans="25:26" ht="15" hidden="1" customHeight="1" x14ac:dyDescent="0.25">
      <c r="Y468" s="23" t="s">
        <v>923</v>
      </c>
      <c r="Z468" s="24">
        <v>1</v>
      </c>
    </row>
    <row r="469" spans="25:26" ht="15" hidden="1" customHeight="1" x14ac:dyDescent="0.25">
      <c r="Y469" s="23" t="s">
        <v>924</v>
      </c>
      <c r="Z469" s="24">
        <v>1</v>
      </c>
    </row>
    <row r="470" spans="25:26" ht="15" hidden="1" customHeight="1" x14ac:dyDescent="0.25">
      <c r="Y470" s="23" t="s">
        <v>925</v>
      </c>
      <c r="Z470" s="24">
        <v>1</v>
      </c>
    </row>
    <row r="471" spans="25:26" ht="15" hidden="1" customHeight="1" x14ac:dyDescent="0.25">
      <c r="Y471" s="23" t="s">
        <v>926</v>
      </c>
      <c r="Z471" s="24">
        <v>1</v>
      </c>
    </row>
    <row r="472" spans="25:26" ht="15" hidden="1" customHeight="1" x14ac:dyDescent="0.25">
      <c r="Y472" s="23" t="s">
        <v>927</v>
      </c>
      <c r="Z472" s="24"/>
    </row>
    <row r="473" spans="25:26" ht="15" hidden="1" customHeight="1" x14ac:dyDescent="0.25">
      <c r="Y473" s="23" t="s">
        <v>928</v>
      </c>
      <c r="Z473" s="24"/>
    </row>
    <row r="474" spans="25:26" ht="15" hidden="1" customHeight="1" x14ac:dyDescent="0.25">
      <c r="Y474" s="23" t="s">
        <v>929</v>
      </c>
      <c r="Z474" s="24">
        <v>1</v>
      </c>
    </row>
    <row r="475" spans="25:26" ht="15" hidden="1" customHeight="1" x14ac:dyDescent="0.25">
      <c r="Y475" s="23" t="s">
        <v>930</v>
      </c>
      <c r="Z475" s="24">
        <v>1</v>
      </c>
    </row>
    <row r="476" spans="25:26" ht="15" hidden="1" customHeight="1" x14ac:dyDescent="0.25">
      <c r="Y476" s="23" t="s">
        <v>931</v>
      </c>
      <c r="Z476" s="24">
        <v>1</v>
      </c>
    </row>
    <row r="477" spans="25:26" ht="15" hidden="1" customHeight="1" x14ac:dyDescent="0.25">
      <c r="Y477" s="23" t="s">
        <v>932</v>
      </c>
      <c r="Z477" s="24"/>
    </row>
    <row r="478" spans="25:26" ht="15" hidden="1" customHeight="1" x14ac:dyDescent="0.25">
      <c r="Y478" s="23" t="s">
        <v>933</v>
      </c>
      <c r="Z478" s="24">
        <v>1</v>
      </c>
    </row>
    <row r="479" spans="25:26" ht="15" hidden="1" customHeight="1" x14ac:dyDescent="0.25">
      <c r="Y479" s="23" t="s">
        <v>934</v>
      </c>
      <c r="Z479" s="24">
        <v>1</v>
      </c>
    </row>
    <row r="480" spans="25:26" ht="15" hidden="1" customHeight="1" x14ac:dyDescent="0.25">
      <c r="Y480" s="23" t="s">
        <v>935</v>
      </c>
      <c r="Z480" s="24">
        <v>1</v>
      </c>
    </row>
    <row r="481" spans="25:26" ht="15" hidden="1" customHeight="1" x14ac:dyDescent="0.25">
      <c r="Y481" s="23" t="s">
        <v>936</v>
      </c>
      <c r="Z481" s="24">
        <v>1</v>
      </c>
    </row>
    <row r="482" spans="25:26" ht="15" hidden="1" customHeight="1" x14ac:dyDescent="0.25">
      <c r="Y482" s="23" t="s">
        <v>937</v>
      </c>
      <c r="Z482" s="24">
        <v>1</v>
      </c>
    </row>
    <row r="483" spans="25:26" ht="15" hidden="1" customHeight="1" x14ac:dyDescent="0.25">
      <c r="Y483" s="23" t="s">
        <v>938</v>
      </c>
      <c r="Z483" s="24">
        <v>1</v>
      </c>
    </row>
    <row r="484" spans="25:26" ht="15" hidden="1" customHeight="1" x14ac:dyDescent="0.25">
      <c r="Y484" s="23" t="s">
        <v>939</v>
      </c>
      <c r="Z484" s="24">
        <v>1</v>
      </c>
    </row>
    <row r="485" spans="25:26" ht="15" hidden="1" customHeight="1" x14ac:dyDescent="0.25">
      <c r="Y485" s="23" t="s">
        <v>940</v>
      </c>
      <c r="Z485" s="24"/>
    </row>
    <row r="486" spans="25:26" ht="15" hidden="1" customHeight="1" x14ac:dyDescent="0.25">
      <c r="Y486" s="23" t="s">
        <v>941</v>
      </c>
      <c r="Z486" s="24">
        <v>1</v>
      </c>
    </row>
    <row r="487" spans="25:26" ht="15" hidden="1" customHeight="1" x14ac:dyDescent="0.25">
      <c r="Y487" s="23" t="s">
        <v>942</v>
      </c>
      <c r="Z487" s="24">
        <v>1</v>
      </c>
    </row>
    <row r="488" spans="25:26" ht="15" hidden="1" customHeight="1" x14ac:dyDescent="0.25">
      <c r="Y488" s="23" t="s">
        <v>943</v>
      </c>
      <c r="Z488" s="24">
        <v>1</v>
      </c>
    </row>
    <row r="489" spans="25:26" ht="15" hidden="1" customHeight="1" x14ac:dyDescent="0.25">
      <c r="Y489" s="23" t="s">
        <v>944</v>
      </c>
      <c r="Z489" s="24">
        <v>1</v>
      </c>
    </row>
    <row r="490" spans="25:26" ht="15" hidden="1" customHeight="1" x14ac:dyDescent="0.25">
      <c r="Y490" s="23" t="s">
        <v>945</v>
      </c>
      <c r="Z490" s="24">
        <v>1</v>
      </c>
    </row>
    <row r="491" spans="25:26" ht="15" hidden="1" customHeight="1" x14ac:dyDescent="0.25">
      <c r="Y491" s="23" t="s">
        <v>946</v>
      </c>
      <c r="Z491" s="24">
        <v>1</v>
      </c>
    </row>
    <row r="492" spans="25:26" ht="15" hidden="1" customHeight="1" x14ac:dyDescent="0.25">
      <c r="Y492" s="23" t="s">
        <v>947</v>
      </c>
      <c r="Z492" s="24">
        <v>1</v>
      </c>
    </row>
    <row r="493" spans="25:26" ht="15" hidden="1" customHeight="1" x14ac:dyDescent="0.25">
      <c r="Y493" s="23" t="s">
        <v>948</v>
      </c>
      <c r="Z493" s="24">
        <v>1</v>
      </c>
    </row>
    <row r="494" spans="25:26" ht="15" hidden="1" customHeight="1" x14ac:dyDescent="0.25">
      <c r="Y494" s="23" t="s">
        <v>949</v>
      </c>
      <c r="Z494" s="24">
        <v>1</v>
      </c>
    </row>
    <row r="495" spans="25:26" ht="15" hidden="1" customHeight="1" x14ac:dyDescent="0.25">
      <c r="Y495" s="23" t="s">
        <v>950</v>
      </c>
      <c r="Z495" s="24">
        <v>1</v>
      </c>
    </row>
    <row r="496" spans="25:26" ht="15" hidden="1" customHeight="1" x14ac:dyDescent="0.25">
      <c r="Y496" s="23" t="s">
        <v>951</v>
      </c>
      <c r="Z496" s="24">
        <v>1</v>
      </c>
    </row>
    <row r="497" spans="25:26" ht="15" hidden="1" customHeight="1" x14ac:dyDescent="0.25">
      <c r="Y497" s="23" t="s">
        <v>633</v>
      </c>
      <c r="Z497" s="24">
        <v>97</v>
      </c>
    </row>
    <row r="498" spans="25:26" ht="15" hidden="1" customHeight="1" x14ac:dyDescent="0.25"/>
    <row r="499" spans="25:26" ht="15" hidden="1" customHeight="1" x14ac:dyDescent="0.25"/>
    <row r="500" spans="25:26" ht="15" hidden="1" customHeight="1" x14ac:dyDescent="0.25"/>
    <row r="501" spans="25:26" ht="15" hidden="1" customHeight="1" x14ac:dyDescent="0.25"/>
    <row r="502" spans="25:26" ht="15" hidden="1" customHeight="1" x14ac:dyDescent="0.25"/>
    <row r="503" spans="25:26" ht="15" hidden="1" customHeight="1" x14ac:dyDescent="0.25"/>
    <row r="504" spans="25:26" ht="15" hidden="1" customHeight="1" x14ac:dyDescent="0.25"/>
    <row r="505" spans="25:26" ht="15" hidden="1" customHeight="1" x14ac:dyDescent="0.25"/>
    <row r="506" spans="25:26" ht="15" hidden="1" customHeight="1" x14ac:dyDescent="0.25"/>
    <row r="507" spans="25:26" ht="15" hidden="1" customHeight="1" x14ac:dyDescent="0.25"/>
    <row r="508" spans="25:26" ht="15" hidden="1" customHeight="1" x14ac:dyDescent="0.25"/>
    <row r="509" spans="25:26" ht="15" hidden="1" customHeight="1" x14ac:dyDescent="0.25"/>
    <row r="510" spans="25:26" ht="15" hidden="1" customHeight="1" x14ac:dyDescent="0.25"/>
    <row r="511" spans="25:26" ht="15" hidden="1" customHeight="1" x14ac:dyDescent="0.25"/>
    <row r="512" spans="25:26"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sheetData>
  <sheetProtection sheet="1" formatCells="0" formatColumns="0" formatRows="0" insertColumns="0" insertRows="0" insertHyperlinks="0" deleteColumns="0" deleteRows="0" selectLockedCells="1" sort="0" autoFilter="0" pivotTables="0" selectUnlockedCells="1"/>
  <mergeCells count="10">
    <mergeCell ref="B97:F97"/>
    <mergeCell ref="G99:M105"/>
    <mergeCell ref="G106:M109"/>
    <mergeCell ref="C2:M5"/>
    <mergeCell ref="B37:C37"/>
    <mergeCell ref="B76:M76"/>
    <mergeCell ref="B2:B5"/>
    <mergeCell ref="B58:G58"/>
    <mergeCell ref="H58:M58"/>
    <mergeCell ref="B39:M39"/>
  </mergeCells>
  <pageMargins left="0.25" right="0.25" top="0.75" bottom="0.75" header="0.3" footer="0.3"/>
  <pageSetup scale="57" orientation="portrait" r:id="rId7"/>
  <rowBreaks count="2" manualBreakCount="2">
    <brk id="75" max="13" man="1"/>
    <brk id="96" max="13" man="1"/>
  </rowBreaks>
  <colBreaks count="1" manualBreakCount="1">
    <brk id="14" max="1048575" man="1"/>
  </colBreaks>
  <drawing r:id="rId8"/>
  <extLst>
    <ext xmlns:x14="http://schemas.microsoft.com/office/spreadsheetml/2009/9/main" uri="{A8765BA9-456A-4dab-B4F3-ACF838C121DE}">
      <x14:slicerList>
        <x14:slicer r:id="rId9"/>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70C0"/>
  </sheetPr>
  <dimension ref="A1:EH225"/>
  <sheetViews>
    <sheetView showGridLines="0" tabSelected="1" view="pageBreakPreview" zoomScale="80" zoomScaleNormal="43" zoomScaleSheetLayoutView="80" workbookViewId="0">
      <pane ySplit="36" topLeftCell="A37" activePane="bottomLeft" state="frozen"/>
      <selection pane="bottomLeft" activeCell="A37" sqref="A37:A39"/>
    </sheetView>
  </sheetViews>
  <sheetFormatPr baseColWidth="10" defaultRowHeight="15" x14ac:dyDescent="0.2"/>
  <cols>
    <col min="1" max="1" width="3.5703125" style="1" bestFit="1" customWidth="1"/>
    <col min="2" max="2" width="7" style="3" customWidth="1"/>
    <col min="3" max="3" width="20.140625" style="36" hidden="1" customWidth="1"/>
    <col min="4" max="4" width="20.42578125" style="1"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hidden="1" customWidth="1"/>
    <col min="30" max="30" width="7.42578125" style="1" customWidth="1"/>
    <col min="31" max="32" width="10.140625" style="1" hidden="1" customWidth="1"/>
    <col min="33" max="34" width="15.7109375" style="1" hidden="1" customWidth="1"/>
    <col min="35" max="35" width="21.140625" style="1" hidden="1" customWidth="1"/>
    <col min="36" max="36" width="16.140625" style="1" customWidth="1"/>
    <col min="37" max="41" width="16.140625" style="1" hidden="1" customWidth="1"/>
    <col min="42" max="48" width="19.28515625" style="2" hidden="1" customWidth="1"/>
    <col min="49" max="49" width="4.85546875" style="2" hidden="1" customWidth="1"/>
    <col min="50" max="50" width="6.42578125" style="2" hidden="1" customWidth="1"/>
    <col min="51" max="55" width="4.85546875" style="2" hidden="1" customWidth="1"/>
    <col min="56" max="56" width="10.42578125" style="2" hidden="1" customWidth="1"/>
    <col min="57" max="57" width="11.85546875" style="2" customWidth="1"/>
    <col min="58" max="58" width="28.85546875" style="1" hidden="1" customWidth="1"/>
    <col min="59" max="59" width="13" style="1" customWidth="1"/>
    <col min="60" max="60" width="14" style="1" customWidth="1"/>
    <col min="61" max="62" width="14.42578125" style="1" hidden="1" customWidth="1"/>
    <col min="63" max="63" width="13.28515625" style="1" customWidth="1"/>
    <col min="64" max="65" width="18.85546875" style="1" hidden="1" customWidth="1"/>
    <col min="66" max="66" width="18" style="1" hidden="1" customWidth="1"/>
    <col min="67" max="67" width="18" style="1" customWidth="1"/>
    <col min="68" max="68" width="17.85546875" style="1" hidden="1" customWidth="1"/>
    <col min="69" max="69" width="17.85546875" style="1" customWidth="1"/>
    <col min="70" max="70" width="22.42578125" style="36" hidden="1" customWidth="1"/>
    <col min="71" max="16384" width="11.42578125" style="1"/>
  </cols>
  <sheetData>
    <row r="1" spans="2:65" ht="6" customHeight="1" thickBot="1" x14ac:dyDescent="0.25"/>
    <row r="2" spans="2:65" ht="14.25" customHeight="1" x14ac:dyDescent="0.2">
      <c r="B2" s="97"/>
      <c r="C2" s="98"/>
      <c r="D2" s="99"/>
      <c r="E2" s="120" t="s">
        <v>627</v>
      </c>
      <c r="F2" s="121"/>
      <c r="G2" s="121"/>
      <c r="H2" s="121"/>
      <c r="I2" s="121"/>
      <c r="J2" s="121"/>
      <c r="K2" s="121"/>
      <c r="L2" s="121"/>
      <c r="M2" s="121"/>
      <c r="N2" s="121"/>
      <c r="O2" s="121"/>
      <c r="P2" s="121"/>
      <c r="Q2" s="121"/>
      <c r="R2" s="121"/>
      <c r="S2" s="121"/>
      <c r="T2" s="121"/>
      <c r="U2" s="121"/>
      <c r="V2" s="121"/>
      <c r="W2" s="121"/>
      <c r="X2" s="122"/>
    </row>
    <row r="3" spans="2:65" ht="14.25" customHeight="1" x14ac:dyDescent="0.2">
      <c r="B3" s="100"/>
      <c r="C3" s="101"/>
      <c r="D3" s="102"/>
      <c r="E3" s="123"/>
      <c r="F3" s="124"/>
      <c r="G3" s="124"/>
      <c r="H3" s="124"/>
      <c r="I3" s="124"/>
      <c r="J3" s="124"/>
      <c r="K3" s="124"/>
      <c r="L3" s="124"/>
      <c r="M3" s="124"/>
      <c r="N3" s="124"/>
      <c r="O3" s="124"/>
      <c r="P3" s="124"/>
      <c r="Q3" s="124"/>
      <c r="R3" s="124"/>
      <c r="S3" s="124"/>
      <c r="T3" s="124"/>
      <c r="U3" s="124"/>
      <c r="V3" s="124"/>
      <c r="W3" s="124"/>
      <c r="X3" s="125"/>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2:65" ht="14.25" customHeight="1" x14ac:dyDescent="0.2">
      <c r="B4" s="100"/>
      <c r="C4" s="101"/>
      <c r="D4" s="102"/>
      <c r="E4" s="123"/>
      <c r="F4" s="124"/>
      <c r="G4" s="124"/>
      <c r="H4" s="124"/>
      <c r="I4" s="124"/>
      <c r="J4" s="124"/>
      <c r="K4" s="124"/>
      <c r="L4" s="124"/>
      <c r="M4" s="124"/>
      <c r="N4" s="124"/>
      <c r="O4" s="124"/>
      <c r="P4" s="124"/>
      <c r="Q4" s="124"/>
      <c r="R4" s="124"/>
      <c r="S4" s="124"/>
      <c r="T4" s="124"/>
      <c r="U4" s="124"/>
      <c r="V4" s="124"/>
      <c r="W4" s="124"/>
      <c r="X4" s="125"/>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2:65" ht="15" customHeight="1" thickBot="1" x14ac:dyDescent="0.25">
      <c r="B5" s="103"/>
      <c r="C5" s="104"/>
      <c r="D5" s="105"/>
      <c r="E5" s="126"/>
      <c r="F5" s="127"/>
      <c r="G5" s="127"/>
      <c r="H5" s="127"/>
      <c r="I5" s="127"/>
      <c r="J5" s="127"/>
      <c r="K5" s="127"/>
      <c r="L5" s="127"/>
      <c r="M5" s="127"/>
      <c r="N5" s="127"/>
      <c r="O5" s="127"/>
      <c r="P5" s="127"/>
      <c r="Q5" s="127"/>
      <c r="R5" s="127"/>
      <c r="S5" s="127"/>
      <c r="T5" s="127"/>
      <c r="U5" s="127"/>
      <c r="V5" s="127"/>
      <c r="W5" s="127"/>
      <c r="X5" s="128"/>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2:65" hidden="1" x14ac:dyDescent="0.2">
      <c r="B6" s="3" t="s">
        <v>133</v>
      </c>
      <c r="D6" s="1" t="s">
        <v>58</v>
      </c>
      <c r="E6" s="1" t="s">
        <v>36</v>
      </c>
      <c r="F6" s="1" t="s">
        <v>64</v>
      </c>
      <c r="G6" s="1" t="s">
        <v>75</v>
      </c>
      <c r="H6" s="1" t="s">
        <v>80</v>
      </c>
      <c r="L6" s="1">
        <v>1</v>
      </c>
      <c r="M6" s="1">
        <v>1</v>
      </c>
      <c r="O6" s="5" t="s">
        <v>84</v>
      </c>
      <c r="P6" s="5" t="s">
        <v>84</v>
      </c>
      <c r="Q6" s="1" t="s">
        <v>89</v>
      </c>
      <c r="R6" s="1">
        <v>1</v>
      </c>
      <c r="S6" s="1">
        <v>1</v>
      </c>
      <c r="U6" s="5" t="s">
        <v>84</v>
      </c>
      <c r="V6" s="5" t="s">
        <v>84</v>
      </c>
      <c r="X6" s="1" t="s">
        <v>6</v>
      </c>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row>
    <row r="7" spans="2:65" hidden="1" x14ac:dyDescent="0.2">
      <c r="B7" s="3" t="s">
        <v>134</v>
      </c>
      <c r="D7" s="1" t="s">
        <v>8</v>
      </c>
      <c r="E7" s="1" t="s">
        <v>34</v>
      </c>
      <c r="F7" s="1" t="s">
        <v>65</v>
      </c>
      <c r="G7" s="1" t="s">
        <v>76</v>
      </c>
      <c r="H7" s="1" t="s">
        <v>81</v>
      </c>
      <c r="L7" s="1">
        <v>2</v>
      </c>
      <c r="M7" s="1">
        <v>2</v>
      </c>
      <c r="O7" s="5" t="s">
        <v>85</v>
      </c>
      <c r="P7" s="5" t="s">
        <v>85</v>
      </c>
      <c r="Q7" s="1" t="s">
        <v>90</v>
      </c>
      <c r="R7" s="1">
        <v>2</v>
      </c>
      <c r="S7" s="1">
        <v>2</v>
      </c>
      <c r="U7" s="5" t="s">
        <v>85</v>
      </c>
      <c r="V7" s="5" t="s">
        <v>85</v>
      </c>
      <c r="X7" s="1" t="s">
        <v>23</v>
      </c>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row>
    <row r="8" spans="2:65" hidden="1" x14ac:dyDescent="0.2">
      <c r="B8" s="3" t="s">
        <v>135</v>
      </c>
      <c r="D8" s="1" t="s">
        <v>44</v>
      </c>
      <c r="E8" s="1" t="s">
        <v>32</v>
      </c>
      <c r="F8" s="1" t="s">
        <v>66</v>
      </c>
      <c r="G8" s="1" t="s">
        <v>77</v>
      </c>
      <c r="H8" s="1" t="s">
        <v>82</v>
      </c>
      <c r="L8" s="1">
        <v>3</v>
      </c>
      <c r="M8" s="1">
        <v>3</v>
      </c>
      <c r="O8" s="5" t="s">
        <v>86</v>
      </c>
      <c r="P8" s="5" t="s">
        <v>86</v>
      </c>
      <c r="Q8" s="1" t="s">
        <v>91</v>
      </c>
      <c r="R8" s="1">
        <v>3</v>
      </c>
      <c r="S8" s="1">
        <v>3</v>
      </c>
      <c r="U8" s="5" t="s">
        <v>86</v>
      </c>
      <c r="V8" s="5" t="s">
        <v>86</v>
      </c>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row>
    <row r="9" spans="2:65" hidden="1" x14ac:dyDescent="0.2">
      <c r="B9" s="3" t="s">
        <v>136</v>
      </c>
      <c r="D9" s="1" t="s">
        <v>43</v>
      </c>
      <c r="E9" s="1" t="s">
        <v>33</v>
      </c>
      <c r="F9" s="1" t="s">
        <v>67</v>
      </c>
      <c r="G9" s="1" t="s">
        <v>78</v>
      </c>
      <c r="H9" s="1" t="s">
        <v>71</v>
      </c>
      <c r="L9" s="1">
        <v>4</v>
      </c>
      <c r="M9" s="1">
        <v>4</v>
      </c>
      <c r="O9" s="5" t="s">
        <v>87</v>
      </c>
      <c r="P9" s="5" t="s">
        <v>87</v>
      </c>
      <c r="Q9" s="1" t="s">
        <v>92</v>
      </c>
      <c r="R9" s="1">
        <v>4</v>
      </c>
      <c r="S9" s="1">
        <v>4</v>
      </c>
      <c r="U9" s="5" t="s">
        <v>87</v>
      </c>
      <c r="V9" s="5" t="s">
        <v>87</v>
      </c>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row>
    <row r="10" spans="2:65" hidden="1" x14ac:dyDescent="0.2">
      <c r="B10" s="3" t="s">
        <v>137</v>
      </c>
      <c r="D10" s="1" t="s">
        <v>46</v>
      </c>
      <c r="E10" s="1" t="s">
        <v>35</v>
      </c>
      <c r="F10" s="1" t="s">
        <v>68</v>
      </c>
      <c r="G10" s="1" t="s">
        <v>41</v>
      </c>
      <c r="H10" s="1" t="s">
        <v>72</v>
      </c>
      <c r="L10" s="1">
        <v>5</v>
      </c>
      <c r="M10" s="1">
        <v>5</v>
      </c>
      <c r="R10" s="1">
        <v>5</v>
      </c>
      <c r="S10" s="1">
        <v>5</v>
      </c>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row>
    <row r="11" spans="2:65" hidden="1" x14ac:dyDescent="0.2">
      <c r="B11" s="3" t="s">
        <v>138</v>
      </c>
      <c r="D11" s="1" t="s">
        <v>55</v>
      </c>
      <c r="E11" s="1" t="s">
        <v>41</v>
      </c>
      <c r="F11" s="1" t="s">
        <v>69</v>
      </c>
      <c r="G11" s="1" t="s">
        <v>79</v>
      </c>
      <c r="H11" s="1" t="s">
        <v>83</v>
      </c>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row>
    <row r="12" spans="2:65" hidden="1" x14ac:dyDescent="0.2">
      <c r="B12" s="3" t="s">
        <v>139</v>
      </c>
      <c r="D12" s="1" t="s">
        <v>49</v>
      </c>
      <c r="E12" s="1" t="s">
        <v>39</v>
      </c>
      <c r="H12" s="1" t="s">
        <v>73</v>
      </c>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row>
    <row r="13" spans="2:65" hidden="1" x14ac:dyDescent="0.2">
      <c r="B13" s="3" t="s">
        <v>140</v>
      </c>
      <c r="D13" s="1" t="s">
        <v>60</v>
      </c>
      <c r="E13" s="1" t="s">
        <v>37</v>
      </c>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row>
    <row r="14" spans="2:65" hidden="1" x14ac:dyDescent="0.2">
      <c r="B14" s="3" t="s">
        <v>141</v>
      </c>
      <c r="D14" s="1" t="s">
        <v>48</v>
      </c>
      <c r="E14" s="1" t="s">
        <v>38</v>
      </c>
      <c r="J14" s="32">
        <v>2</v>
      </c>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row>
    <row r="15" spans="2:65" hidden="1" x14ac:dyDescent="0.2">
      <c r="B15" s="3" t="s">
        <v>142</v>
      </c>
      <c r="D15" s="1" t="s">
        <v>51</v>
      </c>
      <c r="E15" s="1" t="s">
        <v>40</v>
      </c>
      <c r="J15" s="1" t="s">
        <v>678</v>
      </c>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row>
    <row r="16" spans="2:65" hidden="1" x14ac:dyDescent="0.2">
      <c r="B16" s="3" t="s">
        <v>143</v>
      </c>
      <c r="D16" s="1" t="s">
        <v>52</v>
      </c>
      <c r="J16" s="1" t="str">
        <f>+CHOOSE(J14,D6,D7,D8,D9,D10,D11,D12,D13,D14,D15,D16,D17,D18,D19,D20,D21,D22,D23,D24,D25)</f>
        <v>Direccionamiento Estratégico y Planeación</v>
      </c>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row>
    <row r="17" spans="2:70" hidden="1" x14ac:dyDescent="0.2">
      <c r="B17" s="3" t="s">
        <v>144</v>
      </c>
      <c r="D17" s="1" t="s">
        <v>54</v>
      </c>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row>
    <row r="18" spans="2:70" hidden="1" x14ac:dyDescent="0.2">
      <c r="B18" s="3" t="s">
        <v>145</v>
      </c>
      <c r="D18" s="1" t="s">
        <v>53</v>
      </c>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row>
    <row r="19" spans="2:70" hidden="1" x14ac:dyDescent="0.2">
      <c r="B19" s="3" t="s">
        <v>146</v>
      </c>
      <c r="D19" s="1" t="s">
        <v>42</v>
      </c>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row>
    <row r="20" spans="2:70" hidden="1" x14ac:dyDescent="0.2">
      <c r="B20" s="3" t="s">
        <v>147</v>
      </c>
      <c r="D20" s="1" t="s">
        <v>45</v>
      </c>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row>
    <row r="21" spans="2:70" hidden="1" x14ac:dyDescent="0.2">
      <c r="B21" s="3" t="s">
        <v>148</v>
      </c>
      <c r="D21" s="1" t="s">
        <v>57</v>
      </c>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row>
    <row r="22" spans="2:70" hidden="1" x14ac:dyDescent="0.2">
      <c r="B22" s="3" t="s">
        <v>149</v>
      </c>
      <c r="D22" s="1" t="s">
        <v>56</v>
      </c>
    </row>
    <row r="23" spans="2:70" hidden="1" x14ac:dyDescent="0.2">
      <c r="B23" s="3" t="s">
        <v>150</v>
      </c>
      <c r="D23" s="1" t="s">
        <v>47</v>
      </c>
    </row>
    <row r="24" spans="2:70" hidden="1" x14ac:dyDescent="0.2">
      <c r="B24" s="3" t="s">
        <v>151</v>
      </c>
      <c r="D24" s="1" t="s">
        <v>59</v>
      </c>
    </row>
    <row r="25" spans="2:70" hidden="1" x14ac:dyDescent="0.2">
      <c r="B25" s="3" t="s">
        <v>152</v>
      </c>
      <c r="D25" s="1" t="s">
        <v>50</v>
      </c>
    </row>
    <row r="27" spans="2:70" s="4" customFormat="1" ht="9" customHeight="1" thickBot="1" x14ac:dyDescent="0.3">
      <c r="B27" s="15"/>
      <c r="C27" s="37"/>
      <c r="AG27" s="16"/>
      <c r="AH27" s="16"/>
      <c r="BR27" s="37"/>
    </row>
    <row r="28" spans="2:70" s="4" customFormat="1" ht="15.75" thickBot="1" x14ac:dyDescent="0.3">
      <c r="B28" s="15"/>
      <c r="C28" s="37"/>
      <c r="D28" s="112" t="s">
        <v>685</v>
      </c>
      <c r="E28" s="113"/>
      <c r="F28" s="114"/>
      <c r="AG28" s="16"/>
      <c r="AH28" s="16"/>
      <c r="BR28" s="37"/>
    </row>
    <row r="29" spans="2:70" s="4" customFormat="1" ht="21.75" customHeight="1" thickBot="1" x14ac:dyDescent="0.3">
      <c r="B29" s="15"/>
      <c r="C29" s="37"/>
      <c r="AG29" s="16"/>
      <c r="AH29" s="16"/>
      <c r="BR29" s="37"/>
    </row>
    <row r="30" spans="2:70" s="4" customFormat="1" hidden="1" x14ac:dyDescent="0.25">
      <c r="B30" s="15"/>
      <c r="C30" s="37"/>
      <c r="AG30" s="16"/>
      <c r="AH30" s="16"/>
      <c r="BR30" s="37"/>
    </row>
    <row r="31" spans="2:70" s="4" customFormat="1" hidden="1" x14ac:dyDescent="0.25">
      <c r="B31" s="15"/>
      <c r="C31" s="37"/>
      <c r="AG31" s="16"/>
      <c r="AH31" s="16"/>
      <c r="BR31" s="37"/>
    </row>
    <row r="32" spans="2:70" s="4" customFormat="1" hidden="1" x14ac:dyDescent="0.25">
      <c r="B32" s="15"/>
      <c r="C32" s="37"/>
      <c r="AG32" s="16"/>
      <c r="AH32" s="16"/>
      <c r="BR32" s="37"/>
    </row>
    <row r="33" spans="1:138" s="4" customFormat="1" hidden="1" x14ac:dyDescent="0.25">
      <c r="B33" s="15"/>
      <c r="C33" s="37"/>
      <c r="AG33" s="16"/>
      <c r="AH33" s="16"/>
      <c r="BR33" s="37"/>
    </row>
    <row r="34" spans="1:138" s="4" customFormat="1" ht="15.75" hidden="1" thickBot="1" x14ac:dyDescent="0.3">
      <c r="B34" s="15"/>
      <c r="C34" s="37"/>
      <c r="AG34" s="16"/>
      <c r="AH34" s="16"/>
      <c r="BR34" s="37"/>
    </row>
    <row r="35" spans="1:138" s="4" customFormat="1" ht="16.5" customHeight="1" thickBot="1" x14ac:dyDescent="0.3">
      <c r="B35" s="15"/>
      <c r="C35" s="37"/>
      <c r="D35" s="106" t="s">
        <v>665</v>
      </c>
      <c r="E35" s="107"/>
      <c r="F35" s="107"/>
      <c r="G35" s="107"/>
      <c r="H35" s="107"/>
      <c r="I35" s="107"/>
      <c r="J35" s="107"/>
      <c r="K35" s="108"/>
      <c r="L35" s="156" t="s">
        <v>666</v>
      </c>
      <c r="M35" s="157"/>
      <c r="N35" s="157"/>
      <c r="O35" s="157"/>
      <c r="P35" s="157"/>
      <c r="Q35" s="157"/>
      <c r="R35" s="157"/>
      <c r="S35" s="157"/>
      <c r="T35" s="157"/>
      <c r="U35" s="157"/>
      <c r="V35" s="157"/>
      <c r="W35" s="157"/>
      <c r="X35" s="158"/>
      <c r="Y35" s="109" t="s">
        <v>667</v>
      </c>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1"/>
      <c r="BR35" s="37"/>
    </row>
    <row r="36" spans="1:138" s="17" customFormat="1" ht="63.75" x14ac:dyDescent="0.2">
      <c r="A36" s="29" t="s">
        <v>552</v>
      </c>
      <c r="B36" s="29" t="s">
        <v>664</v>
      </c>
      <c r="C36" s="30" t="s">
        <v>678</v>
      </c>
      <c r="D36" s="30" t="s">
        <v>3</v>
      </c>
      <c r="E36" s="30" t="s">
        <v>11</v>
      </c>
      <c r="F36" s="30" t="s">
        <v>63</v>
      </c>
      <c r="G36" s="30" t="s">
        <v>70</v>
      </c>
      <c r="H36" s="30" t="s">
        <v>74</v>
      </c>
      <c r="I36" s="30" t="s">
        <v>12</v>
      </c>
      <c r="J36" s="30" t="s">
        <v>0</v>
      </c>
      <c r="K36" s="30" t="s">
        <v>13</v>
      </c>
      <c r="L36" s="31" t="s">
        <v>1</v>
      </c>
      <c r="M36" s="31" t="s">
        <v>2</v>
      </c>
      <c r="N36" s="30" t="s">
        <v>628</v>
      </c>
      <c r="O36" s="30" t="s">
        <v>707</v>
      </c>
      <c r="P36" s="30" t="s">
        <v>662</v>
      </c>
      <c r="Q36" s="31" t="s">
        <v>62</v>
      </c>
      <c r="R36" s="31" t="s">
        <v>1</v>
      </c>
      <c r="S36" s="31" t="s">
        <v>2</v>
      </c>
      <c r="T36" s="30" t="s">
        <v>629</v>
      </c>
      <c r="U36" s="30" t="s">
        <v>708</v>
      </c>
      <c r="V36" s="30" t="s">
        <v>663</v>
      </c>
      <c r="W36" s="30" t="s">
        <v>153</v>
      </c>
      <c r="X36" s="30" t="s">
        <v>88</v>
      </c>
      <c r="Y36" s="30" t="s">
        <v>10</v>
      </c>
      <c r="Z36" s="30" t="s">
        <v>14</v>
      </c>
      <c r="AA36" s="30" t="s">
        <v>93</v>
      </c>
      <c r="AB36" s="30" t="s">
        <v>154</v>
      </c>
      <c r="AC36" s="30" t="s">
        <v>168</v>
      </c>
      <c r="AD36" s="30" t="s">
        <v>155</v>
      </c>
      <c r="AE36" s="30" t="s">
        <v>630</v>
      </c>
      <c r="AF36" s="30" t="s">
        <v>631</v>
      </c>
      <c r="AG36" s="30" t="s">
        <v>170</v>
      </c>
      <c r="AH36" s="30" t="s">
        <v>169</v>
      </c>
      <c r="AI36" s="30" t="s">
        <v>197</v>
      </c>
      <c r="AJ36" s="30" t="s">
        <v>16</v>
      </c>
      <c r="AK36" s="30" t="s">
        <v>15</v>
      </c>
      <c r="AL36" s="30" t="s">
        <v>17</v>
      </c>
      <c r="AM36" s="30" t="s">
        <v>18</v>
      </c>
      <c r="AN36" s="30" t="s">
        <v>19</v>
      </c>
      <c r="AO36" s="30" t="s">
        <v>172</v>
      </c>
      <c r="AP36" s="30" t="s">
        <v>99</v>
      </c>
      <c r="AQ36" s="30" t="s">
        <v>100</v>
      </c>
      <c r="AR36" s="30" t="s">
        <v>94</v>
      </c>
      <c r="AS36" s="30" t="s">
        <v>95</v>
      </c>
      <c r="AT36" s="30" t="s">
        <v>96</v>
      </c>
      <c r="AU36" s="30" t="s">
        <v>97</v>
      </c>
      <c r="AV36" s="30" t="s">
        <v>98</v>
      </c>
      <c r="AW36" s="30" t="s">
        <v>119</v>
      </c>
      <c r="AX36" s="30" t="s">
        <v>120</v>
      </c>
      <c r="AY36" s="30" t="s">
        <v>121</v>
      </c>
      <c r="AZ36" s="30" t="s">
        <v>122</v>
      </c>
      <c r="BA36" s="30" t="s">
        <v>123</v>
      </c>
      <c r="BB36" s="30" t="s">
        <v>124</v>
      </c>
      <c r="BC36" s="30" t="s">
        <v>125</v>
      </c>
      <c r="BD36" s="30" t="s">
        <v>132</v>
      </c>
      <c r="BE36" s="30" t="s">
        <v>659</v>
      </c>
      <c r="BF36" s="30" t="s">
        <v>660</v>
      </c>
      <c r="BG36" s="30" t="s">
        <v>661</v>
      </c>
      <c r="BH36" s="30" t="s">
        <v>160</v>
      </c>
      <c r="BI36" s="30" t="s">
        <v>161</v>
      </c>
      <c r="BJ36" s="30" t="s">
        <v>159</v>
      </c>
      <c r="BK36" s="30" t="s">
        <v>162</v>
      </c>
      <c r="BL36" s="10" t="s">
        <v>163</v>
      </c>
      <c r="BM36" s="10" t="s">
        <v>164</v>
      </c>
      <c r="BN36" s="10" t="s">
        <v>199</v>
      </c>
      <c r="BO36" s="10" t="s">
        <v>198</v>
      </c>
      <c r="BP36" s="10" t="s">
        <v>200</v>
      </c>
      <c r="BQ36" s="10" t="s">
        <v>198</v>
      </c>
      <c r="BR36" s="30" t="s">
        <v>677</v>
      </c>
    </row>
    <row r="37" spans="1:138" s="60" customFormat="1" ht="84" customHeight="1" x14ac:dyDescent="0.2">
      <c r="A37" s="116">
        <v>1</v>
      </c>
      <c r="B37" s="115" t="s">
        <v>171</v>
      </c>
      <c r="C37" s="51" t="s">
        <v>8</v>
      </c>
      <c r="D37" s="142" t="s">
        <v>8</v>
      </c>
      <c r="E37" s="142" t="s">
        <v>41</v>
      </c>
      <c r="F37" s="136" t="s">
        <v>65</v>
      </c>
      <c r="G37" s="136" t="s">
        <v>75</v>
      </c>
      <c r="H37" s="136" t="s">
        <v>82</v>
      </c>
      <c r="I37" s="140" t="s">
        <v>674</v>
      </c>
      <c r="J37" s="141" t="s">
        <v>173</v>
      </c>
      <c r="K37" s="140" t="s">
        <v>675</v>
      </c>
      <c r="L37" s="138">
        <v>3</v>
      </c>
      <c r="M37" s="138">
        <v>4</v>
      </c>
      <c r="N37" s="137">
        <f>+L37*M37</f>
        <v>12</v>
      </c>
      <c r="O37" s="135" t="str">
        <f>(CONCATENATE(L37,M37))</f>
        <v>34</v>
      </c>
      <c r="P37" s="135" t="str">
        <f>IF(OR(O37="11",O37="12",O37="21",O37="22",O37="31"),$P$9,IF(OR(O37="41",O37="32",O37="23",O37="13"),$P$8,IF(OR(O37="51",O37="52",O37="42",O37="43",O37="33",O37="24",O37="14"),$P$7,IF(OR(O37="53",O37="54",O37="44",O37="34",O37="55",O37="45",O37="35",O37="25",O37="15"),$P$6,0))))</f>
        <v>RIESGO EXTREMO</v>
      </c>
      <c r="Q37" s="135" t="s">
        <v>90</v>
      </c>
      <c r="R37" s="139">
        <f>+IF(INT(L37-BO37)&lt;=1,1,INT(L37-BO37))</f>
        <v>2</v>
      </c>
      <c r="S37" s="139">
        <f>INT(M37-BQ37)</f>
        <v>3</v>
      </c>
      <c r="T37" s="137">
        <f>+R37*S37</f>
        <v>6</v>
      </c>
      <c r="U37" s="135" t="str">
        <f>(CONCATENATE(R37,S37))</f>
        <v>23</v>
      </c>
      <c r="V37" s="135" t="str">
        <f>IF(OR(U37="11",U37="12",U37="21",U37="22",U37="31"),$P$9,IF(OR(U37="41",U37="32",U37="23",U37="13"),$P$8,IF(OR(U37="51",U37="52",U37="42",U37="43",U37="33",U37="24",U37="14"),$P$7,IF(OR(U37="53",U37="54",U37="44",U37="34",U37="55",U37="45",U37="35",U37="25",U37="15"),$P$6,0))))</f>
        <v>RIESGO MODERADO</v>
      </c>
      <c r="W37" s="136" t="s">
        <v>715</v>
      </c>
      <c r="X37" s="136" t="s">
        <v>23</v>
      </c>
      <c r="Y37" s="26" t="s">
        <v>716</v>
      </c>
      <c r="Z37" s="20" t="s">
        <v>182</v>
      </c>
      <c r="AA37" s="53" t="s">
        <v>23</v>
      </c>
      <c r="AB37" s="20" t="s">
        <v>184</v>
      </c>
      <c r="AC37" s="53" t="s">
        <v>7</v>
      </c>
      <c r="AD37" s="54">
        <v>3</v>
      </c>
      <c r="AE37" s="53"/>
      <c r="AF37" s="53"/>
      <c r="AG37" s="53">
        <v>2</v>
      </c>
      <c r="AH37" s="53">
        <v>1</v>
      </c>
      <c r="AI37" s="53" t="s">
        <v>23</v>
      </c>
      <c r="AJ37" s="53" t="s">
        <v>20</v>
      </c>
      <c r="AK37" s="53" t="s">
        <v>6</v>
      </c>
      <c r="AL37" s="53" t="s">
        <v>6</v>
      </c>
      <c r="AM37" s="53" t="s">
        <v>6</v>
      </c>
      <c r="AN37" s="53" t="s">
        <v>61</v>
      </c>
      <c r="AO37" s="53" t="s">
        <v>117</v>
      </c>
      <c r="AP37" s="53" t="s">
        <v>101</v>
      </c>
      <c r="AQ37" s="53" t="s">
        <v>103</v>
      </c>
      <c r="AR37" s="53" t="s">
        <v>105</v>
      </c>
      <c r="AS37" s="53" t="str">
        <f>+IF(AJ37="Preventivo","Prevenir",IF(AJ37="Detectivo","Detectar","No es un control"))</f>
        <v>Prevenir</v>
      </c>
      <c r="AT37" s="20" t="s">
        <v>108</v>
      </c>
      <c r="AU37" s="20" t="s">
        <v>110</v>
      </c>
      <c r="AV37" s="20" t="s">
        <v>112</v>
      </c>
      <c r="AW37" s="53">
        <f>+IF(AP37=$AP$6,$AP$10,$AP$11)</f>
        <v>15</v>
      </c>
      <c r="AX37" s="53">
        <f>+IF(AQ37=$AQ$6,$AQ$10,$AQ$11)</f>
        <v>15</v>
      </c>
      <c r="AY37" s="53">
        <f>+IF(AR37=$AR$6,$AR$10,$AR$11)</f>
        <v>15</v>
      </c>
      <c r="AZ37" s="53">
        <f>IF(AS37=$AS$6,$AS$10,IF(AS37=$AS$7,$AS$11,0))</f>
        <v>15</v>
      </c>
      <c r="BA37" s="53">
        <f>+IF(AT37=$AT$6,$AT$10,$AT$11)</f>
        <v>15</v>
      </c>
      <c r="BB37" s="53">
        <f>+IF(AU37=$AU$6,$AU$10,$AU$11)</f>
        <v>15</v>
      </c>
      <c r="BC37" s="53">
        <f>IF(AV37=$AV$6,$AV$10,IF(AV37=$AV$7,$AV$11,0))</f>
        <v>10</v>
      </c>
      <c r="BD37" s="54">
        <f>SUM(AW37:BC37)</f>
        <v>100</v>
      </c>
      <c r="BE37" s="54" t="str">
        <f>+IF(BD37&lt;=85,"Débil",IF(AND(BD37&gt;85,BD37&lt;96),"Moderado","Fuerte"))</f>
        <v>Fuerte</v>
      </c>
      <c r="BF37" s="55" t="s">
        <v>156</v>
      </c>
      <c r="BG37" s="54" t="str">
        <f>+IF(BF37=$BF$6,"Fuerte",IF(BF37=$BF$7,"Moderado","Débil"))</f>
        <v>Fuerte</v>
      </c>
      <c r="BH37" s="54" t="str">
        <f>+IF(AND(BE37="Fuerte",BG37="Fuerte"),"Fuerte",IF(BE37="Débil","Débil",IF(BG37="Débil","Débil","Moderado")))</f>
        <v>Fuerte</v>
      </c>
      <c r="BI37" s="54">
        <f>+IF(BH37=$BE$6,100,IF(BH37=$BE$7,50,0))</f>
        <v>100</v>
      </c>
      <c r="BJ37" s="129">
        <f>+AVERAGE(BI37:BI39)</f>
        <v>83.333333333333329</v>
      </c>
      <c r="BK37" s="130" t="str">
        <f>IF(BJ37&lt;50,"Débil",IF(BJ37=100,"Fuerte","Moderado"))</f>
        <v>Moderado</v>
      </c>
      <c r="BL37" s="57" t="s">
        <v>166</v>
      </c>
      <c r="BM37" s="57" t="s">
        <v>167</v>
      </c>
      <c r="BN37" s="58">
        <f>IF(E37=$E$7,0,IF(AND(BK37="Fuerte",BL37="Directamente"),2,IF(AND(BK37="Moderado",BL37="Directamente"),1,0)))</f>
        <v>0</v>
      </c>
      <c r="BO37" s="131">
        <f>+AVERAGE(BN37:BN39)</f>
        <v>0.66666666666666663</v>
      </c>
      <c r="BP37" s="58">
        <f>IF(D37=$E$7,0,IF(AND(BK37="Fuerte",BL37="Indirectamente"),1,IF(AND(BK37="Fuerte",BL37="Directamente"),2,IF(AND(BK37="Moderado",BL37="Directamente"),1,0))))</f>
        <v>0</v>
      </c>
      <c r="BQ37" s="131">
        <f>+IF(E37="De corrrupción",0,AVERAGE(BP37:BP39))</f>
        <v>0.66666666666666663</v>
      </c>
      <c r="BR37" s="51" t="s">
        <v>8</v>
      </c>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row>
    <row r="38" spans="1:138" s="60" customFormat="1" ht="96" x14ac:dyDescent="0.2">
      <c r="A38" s="117"/>
      <c r="B38" s="115"/>
      <c r="C38" s="51" t="s">
        <v>8</v>
      </c>
      <c r="D38" s="142"/>
      <c r="E38" s="142"/>
      <c r="F38" s="136"/>
      <c r="G38" s="136"/>
      <c r="H38" s="136"/>
      <c r="I38" s="140"/>
      <c r="J38" s="141"/>
      <c r="K38" s="140"/>
      <c r="L38" s="138"/>
      <c r="M38" s="138"/>
      <c r="N38" s="137"/>
      <c r="O38" s="135"/>
      <c r="P38" s="135"/>
      <c r="Q38" s="135"/>
      <c r="R38" s="138">
        <f>+L38-BN38</f>
        <v>-1</v>
      </c>
      <c r="S38" s="138">
        <f>+M38-BQ38</f>
        <v>0</v>
      </c>
      <c r="T38" s="137">
        <f t="shared" ref="T38:T49" si="0">+R38*S38</f>
        <v>0</v>
      </c>
      <c r="U38" s="135"/>
      <c r="V38" s="135"/>
      <c r="W38" s="138"/>
      <c r="X38" s="138"/>
      <c r="Y38" s="26" t="s">
        <v>717</v>
      </c>
      <c r="Z38" s="20" t="s">
        <v>182</v>
      </c>
      <c r="AA38" s="53" t="s">
        <v>23</v>
      </c>
      <c r="AB38" s="20" t="s">
        <v>185</v>
      </c>
      <c r="AC38" s="53" t="s">
        <v>7</v>
      </c>
      <c r="AD38" s="54">
        <v>3</v>
      </c>
      <c r="AE38" s="53"/>
      <c r="AF38" s="53"/>
      <c r="AG38" s="53">
        <v>2</v>
      </c>
      <c r="AH38" s="53">
        <v>1</v>
      </c>
      <c r="AI38" s="53" t="s">
        <v>23</v>
      </c>
      <c r="AJ38" s="53" t="s">
        <v>20</v>
      </c>
      <c r="AK38" s="53" t="s">
        <v>6</v>
      </c>
      <c r="AL38" s="53" t="s">
        <v>6</v>
      </c>
      <c r="AM38" s="53" t="s">
        <v>6</v>
      </c>
      <c r="AN38" s="53" t="s">
        <v>61</v>
      </c>
      <c r="AO38" s="53" t="s">
        <v>117</v>
      </c>
      <c r="AP38" s="53" t="s">
        <v>101</v>
      </c>
      <c r="AQ38" s="53" t="s">
        <v>103</v>
      </c>
      <c r="AR38" s="53" t="s">
        <v>105</v>
      </c>
      <c r="AS38" s="53" t="str">
        <f t="shared" ref="AS38:AS105" si="1">+IF(AJ38="Preventivo","Prevenir",IF(AJ38="Detectivo","Detectar","No es un control"))</f>
        <v>Prevenir</v>
      </c>
      <c r="AT38" s="20" t="s">
        <v>108</v>
      </c>
      <c r="AU38" s="20" t="s">
        <v>110</v>
      </c>
      <c r="AV38" s="20" t="s">
        <v>112</v>
      </c>
      <c r="AW38" s="53">
        <f t="shared" ref="AW38:AW49" si="2">+IF(AP38=$AP$6,$AP$10,$AP$11)</f>
        <v>15</v>
      </c>
      <c r="AX38" s="53">
        <f t="shared" ref="AX38:AX49" si="3">+IF(AQ38=$AQ$6,$AQ$10,$AQ$11)</f>
        <v>15</v>
      </c>
      <c r="AY38" s="53">
        <f t="shared" ref="AY38:AY49" si="4">+IF(AR38=$AR$6,$AR$10,$AR$11)</f>
        <v>15</v>
      </c>
      <c r="AZ38" s="53">
        <f t="shared" ref="AZ38:AZ49" si="5">IF(AS38=$AS$6,$AS$10,IF(AS38=$AS$7,$AS$11,0))</f>
        <v>15</v>
      </c>
      <c r="BA38" s="53">
        <f t="shared" ref="BA38:BA49" si="6">+IF(AT38=$AT$6,$AT$10,$AT$11)</f>
        <v>15</v>
      </c>
      <c r="BB38" s="53">
        <f t="shared" ref="BB38:BB49" si="7">+IF(AU38=$AU$6,$AU$10,$AU$11)</f>
        <v>15</v>
      </c>
      <c r="BC38" s="53">
        <f t="shared" ref="BC38:BC49" si="8">IF(AV38=$AV$6,$AV$10,IF(AV38=$AV$7,$AV$11,0))</f>
        <v>10</v>
      </c>
      <c r="BD38" s="54">
        <f t="shared" ref="BD38:BD49" si="9">SUM(AW38:BC38)</f>
        <v>100</v>
      </c>
      <c r="BE38" s="54" t="str">
        <f>+IF(BD38&lt;=85,"Débil",IF(AND(BD38&gt;85,BD38&lt;96),"Moderado","Fuerte"))</f>
        <v>Fuerte</v>
      </c>
      <c r="BF38" s="55" t="s">
        <v>156</v>
      </c>
      <c r="BG38" s="54" t="str">
        <f t="shared" ref="BG38:BG49" si="10">+IF(BF38=$BF$6,"Fuerte",IF(BF38=$BF$7,"Moderado","Débil"))</f>
        <v>Fuerte</v>
      </c>
      <c r="BH38" s="54" t="str">
        <f t="shared" ref="BH38:BH49" si="11">+IF(AND(BE38="Fuerte",BG38="Fuerte"),"Fuerte",IF(BE38="Débil","Débil",IF(BG38="Débil","Débil","Moderado")))</f>
        <v>Fuerte</v>
      </c>
      <c r="BI38" s="54">
        <f t="shared" ref="BI38:BI49" si="12">+IF(BH38=$BE$6,100,IF(BH38=$BE$7,50,0))</f>
        <v>100</v>
      </c>
      <c r="BJ38" s="129"/>
      <c r="BK38" s="130"/>
      <c r="BL38" s="57" t="s">
        <v>165</v>
      </c>
      <c r="BM38" s="57" t="s">
        <v>165</v>
      </c>
      <c r="BN38" s="58">
        <f>IF(E38=$E$7,0,IF(AND(BK37="Fuerte",BL38="Directamente"),2,IF(AND(BK37="Moderado",BL38="Directamente"),1,0)))</f>
        <v>1</v>
      </c>
      <c r="BO38" s="132"/>
      <c r="BP38" s="58">
        <f>IF(D38=$E$7,0,IF(AND(BK37="Fuerte",BL38="Indirectamente"),1,IF(AND(BK37="Fuerte",BL38="Directamente"),2,IF(AND(BK37="Moderado",BL38="Directamente"),1,0))))</f>
        <v>1</v>
      </c>
      <c r="BQ38" s="132"/>
      <c r="BR38" s="51" t="s">
        <v>8</v>
      </c>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row>
    <row r="39" spans="1:138" s="60" customFormat="1" ht="84" x14ac:dyDescent="0.2">
      <c r="A39" s="118"/>
      <c r="B39" s="115"/>
      <c r="C39" s="51" t="s">
        <v>8</v>
      </c>
      <c r="D39" s="142"/>
      <c r="E39" s="142"/>
      <c r="F39" s="136"/>
      <c r="G39" s="136"/>
      <c r="H39" s="136"/>
      <c r="I39" s="140"/>
      <c r="J39" s="141"/>
      <c r="K39" s="140"/>
      <c r="L39" s="138"/>
      <c r="M39" s="138"/>
      <c r="N39" s="137"/>
      <c r="O39" s="135"/>
      <c r="P39" s="135"/>
      <c r="Q39" s="135"/>
      <c r="R39" s="138">
        <f>+L39-BN39</f>
        <v>-1</v>
      </c>
      <c r="S39" s="138">
        <f>+M39-BQ39</f>
        <v>0</v>
      </c>
      <c r="T39" s="137">
        <f t="shared" si="0"/>
        <v>0</v>
      </c>
      <c r="U39" s="135"/>
      <c r="V39" s="135"/>
      <c r="W39" s="138"/>
      <c r="X39" s="138"/>
      <c r="Y39" s="26" t="s">
        <v>718</v>
      </c>
      <c r="Z39" s="20" t="s">
        <v>182</v>
      </c>
      <c r="AA39" s="53" t="s">
        <v>23</v>
      </c>
      <c r="AB39" s="20" t="s">
        <v>186</v>
      </c>
      <c r="AC39" s="53" t="s">
        <v>9</v>
      </c>
      <c r="AD39" s="54">
        <v>100</v>
      </c>
      <c r="AE39" s="53"/>
      <c r="AF39" s="53"/>
      <c r="AG39" s="53">
        <v>0</v>
      </c>
      <c r="AH39" s="53">
        <v>0</v>
      </c>
      <c r="AI39" s="53" t="s">
        <v>6</v>
      </c>
      <c r="AJ39" s="53" t="s">
        <v>21</v>
      </c>
      <c r="AK39" s="53" t="s">
        <v>6</v>
      </c>
      <c r="AL39" s="53" t="s">
        <v>6</v>
      </c>
      <c r="AM39" s="53" t="s">
        <v>6</v>
      </c>
      <c r="AN39" s="53" t="s">
        <v>29</v>
      </c>
      <c r="AO39" s="53" t="s">
        <v>118</v>
      </c>
      <c r="AP39" s="53" t="s">
        <v>101</v>
      </c>
      <c r="AQ39" s="53" t="s">
        <v>103</v>
      </c>
      <c r="AR39" s="53" t="s">
        <v>105</v>
      </c>
      <c r="AS39" s="53" t="str">
        <f t="shared" si="1"/>
        <v>Detectar</v>
      </c>
      <c r="AT39" s="20" t="s">
        <v>108</v>
      </c>
      <c r="AU39" s="20" t="s">
        <v>110</v>
      </c>
      <c r="AV39" s="20" t="s">
        <v>112</v>
      </c>
      <c r="AW39" s="53">
        <f t="shared" si="2"/>
        <v>15</v>
      </c>
      <c r="AX39" s="53">
        <f t="shared" si="3"/>
        <v>15</v>
      </c>
      <c r="AY39" s="53">
        <f t="shared" si="4"/>
        <v>15</v>
      </c>
      <c r="AZ39" s="53">
        <f t="shared" si="5"/>
        <v>10</v>
      </c>
      <c r="BA39" s="53">
        <f t="shared" si="6"/>
        <v>15</v>
      </c>
      <c r="BB39" s="53">
        <f t="shared" si="7"/>
        <v>15</v>
      </c>
      <c r="BC39" s="53">
        <f t="shared" si="8"/>
        <v>10</v>
      </c>
      <c r="BD39" s="54">
        <f t="shared" si="9"/>
        <v>95</v>
      </c>
      <c r="BE39" s="54" t="str">
        <f t="shared" ref="BE39:BE49" si="13">+IF(BD39&lt;=85,"Débil",IF(AND(BD39&gt;85,BD39&lt;96),"Moderado","Fuerte"))</f>
        <v>Moderado</v>
      </c>
      <c r="BF39" s="55" t="s">
        <v>156</v>
      </c>
      <c r="BG39" s="54" t="str">
        <f t="shared" si="10"/>
        <v>Fuerte</v>
      </c>
      <c r="BH39" s="54" t="str">
        <f t="shared" si="11"/>
        <v>Moderado</v>
      </c>
      <c r="BI39" s="54">
        <f t="shared" si="12"/>
        <v>50</v>
      </c>
      <c r="BJ39" s="129"/>
      <c r="BK39" s="130"/>
      <c r="BL39" s="57" t="s">
        <v>165</v>
      </c>
      <c r="BM39" s="57" t="s">
        <v>165</v>
      </c>
      <c r="BN39" s="58">
        <f>IF(E39=$E$7,0,IF(AND(BK37="Fuerte",BL39="Directamente"),2,IF(AND(BK37="Moderado",BL39="Directamente"),1,0)))</f>
        <v>1</v>
      </c>
      <c r="BO39" s="134"/>
      <c r="BP39" s="58">
        <f>IF(D39=$E$7,0,IF(AND(BK37="Fuerte",BL39="Indirectamente"),1,IF(AND(BK37="Fuerte",BL39="Directamente"),2,IF(AND(BK37="Moderado",BL39="Directamente"),1,0))))</f>
        <v>1</v>
      </c>
      <c r="BQ39" s="134"/>
      <c r="BR39" s="51" t="s">
        <v>8</v>
      </c>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row>
    <row r="40" spans="1:138" s="60" customFormat="1" ht="108" customHeight="1" x14ac:dyDescent="0.2">
      <c r="A40" s="116">
        <v>2</v>
      </c>
      <c r="B40" s="115" t="s">
        <v>180</v>
      </c>
      <c r="C40" s="51" t="s">
        <v>8</v>
      </c>
      <c r="D40" s="142" t="s">
        <v>8</v>
      </c>
      <c r="E40" s="142" t="s">
        <v>41</v>
      </c>
      <c r="F40" s="136" t="s">
        <v>69</v>
      </c>
      <c r="G40" s="136" t="s">
        <v>77</v>
      </c>
      <c r="H40" s="136" t="s">
        <v>83</v>
      </c>
      <c r="I40" s="140" t="s">
        <v>174</v>
      </c>
      <c r="J40" s="141" t="s">
        <v>175</v>
      </c>
      <c r="K40" s="140" t="s">
        <v>676</v>
      </c>
      <c r="L40" s="138">
        <v>1</v>
      </c>
      <c r="M40" s="138">
        <v>3</v>
      </c>
      <c r="N40" s="137">
        <f t="shared" ref="N40:N46" si="14">+L40*M40</f>
        <v>3</v>
      </c>
      <c r="O40" s="135" t="str">
        <f t="shared" ref="O40" si="15">(CONCATENATE(L40,M40))</f>
        <v>13</v>
      </c>
      <c r="P40" s="135" t="str">
        <f t="shared" ref="P40" si="16">IF(OR(O40="11",O40="12",O40="21",O40="22",O40="31"),$P$9,IF(OR(O40="41",O40="32",O40="23",O40="13"),$P$8,IF(OR(O40="51",O40="52",O40="42",O40="43",O40="33",O40="24",O40="14"),$P$7,IF(OR(O40="53",O40="54",O40="44",O40="34",O40="55",O40="45",O40="35",O40="25",O40="15"),$P$6,0))))</f>
        <v>RIESGO MODERADO</v>
      </c>
      <c r="Q40" s="135" t="s">
        <v>90</v>
      </c>
      <c r="R40" s="139">
        <f>+IF(INT(L40-BO40)&lt;=1,1,INT(L40-BO40))</f>
        <v>1</v>
      </c>
      <c r="S40" s="139">
        <f>INT(M40-BQ40)</f>
        <v>2</v>
      </c>
      <c r="T40" s="137">
        <f t="shared" si="0"/>
        <v>2</v>
      </c>
      <c r="U40" s="135" t="str">
        <f t="shared" ref="U40" si="17">(CONCATENATE(R40,S40))</f>
        <v>12</v>
      </c>
      <c r="V40" s="135" t="str">
        <f t="shared" ref="V40" si="18">IF(OR(U40="11",U40="12",U40="21",U40="22",U40="31"),$P$9,IF(OR(U40="41",U40="32",U40="23",U40="13"),$P$8,IF(OR(U40="51",U40="52",U40="42",U40="43",U40="33",U40="24",U40="14"),$P$7,IF(OR(U40="53",U40="54",U40="44",U40="34",U40="55",U40="45",U40="35",U40="25",U40="15"),$P$6,0))))</f>
        <v>RIESGO BAJO</v>
      </c>
      <c r="W40" s="136" t="s">
        <v>715</v>
      </c>
      <c r="X40" s="136" t="s">
        <v>23</v>
      </c>
      <c r="Y40" s="26" t="s">
        <v>719</v>
      </c>
      <c r="Z40" s="20" t="s">
        <v>182</v>
      </c>
      <c r="AA40" s="53" t="s">
        <v>23</v>
      </c>
      <c r="AB40" s="20" t="s">
        <v>187</v>
      </c>
      <c r="AC40" s="53" t="s">
        <v>9</v>
      </c>
      <c r="AD40" s="54">
        <v>100</v>
      </c>
      <c r="AE40" s="53"/>
      <c r="AF40" s="53"/>
      <c r="AG40" s="53">
        <v>0</v>
      </c>
      <c r="AH40" s="53">
        <v>0</v>
      </c>
      <c r="AI40" s="53" t="s">
        <v>6</v>
      </c>
      <c r="AJ40" s="53" t="s">
        <v>21</v>
      </c>
      <c r="AK40" s="53" t="s">
        <v>6</v>
      </c>
      <c r="AL40" s="53" t="s">
        <v>6</v>
      </c>
      <c r="AM40" s="53" t="s">
        <v>6</v>
      </c>
      <c r="AN40" s="53" t="s">
        <v>29</v>
      </c>
      <c r="AO40" s="53" t="s">
        <v>117</v>
      </c>
      <c r="AP40" s="53" t="s">
        <v>101</v>
      </c>
      <c r="AQ40" s="53" t="s">
        <v>103</v>
      </c>
      <c r="AR40" s="53" t="s">
        <v>105</v>
      </c>
      <c r="AS40" s="53" t="str">
        <f t="shared" si="1"/>
        <v>Detectar</v>
      </c>
      <c r="AT40" s="20" t="s">
        <v>108</v>
      </c>
      <c r="AU40" s="20" t="s">
        <v>110</v>
      </c>
      <c r="AV40" s="20" t="s">
        <v>112</v>
      </c>
      <c r="AW40" s="53">
        <f t="shared" si="2"/>
        <v>15</v>
      </c>
      <c r="AX40" s="53">
        <f t="shared" si="3"/>
        <v>15</v>
      </c>
      <c r="AY40" s="53">
        <f t="shared" si="4"/>
        <v>15</v>
      </c>
      <c r="AZ40" s="53">
        <f t="shared" si="5"/>
        <v>10</v>
      </c>
      <c r="BA40" s="53">
        <f t="shared" si="6"/>
        <v>15</v>
      </c>
      <c r="BB40" s="53">
        <f t="shared" si="7"/>
        <v>15</v>
      </c>
      <c r="BC40" s="53">
        <f t="shared" si="8"/>
        <v>10</v>
      </c>
      <c r="BD40" s="54">
        <f t="shared" si="9"/>
        <v>95</v>
      </c>
      <c r="BE40" s="54" t="str">
        <f t="shared" si="13"/>
        <v>Moderado</v>
      </c>
      <c r="BF40" s="55" t="s">
        <v>156</v>
      </c>
      <c r="BG40" s="54" t="str">
        <f t="shared" si="10"/>
        <v>Fuerte</v>
      </c>
      <c r="BH40" s="54" t="str">
        <f t="shared" si="11"/>
        <v>Moderado</v>
      </c>
      <c r="BI40" s="54">
        <f t="shared" si="12"/>
        <v>50</v>
      </c>
      <c r="BJ40" s="129">
        <f>+AVERAGE(BI40:BI42)</f>
        <v>66.666666666666671</v>
      </c>
      <c r="BK40" s="130" t="str">
        <f>IF(BJ40&lt;50,"Débil",IF(BJ40=100,"Fuerte","Moderado"))</f>
        <v>Moderado</v>
      </c>
      <c r="BL40" s="57" t="s">
        <v>165</v>
      </c>
      <c r="BM40" s="57" t="s">
        <v>165</v>
      </c>
      <c r="BN40" s="58">
        <f>IF(E40=$E$7,0,IF(AND(BK40="Fuerte",BL40="Directamente"),2,IF(AND(BK40="Moderado",BL40="Directamente"),1,0)))</f>
        <v>1</v>
      </c>
      <c r="BO40" s="131">
        <f>+AVERAGE(BN40:BN42)</f>
        <v>0.66666666666666663</v>
      </c>
      <c r="BP40" s="58">
        <f>IF(D40=$E$7,0,IF(AND(BK40="Fuerte",BL40="Indirectamente"),1,IF(AND(BK40="Fuerte",BL40="Directamente"),2,IF(AND(BK40="Moderado",BL40="Directamente"),1,0))))</f>
        <v>1</v>
      </c>
      <c r="BQ40" s="131">
        <f>+AVERAGE(BP40:BP42)</f>
        <v>0.66666666666666663</v>
      </c>
      <c r="BR40" s="51" t="s">
        <v>8</v>
      </c>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row>
    <row r="41" spans="1:138" s="60" customFormat="1" ht="84" x14ac:dyDescent="0.2">
      <c r="A41" s="117"/>
      <c r="B41" s="115" t="s">
        <v>180</v>
      </c>
      <c r="C41" s="51" t="s">
        <v>8</v>
      </c>
      <c r="D41" s="142"/>
      <c r="E41" s="142"/>
      <c r="F41" s="136"/>
      <c r="G41" s="136"/>
      <c r="H41" s="136"/>
      <c r="I41" s="140"/>
      <c r="J41" s="141"/>
      <c r="K41" s="140"/>
      <c r="L41" s="138"/>
      <c r="M41" s="138"/>
      <c r="N41" s="137">
        <f t="shared" si="14"/>
        <v>0</v>
      </c>
      <c r="O41" s="135"/>
      <c r="P41" s="135"/>
      <c r="Q41" s="135"/>
      <c r="R41" s="138">
        <f>+L41-BN41</f>
        <v>-1</v>
      </c>
      <c r="S41" s="138">
        <f>+M41-BQ41</f>
        <v>0</v>
      </c>
      <c r="T41" s="137">
        <f t="shared" si="0"/>
        <v>0</v>
      </c>
      <c r="U41" s="135"/>
      <c r="V41" s="135"/>
      <c r="W41" s="138"/>
      <c r="X41" s="138"/>
      <c r="Y41" s="26" t="s">
        <v>720</v>
      </c>
      <c r="Z41" s="20" t="s">
        <v>182</v>
      </c>
      <c r="AA41" s="53" t="s">
        <v>23</v>
      </c>
      <c r="AB41" s="20" t="s">
        <v>188</v>
      </c>
      <c r="AC41" s="53" t="s">
        <v>9</v>
      </c>
      <c r="AD41" s="54">
        <v>100</v>
      </c>
      <c r="AE41" s="53"/>
      <c r="AF41" s="53"/>
      <c r="AG41" s="53">
        <v>0</v>
      </c>
      <c r="AH41" s="53">
        <v>0</v>
      </c>
      <c r="AI41" s="53" t="s">
        <v>6</v>
      </c>
      <c r="AJ41" s="53" t="s">
        <v>21</v>
      </c>
      <c r="AK41" s="53" t="s">
        <v>6</v>
      </c>
      <c r="AL41" s="53" t="s">
        <v>6</v>
      </c>
      <c r="AM41" s="53" t="s">
        <v>6</v>
      </c>
      <c r="AN41" s="53" t="s">
        <v>30</v>
      </c>
      <c r="AO41" s="53" t="s">
        <v>117</v>
      </c>
      <c r="AP41" s="53" t="s">
        <v>101</v>
      </c>
      <c r="AQ41" s="53" t="s">
        <v>103</v>
      </c>
      <c r="AR41" s="53" t="s">
        <v>105</v>
      </c>
      <c r="AS41" s="53" t="str">
        <f t="shared" si="1"/>
        <v>Detectar</v>
      </c>
      <c r="AT41" s="20" t="s">
        <v>108</v>
      </c>
      <c r="AU41" s="20" t="s">
        <v>110</v>
      </c>
      <c r="AV41" s="20" t="s">
        <v>112</v>
      </c>
      <c r="AW41" s="53">
        <f t="shared" si="2"/>
        <v>15</v>
      </c>
      <c r="AX41" s="53">
        <f t="shared" si="3"/>
        <v>15</v>
      </c>
      <c r="AY41" s="53">
        <f t="shared" si="4"/>
        <v>15</v>
      </c>
      <c r="AZ41" s="53">
        <f t="shared" si="5"/>
        <v>10</v>
      </c>
      <c r="BA41" s="53">
        <f t="shared" si="6"/>
        <v>15</v>
      </c>
      <c r="BB41" s="53">
        <f t="shared" si="7"/>
        <v>15</v>
      </c>
      <c r="BC41" s="53">
        <f t="shared" si="8"/>
        <v>10</v>
      </c>
      <c r="BD41" s="54">
        <f t="shared" si="9"/>
        <v>95</v>
      </c>
      <c r="BE41" s="54" t="str">
        <f t="shared" si="13"/>
        <v>Moderado</v>
      </c>
      <c r="BF41" s="55" t="s">
        <v>156</v>
      </c>
      <c r="BG41" s="54" t="str">
        <f t="shared" si="10"/>
        <v>Fuerte</v>
      </c>
      <c r="BH41" s="54" t="str">
        <f t="shared" si="11"/>
        <v>Moderado</v>
      </c>
      <c r="BI41" s="54">
        <f t="shared" si="12"/>
        <v>50</v>
      </c>
      <c r="BJ41" s="129"/>
      <c r="BK41" s="130"/>
      <c r="BL41" s="57" t="s">
        <v>165</v>
      </c>
      <c r="BM41" s="57" t="s">
        <v>165</v>
      </c>
      <c r="BN41" s="58">
        <f>IF(E41=$E$7,0,IF(AND(BK40="Fuerte",BL41="Directamente"),2,IF(AND(BK40="Moderado",BL41="Directamente"),1,0)))</f>
        <v>1</v>
      </c>
      <c r="BO41" s="132"/>
      <c r="BP41" s="58">
        <f>IF(D41=$E$7,0,IF(AND(BK40="Fuerte",BL41="Indirectamente"),1,IF(AND(BK40="Fuerte",BL41="Directamente"),2,IF(AND(BK40="Moderado",BL41="Directamente"),1,0))))</f>
        <v>1</v>
      </c>
      <c r="BQ41" s="132"/>
      <c r="BR41" s="51" t="s">
        <v>8</v>
      </c>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row>
    <row r="42" spans="1:138" s="60" customFormat="1" ht="108" x14ac:dyDescent="0.2">
      <c r="A42" s="118"/>
      <c r="B42" s="115" t="s">
        <v>180</v>
      </c>
      <c r="C42" s="51" t="s">
        <v>8</v>
      </c>
      <c r="D42" s="142"/>
      <c r="E42" s="142"/>
      <c r="F42" s="136"/>
      <c r="G42" s="136"/>
      <c r="H42" s="136"/>
      <c r="I42" s="140"/>
      <c r="J42" s="141"/>
      <c r="K42" s="140"/>
      <c r="L42" s="138"/>
      <c r="M42" s="138"/>
      <c r="N42" s="137">
        <f t="shared" si="14"/>
        <v>0</v>
      </c>
      <c r="O42" s="135"/>
      <c r="P42" s="135"/>
      <c r="Q42" s="135"/>
      <c r="R42" s="138">
        <f>+L42-BN42</f>
        <v>0</v>
      </c>
      <c r="S42" s="138">
        <f>+M42-BQ42</f>
        <v>0</v>
      </c>
      <c r="T42" s="137">
        <f t="shared" si="0"/>
        <v>0</v>
      </c>
      <c r="U42" s="135"/>
      <c r="V42" s="135"/>
      <c r="W42" s="138"/>
      <c r="X42" s="138"/>
      <c r="Y42" s="26" t="s">
        <v>721</v>
      </c>
      <c r="Z42" s="20" t="s">
        <v>182</v>
      </c>
      <c r="AA42" s="53" t="s">
        <v>23</v>
      </c>
      <c r="AB42" s="20" t="s">
        <v>189</v>
      </c>
      <c r="AC42" s="53" t="s">
        <v>7</v>
      </c>
      <c r="AD42" s="54">
        <f t="shared" ref="AD42:AD49" si="19">+SUM(AE42:AH42)</f>
        <v>1</v>
      </c>
      <c r="AE42" s="53"/>
      <c r="AF42" s="53"/>
      <c r="AG42" s="53">
        <v>0</v>
      </c>
      <c r="AH42" s="53">
        <v>1</v>
      </c>
      <c r="AI42" s="53" t="s">
        <v>6</v>
      </c>
      <c r="AJ42" s="53" t="s">
        <v>20</v>
      </c>
      <c r="AK42" s="53" t="s">
        <v>6</v>
      </c>
      <c r="AL42" s="53" t="s">
        <v>6</v>
      </c>
      <c r="AM42" s="53" t="s">
        <v>6</v>
      </c>
      <c r="AN42" s="53" t="s">
        <v>28</v>
      </c>
      <c r="AO42" s="53" t="s">
        <v>117</v>
      </c>
      <c r="AP42" s="53" t="s">
        <v>101</v>
      </c>
      <c r="AQ42" s="53" t="s">
        <v>103</v>
      </c>
      <c r="AR42" s="53" t="s">
        <v>105</v>
      </c>
      <c r="AS42" s="53" t="str">
        <f t="shared" si="1"/>
        <v>Prevenir</v>
      </c>
      <c r="AT42" s="20" t="s">
        <v>108</v>
      </c>
      <c r="AU42" s="20" t="s">
        <v>110</v>
      </c>
      <c r="AV42" s="20" t="s">
        <v>112</v>
      </c>
      <c r="AW42" s="53">
        <f t="shared" si="2"/>
        <v>15</v>
      </c>
      <c r="AX42" s="53">
        <f t="shared" si="3"/>
        <v>15</v>
      </c>
      <c r="AY42" s="53">
        <f t="shared" si="4"/>
        <v>15</v>
      </c>
      <c r="AZ42" s="53">
        <f t="shared" si="5"/>
        <v>15</v>
      </c>
      <c r="BA42" s="53">
        <f t="shared" si="6"/>
        <v>15</v>
      </c>
      <c r="BB42" s="53">
        <f t="shared" si="7"/>
        <v>15</v>
      </c>
      <c r="BC42" s="53">
        <f t="shared" si="8"/>
        <v>10</v>
      </c>
      <c r="BD42" s="54">
        <f t="shared" si="9"/>
        <v>100</v>
      </c>
      <c r="BE42" s="54" t="str">
        <f t="shared" si="13"/>
        <v>Fuerte</v>
      </c>
      <c r="BF42" s="55" t="s">
        <v>156</v>
      </c>
      <c r="BG42" s="54" t="str">
        <f t="shared" si="10"/>
        <v>Fuerte</v>
      </c>
      <c r="BH42" s="54" t="str">
        <f t="shared" si="11"/>
        <v>Fuerte</v>
      </c>
      <c r="BI42" s="54">
        <f t="shared" si="12"/>
        <v>100</v>
      </c>
      <c r="BJ42" s="129"/>
      <c r="BK42" s="130"/>
      <c r="BL42" s="57" t="s">
        <v>166</v>
      </c>
      <c r="BM42" s="57" t="s">
        <v>167</v>
      </c>
      <c r="BN42" s="58">
        <f>IF(E42=$E$7,0,IF(AND(BK40="Fuerte",BL42="Directamente"),2,IF(AND(BK40="Moderado",BL42="Directamente"),1,0)))</f>
        <v>0</v>
      </c>
      <c r="BO42" s="134"/>
      <c r="BP42" s="58">
        <f>IF(D42=$E$7,0,IF(AND(BK40="Fuerte",BL42="Indirectamente"),1,IF(AND(BK40="Fuerte",BL42="Directamente"),2,IF(AND(BK40="Moderado",BL42="Directamente"),1,0))))</f>
        <v>0</v>
      </c>
      <c r="BQ42" s="134"/>
      <c r="BR42" s="51" t="s">
        <v>8</v>
      </c>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row>
    <row r="43" spans="1:138" s="60" customFormat="1" ht="120" customHeight="1" x14ac:dyDescent="0.2">
      <c r="A43" s="116">
        <v>3</v>
      </c>
      <c r="B43" s="115" t="s">
        <v>181</v>
      </c>
      <c r="C43" s="51" t="s">
        <v>8</v>
      </c>
      <c r="D43" s="142" t="s">
        <v>8</v>
      </c>
      <c r="E43" s="142" t="s">
        <v>38</v>
      </c>
      <c r="F43" s="136" t="s">
        <v>67</v>
      </c>
      <c r="G43" s="136" t="s">
        <v>77</v>
      </c>
      <c r="H43" s="136" t="s">
        <v>73</v>
      </c>
      <c r="I43" s="143" t="s">
        <v>176</v>
      </c>
      <c r="J43" s="145" t="s">
        <v>688</v>
      </c>
      <c r="K43" s="147" t="s">
        <v>689</v>
      </c>
      <c r="L43" s="138">
        <v>3</v>
      </c>
      <c r="M43" s="138">
        <v>4</v>
      </c>
      <c r="N43" s="137">
        <f t="shared" si="14"/>
        <v>12</v>
      </c>
      <c r="O43" s="135" t="str">
        <f t="shared" ref="O43" si="20">(CONCATENATE(L43,M43))</f>
        <v>34</v>
      </c>
      <c r="P43" s="135" t="str">
        <f t="shared" ref="P43" si="21">IF(OR(O43="11",O43="12",O43="21",O43="22",O43="31"),$P$9,IF(OR(O43="41",O43="32",O43="23",O43="13"),$P$8,IF(OR(O43="51",O43="52",O43="42",O43="43",O43="33",O43="24",O43="14"),$P$7,IF(OR(O43="53",O43="54",O43="44",O43="34",O43="55",O43="45",O43="35",O43="25",O43="15"),$P$6,0))))</f>
        <v>RIESGO EXTREMO</v>
      </c>
      <c r="Q43" s="135" t="s">
        <v>90</v>
      </c>
      <c r="R43" s="139">
        <f>+IF(INT(L43-BO43)&lt;=1,1,INT(L43-BO43))</f>
        <v>1</v>
      </c>
      <c r="S43" s="139">
        <f>INT(M43-BQ43)</f>
        <v>2</v>
      </c>
      <c r="T43" s="137">
        <f t="shared" si="0"/>
        <v>2</v>
      </c>
      <c r="U43" s="135" t="str">
        <f t="shared" ref="U43" si="22">(CONCATENATE(R43,S43))</f>
        <v>12</v>
      </c>
      <c r="V43" s="135" t="str">
        <f t="shared" ref="V43" si="23">IF(OR(U43="11",U43="12",U43="21",U43="22",U43="31"),$P$9,IF(OR(U43="41",U43="32",U43="23",U43="13"),$P$8,IF(OR(U43="51",U43="52",U43="42",U43="43",U43="33",U43="24",U43="14"),$P$7,IF(OR(U43="53",U43="54",U43="44",U43="34",U43="55",U43="45",U43="35",U43="25",U43="15"),$P$6,0))))</f>
        <v>RIESGO BAJO</v>
      </c>
      <c r="W43" s="136" t="s">
        <v>715</v>
      </c>
      <c r="X43" s="136" t="s">
        <v>23</v>
      </c>
      <c r="Y43" s="26" t="s">
        <v>722</v>
      </c>
      <c r="Z43" s="20" t="s">
        <v>182</v>
      </c>
      <c r="AA43" s="53" t="s">
        <v>23</v>
      </c>
      <c r="AB43" s="20" t="s">
        <v>190</v>
      </c>
      <c r="AC43" s="53" t="s">
        <v>9</v>
      </c>
      <c r="AD43" s="54">
        <v>100</v>
      </c>
      <c r="AE43" s="53"/>
      <c r="AF43" s="53"/>
      <c r="AG43" s="53">
        <v>0</v>
      </c>
      <c r="AH43" s="53">
        <v>0</v>
      </c>
      <c r="AI43" s="53" t="s">
        <v>6</v>
      </c>
      <c r="AJ43" s="53" t="s">
        <v>20</v>
      </c>
      <c r="AK43" s="53" t="s">
        <v>6</v>
      </c>
      <c r="AL43" s="53" t="s">
        <v>6</v>
      </c>
      <c r="AM43" s="53" t="s">
        <v>6</v>
      </c>
      <c r="AN43" s="53" t="s">
        <v>29</v>
      </c>
      <c r="AO43" s="53" t="s">
        <v>117</v>
      </c>
      <c r="AP43" s="53" t="s">
        <v>101</v>
      </c>
      <c r="AQ43" s="53" t="s">
        <v>103</v>
      </c>
      <c r="AR43" s="53" t="s">
        <v>105</v>
      </c>
      <c r="AS43" s="53" t="str">
        <f t="shared" si="1"/>
        <v>Prevenir</v>
      </c>
      <c r="AT43" s="20" t="s">
        <v>108</v>
      </c>
      <c r="AU43" s="20" t="s">
        <v>110</v>
      </c>
      <c r="AV43" s="20" t="s">
        <v>112</v>
      </c>
      <c r="AW43" s="53">
        <f t="shared" si="2"/>
        <v>15</v>
      </c>
      <c r="AX43" s="53">
        <f t="shared" si="3"/>
        <v>15</v>
      </c>
      <c r="AY43" s="53">
        <f t="shared" si="4"/>
        <v>15</v>
      </c>
      <c r="AZ43" s="53">
        <f t="shared" si="5"/>
        <v>15</v>
      </c>
      <c r="BA43" s="53">
        <f t="shared" si="6"/>
        <v>15</v>
      </c>
      <c r="BB43" s="53">
        <f t="shared" si="7"/>
        <v>15</v>
      </c>
      <c r="BC43" s="53">
        <f t="shared" si="8"/>
        <v>10</v>
      </c>
      <c r="BD43" s="54">
        <f t="shared" si="9"/>
        <v>100</v>
      </c>
      <c r="BE43" s="54" t="str">
        <f t="shared" si="13"/>
        <v>Fuerte</v>
      </c>
      <c r="BF43" s="55" t="s">
        <v>156</v>
      </c>
      <c r="BG43" s="54" t="str">
        <f t="shared" si="10"/>
        <v>Fuerte</v>
      </c>
      <c r="BH43" s="54" t="str">
        <f t="shared" si="11"/>
        <v>Fuerte</v>
      </c>
      <c r="BI43" s="54">
        <f t="shared" si="12"/>
        <v>100</v>
      </c>
      <c r="BJ43" s="129">
        <f>+AVERAGE(BI43:BI45)</f>
        <v>100</v>
      </c>
      <c r="BK43" s="130" t="str">
        <f>IF(BJ43&lt;50,"Débil",IF(BJ43=100,"Fuerte","Moderado"))</f>
        <v>Fuerte</v>
      </c>
      <c r="BL43" s="57" t="s">
        <v>165</v>
      </c>
      <c r="BM43" s="57" t="s">
        <v>165</v>
      </c>
      <c r="BN43" s="58">
        <f>IF(E43=$E$7,0,IF(AND(BK43="Fuerte",BL43="Directamente"),2,IF(AND(BK43="Moderado",BL43="Directamente"),1,0)))</f>
        <v>2</v>
      </c>
      <c r="BO43" s="131">
        <f>+AVERAGE(BN43:BN45)</f>
        <v>2</v>
      </c>
      <c r="BP43" s="58">
        <f>IF(D43=$E$7,0,IF(AND(BK43="Fuerte",BL43="Indirectamente"),1,IF(AND(BK43="Fuerte",BL43="Directamente"),2,IF(AND(BK43="Moderado",BL43="Directamente"),1,0))))</f>
        <v>2</v>
      </c>
      <c r="BQ43" s="131">
        <f>+AVERAGE(BP43:BP45)</f>
        <v>2</v>
      </c>
      <c r="BR43" s="51" t="s">
        <v>8</v>
      </c>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row>
    <row r="44" spans="1:138" s="60" customFormat="1" ht="96" x14ac:dyDescent="0.2">
      <c r="A44" s="117"/>
      <c r="B44" s="115" t="s">
        <v>181</v>
      </c>
      <c r="C44" s="51" t="s">
        <v>8</v>
      </c>
      <c r="D44" s="142"/>
      <c r="E44" s="142"/>
      <c r="F44" s="136"/>
      <c r="G44" s="136"/>
      <c r="H44" s="136"/>
      <c r="I44" s="143"/>
      <c r="J44" s="145"/>
      <c r="K44" s="148"/>
      <c r="L44" s="138"/>
      <c r="M44" s="138"/>
      <c r="N44" s="137">
        <f t="shared" si="14"/>
        <v>0</v>
      </c>
      <c r="O44" s="135"/>
      <c r="P44" s="135"/>
      <c r="Q44" s="135"/>
      <c r="R44" s="138">
        <f>+L44-BN44</f>
        <v>-2</v>
      </c>
      <c r="S44" s="138">
        <f>+M44-BQ44</f>
        <v>0</v>
      </c>
      <c r="T44" s="137">
        <f t="shared" si="0"/>
        <v>0</v>
      </c>
      <c r="U44" s="135"/>
      <c r="V44" s="135"/>
      <c r="W44" s="138"/>
      <c r="X44" s="138"/>
      <c r="Y44" s="26" t="s">
        <v>723</v>
      </c>
      <c r="Z44" s="20" t="s">
        <v>182</v>
      </c>
      <c r="AA44" s="53" t="s">
        <v>23</v>
      </c>
      <c r="AB44" s="20" t="s">
        <v>191</v>
      </c>
      <c r="AC44" s="53" t="s">
        <v>7</v>
      </c>
      <c r="AD44" s="54">
        <f t="shared" si="19"/>
        <v>1</v>
      </c>
      <c r="AE44" s="53"/>
      <c r="AF44" s="53"/>
      <c r="AG44" s="53">
        <v>0</v>
      </c>
      <c r="AH44" s="53">
        <v>1</v>
      </c>
      <c r="AI44" s="53" t="s">
        <v>23</v>
      </c>
      <c r="AJ44" s="53" t="s">
        <v>20</v>
      </c>
      <c r="AK44" s="53" t="s">
        <v>23</v>
      </c>
      <c r="AL44" s="53" t="s">
        <v>6</v>
      </c>
      <c r="AM44" s="53" t="s">
        <v>6</v>
      </c>
      <c r="AN44" s="53" t="s">
        <v>28</v>
      </c>
      <c r="AO44" s="53" t="s">
        <v>117</v>
      </c>
      <c r="AP44" s="53" t="s">
        <v>101</v>
      </c>
      <c r="AQ44" s="53" t="s">
        <v>103</v>
      </c>
      <c r="AR44" s="53" t="s">
        <v>105</v>
      </c>
      <c r="AS44" s="53" t="str">
        <f t="shared" si="1"/>
        <v>Prevenir</v>
      </c>
      <c r="AT44" s="20" t="s">
        <v>108</v>
      </c>
      <c r="AU44" s="20" t="s">
        <v>110</v>
      </c>
      <c r="AV44" s="20" t="s">
        <v>112</v>
      </c>
      <c r="AW44" s="53">
        <f t="shared" si="2"/>
        <v>15</v>
      </c>
      <c r="AX44" s="53">
        <f t="shared" si="3"/>
        <v>15</v>
      </c>
      <c r="AY44" s="53">
        <f t="shared" si="4"/>
        <v>15</v>
      </c>
      <c r="AZ44" s="53">
        <f t="shared" si="5"/>
        <v>15</v>
      </c>
      <c r="BA44" s="53">
        <f t="shared" si="6"/>
        <v>15</v>
      </c>
      <c r="BB44" s="53">
        <f t="shared" si="7"/>
        <v>15</v>
      </c>
      <c r="BC44" s="53">
        <f t="shared" si="8"/>
        <v>10</v>
      </c>
      <c r="BD44" s="54">
        <f t="shared" si="9"/>
        <v>100</v>
      </c>
      <c r="BE44" s="54" t="str">
        <f t="shared" si="13"/>
        <v>Fuerte</v>
      </c>
      <c r="BF44" s="55" t="s">
        <v>156</v>
      </c>
      <c r="BG44" s="54" t="str">
        <f t="shared" si="10"/>
        <v>Fuerte</v>
      </c>
      <c r="BH44" s="54" t="str">
        <f t="shared" si="11"/>
        <v>Fuerte</v>
      </c>
      <c r="BI44" s="54">
        <f t="shared" si="12"/>
        <v>100</v>
      </c>
      <c r="BJ44" s="129"/>
      <c r="BK44" s="130"/>
      <c r="BL44" s="57" t="s">
        <v>165</v>
      </c>
      <c r="BM44" s="57" t="s">
        <v>165</v>
      </c>
      <c r="BN44" s="58">
        <f>IF(E44=$E$7,0,IF(AND(BK43="Fuerte",BL44="Directamente"),2,IF(AND(BK43="Moderado",BL44="Directamente"),1,0)))</f>
        <v>2</v>
      </c>
      <c r="BO44" s="132"/>
      <c r="BP44" s="58">
        <f>IF(D44=$E$7,0,IF(AND(BK43="Fuerte",BL44="Indirectamente"),1,IF(AND(BK43="Fuerte",BL44="Directamente"),2,IF(AND(BK43="Moderado",BL44="Directamente"),1,0))))</f>
        <v>2</v>
      </c>
      <c r="BQ44" s="132"/>
      <c r="BR44" s="51" t="s">
        <v>8</v>
      </c>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row>
    <row r="45" spans="1:138" s="60" customFormat="1" ht="108" x14ac:dyDescent="0.2">
      <c r="A45" s="118"/>
      <c r="B45" s="115" t="s">
        <v>181</v>
      </c>
      <c r="C45" s="51" t="s">
        <v>8</v>
      </c>
      <c r="D45" s="142"/>
      <c r="E45" s="142"/>
      <c r="F45" s="136"/>
      <c r="G45" s="136"/>
      <c r="H45" s="136"/>
      <c r="I45" s="144"/>
      <c r="J45" s="146"/>
      <c r="K45" s="143"/>
      <c r="L45" s="138"/>
      <c r="M45" s="138"/>
      <c r="N45" s="137">
        <f t="shared" si="14"/>
        <v>0</v>
      </c>
      <c r="O45" s="135"/>
      <c r="P45" s="135"/>
      <c r="Q45" s="135"/>
      <c r="R45" s="138">
        <f>+L45-BN45</f>
        <v>-2</v>
      </c>
      <c r="S45" s="138">
        <f>+M45-BQ45</f>
        <v>0</v>
      </c>
      <c r="T45" s="137">
        <f t="shared" si="0"/>
        <v>0</v>
      </c>
      <c r="U45" s="135"/>
      <c r="V45" s="135"/>
      <c r="W45" s="138"/>
      <c r="X45" s="138"/>
      <c r="Y45" s="26" t="s">
        <v>724</v>
      </c>
      <c r="Z45" s="20" t="s">
        <v>182</v>
      </c>
      <c r="AA45" s="53" t="s">
        <v>23</v>
      </c>
      <c r="AB45" s="20" t="s">
        <v>192</v>
      </c>
      <c r="AC45" s="53" t="s">
        <v>9</v>
      </c>
      <c r="AD45" s="54">
        <v>100</v>
      </c>
      <c r="AE45" s="53"/>
      <c r="AF45" s="53"/>
      <c r="AG45" s="53">
        <v>0</v>
      </c>
      <c r="AH45" s="53">
        <v>0</v>
      </c>
      <c r="AI45" s="53" t="s">
        <v>6</v>
      </c>
      <c r="AJ45" s="53" t="s">
        <v>20</v>
      </c>
      <c r="AK45" s="53" t="s">
        <v>6</v>
      </c>
      <c r="AL45" s="53" t="s">
        <v>6</v>
      </c>
      <c r="AM45" s="53" t="s">
        <v>6</v>
      </c>
      <c r="AN45" s="53" t="s">
        <v>29</v>
      </c>
      <c r="AO45" s="53" t="s">
        <v>117</v>
      </c>
      <c r="AP45" s="53" t="s">
        <v>101</v>
      </c>
      <c r="AQ45" s="53" t="s">
        <v>103</v>
      </c>
      <c r="AR45" s="53" t="s">
        <v>105</v>
      </c>
      <c r="AS45" s="53" t="str">
        <f t="shared" si="1"/>
        <v>Prevenir</v>
      </c>
      <c r="AT45" s="20" t="s">
        <v>108</v>
      </c>
      <c r="AU45" s="20" t="s">
        <v>110</v>
      </c>
      <c r="AV45" s="20" t="s">
        <v>112</v>
      </c>
      <c r="AW45" s="53">
        <f t="shared" si="2"/>
        <v>15</v>
      </c>
      <c r="AX45" s="53">
        <f t="shared" si="3"/>
        <v>15</v>
      </c>
      <c r="AY45" s="53">
        <f t="shared" si="4"/>
        <v>15</v>
      </c>
      <c r="AZ45" s="53">
        <f t="shared" si="5"/>
        <v>15</v>
      </c>
      <c r="BA45" s="53">
        <f t="shared" si="6"/>
        <v>15</v>
      </c>
      <c r="BB45" s="53">
        <f t="shared" si="7"/>
        <v>15</v>
      </c>
      <c r="BC45" s="53">
        <f t="shared" si="8"/>
        <v>10</v>
      </c>
      <c r="BD45" s="54">
        <f t="shared" si="9"/>
        <v>100</v>
      </c>
      <c r="BE45" s="54" t="str">
        <f t="shared" si="13"/>
        <v>Fuerte</v>
      </c>
      <c r="BF45" s="55" t="s">
        <v>156</v>
      </c>
      <c r="BG45" s="54" t="str">
        <f t="shared" si="10"/>
        <v>Fuerte</v>
      </c>
      <c r="BH45" s="54" t="str">
        <f t="shared" si="11"/>
        <v>Fuerte</v>
      </c>
      <c r="BI45" s="54">
        <f t="shared" si="12"/>
        <v>100</v>
      </c>
      <c r="BJ45" s="129"/>
      <c r="BK45" s="130"/>
      <c r="BL45" s="57" t="s">
        <v>165</v>
      </c>
      <c r="BM45" s="57" t="s">
        <v>165</v>
      </c>
      <c r="BN45" s="58">
        <f>IF(E45=$E$7,0,IF(AND(BK43="Fuerte",BL45="Directamente"),2,IF(AND(BK43="Moderado",BL45="Directamente"),1,0)))</f>
        <v>2</v>
      </c>
      <c r="BO45" s="134"/>
      <c r="BP45" s="58">
        <f>IF(D45=$E$7,0,IF(AND(BK43="Fuerte",BL45="Indirectamente"),1,IF(AND(BK43="Fuerte",BL45="Directamente"),2,IF(AND(BK43="Moderado",BL45="Directamente"),1,0))))</f>
        <v>2</v>
      </c>
      <c r="BQ45" s="134"/>
      <c r="BR45" s="51" t="s">
        <v>8</v>
      </c>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row>
    <row r="46" spans="1:138" s="60" customFormat="1" ht="108" customHeight="1" x14ac:dyDescent="0.2">
      <c r="A46" s="116">
        <v>4</v>
      </c>
      <c r="B46" s="115" t="s">
        <v>201</v>
      </c>
      <c r="C46" s="51" t="s">
        <v>8</v>
      </c>
      <c r="D46" s="142" t="s">
        <v>8</v>
      </c>
      <c r="E46" s="142" t="s">
        <v>41</v>
      </c>
      <c r="F46" s="136" t="s">
        <v>69</v>
      </c>
      <c r="G46" s="136" t="s">
        <v>77</v>
      </c>
      <c r="H46" s="136" t="s">
        <v>81</v>
      </c>
      <c r="I46" s="150" t="s">
        <v>177</v>
      </c>
      <c r="J46" s="153" t="s">
        <v>178</v>
      </c>
      <c r="K46" s="150" t="s">
        <v>179</v>
      </c>
      <c r="L46" s="138">
        <v>4</v>
      </c>
      <c r="M46" s="138">
        <v>4</v>
      </c>
      <c r="N46" s="137">
        <f t="shared" si="14"/>
        <v>16</v>
      </c>
      <c r="O46" s="135" t="str">
        <f t="shared" ref="O46" si="24">(CONCATENATE(L46,M46))</f>
        <v>44</v>
      </c>
      <c r="P46" s="135" t="str">
        <f t="shared" ref="P46" si="25">IF(OR(O46="11",O46="12",O46="21",O46="22",O46="31"),$P$9,IF(OR(O46="41",O46="32",O46="23",O46="13"),$P$8,IF(OR(O46="51",O46="52",O46="42",O46="43",O46="33",O46="24",O46="14"),$P$7,IF(OR(O46="53",O46="54",O46="44",O46="34",O46="55",O46="45",O46="35",O46="25",O46="15"),$P$6,0))))</f>
        <v>RIESGO EXTREMO</v>
      </c>
      <c r="Q46" s="135" t="s">
        <v>90</v>
      </c>
      <c r="R46" s="139">
        <f>+IF(INT(L46-BO46)&lt;=1,1,INT(L46-BO46))</f>
        <v>3</v>
      </c>
      <c r="S46" s="139">
        <f>INT(M46-BQ46)</f>
        <v>3</v>
      </c>
      <c r="T46" s="137">
        <f t="shared" si="0"/>
        <v>9</v>
      </c>
      <c r="U46" s="135" t="str">
        <f t="shared" ref="U46" si="26">(CONCATENATE(R46,S46))</f>
        <v>33</v>
      </c>
      <c r="V46" s="135" t="str">
        <f t="shared" ref="V46" si="27">IF(OR(U46="11",U46="12",U46="21",U46="22",U46="31"),$P$9,IF(OR(U46="41",U46="32",U46="23",U46="13"),$P$8,IF(OR(U46="51",U46="52",U46="42",U46="43",U46="33",U46="24",U46="14"),$P$7,IF(OR(U46="53",U46="54",U46="44",U46="34",U46="55",U46="45",U46="35",U46="25",U46="15"),$P$6,0))))</f>
        <v>RIESGO ALTO</v>
      </c>
      <c r="W46" s="136" t="s">
        <v>715</v>
      </c>
      <c r="X46" s="136" t="s">
        <v>23</v>
      </c>
      <c r="Y46" s="61" t="s">
        <v>725</v>
      </c>
      <c r="Z46" s="20" t="s">
        <v>183</v>
      </c>
      <c r="AA46" s="53" t="s">
        <v>23</v>
      </c>
      <c r="AB46" s="20" t="s">
        <v>193</v>
      </c>
      <c r="AC46" s="53" t="s">
        <v>7</v>
      </c>
      <c r="AD46" s="54">
        <f t="shared" si="19"/>
        <v>3</v>
      </c>
      <c r="AE46" s="53"/>
      <c r="AF46" s="53"/>
      <c r="AG46" s="53">
        <v>1</v>
      </c>
      <c r="AH46" s="53">
        <v>2</v>
      </c>
      <c r="AI46" s="53" t="s">
        <v>6</v>
      </c>
      <c r="AJ46" s="53" t="s">
        <v>21</v>
      </c>
      <c r="AK46" s="53" t="s">
        <v>6</v>
      </c>
      <c r="AL46" s="53" t="s">
        <v>6</v>
      </c>
      <c r="AM46" s="53" t="s">
        <v>6</v>
      </c>
      <c r="AN46" s="53" t="s">
        <v>29</v>
      </c>
      <c r="AO46" s="53" t="s">
        <v>118</v>
      </c>
      <c r="AP46" s="53" t="s">
        <v>101</v>
      </c>
      <c r="AQ46" s="53" t="s">
        <v>103</v>
      </c>
      <c r="AR46" s="53" t="s">
        <v>105</v>
      </c>
      <c r="AS46" s="53" t="str">
        <f t="shared" si="1"/>
        <v>Detectar</v>
      </c>
      <c r="AT46" s="20" t="s">
        <v>108</v>
      </c>
      <c r="AU46" s="20" t="s">
        <v>110</v>
      </c>
      <c r="AV46" s="20" t="s">
        <v>112</v>
      </c>
      <c r="AW46" s="53">
        <f t="shared" si="2"/>
        <v>15</v>
      </c>
      <c r="AX46" s="53">
        <f t="shared" si="3"/>
        <v>15</v>
      </c>
      <c r="AY46" s="53">
        <f t="shared" si="4"/>
        <v>15</v>
      </c>
      <c r="AZ46" s="53">
        <f t="shared" si="5"/>
        <v>10</v>
      </c>
      <c r="BA46" s="53">
        <f t="shared" si="6"/>
        <v>15</v>
      </c>
      <c r="BB46" s="53">
        <f t="shared" si="7"/>
        <v>15</v>
      </c>
      <c r="BC46" s="53">
        <f t="shared" si="8"/>
        <v>10</v>
      </c>
      <c r="BD46" s="54">
        <f t="shared" si="9"/>
        <v>95</v>
      </c>
      <c r="BE46" s="54" t="str">
        <f t="shared" si="13"/>
        <v>Moderado</v>
      </c>
      <c r="BF46" s="55" t="s">
        <v>156</v>
      </c>
      <c r="BG46" s="54" t="str">
        <f t="shared" si="10"/>
        <v>Fuerte</v>
      </c>
      <c r="BH46" s="54" t="str">
        <f t="shared" si="11"/>
        <v>Moderado</v>
      </c>
      <c r="BI46" s="54">
        <f t="shared" si="12"/>
        <v>50</v>
      </c>
      <c r="BJ46" s="129">
        <f>+AVERAGE(BI46:BI49)</f>
        <v>62.5</v>
      </c>
      <c r="BK46" s="130" t="str">
        <f>IF(BJ46&lt;50,"Débil",IF(BJ46=100,"Fuerte","Moderado"))</f>
        <v>Moderado</v>
      </c>
      <c r="BL46" s="57" t="s">
        <v>166</v>
      </c>
      <c r="BM46" s="57" t="s">
        <v>165</v>
      </c>
      <c r="BN46" s="58">
        <f>IF(E46=$E$7,0,IF(AND(BK46="Fuerte",BL46="Directamente"),2,IF(AND(BK46="Moderado",BL46="Directamente"),1,0)))</f>
        <v>0</v>
      </c>
      <c r="BO46" s="131">
        <f>+AVERAGE(BN46:BN49)</f>
        <v>0.75</v>
      </c>
      <c r="BP46" s="58">
        <f>IF(D46=$E$7,0,IF(AND(BK46="Fuerte",BL46="Indirectamente"),1,IF(AND(BK46="Fuerte",BL46="Directamente"),2,IF(AND(BK46="Moderado",BL46="Directamente"),1,0))))</f>
        <v>0</v>
      </c>
      <c r="BQ46" s="131">
        <f>+AVERAGE(BP46:BP49)</f>
        <v>0.75</v>
      </c>
      <c r="BR46" s="51" t="s">
        <v>8</v>
      </c>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row>
    <row r="47" spans="1:138" s="60" customFormat="1" ht="84" x14ac:dyDescent="0.2">
      <c r="A47" s="117"/>
      <c r="B47" s="115"/>
      <c r="C47" s="51" t="s">
        <v>8</v>
      </c>
      <c r="D47" s="142"/>
      <c r="E47" s="142"/>
      <c r="F47" s="136"/>
      <c r="G47" s="136"/>
      <c r="H47" s="136"/>
      <c r="I47" s="151"/>
      <c r="J47" s="154"/>
      <c r="K47" s="151"/>
      <c r="L47" s="138"/>
      <c r="M47" s="138"/>
      <c r="N47" s="137"/>
      <c r="O47" s="135"/>
      <c r="P47" s="135"/>
      <c r="Q47" s="135"/>
      <c r="R47" s="139"/>
      <c r="S47" s="139"/>
      <c r="T47" s="137">
        <f>+R47*S47</f>
        <v>0</v>
      </c>
      <c r="U47" s="135"/>
      <c r="V47" s="135"/>
      <c r="W47" s="136"/>
      <c r="X47" s="136"/>
      <c r="Y47" s="61" t="s">
        <v>726</v>
      </c>
      <c r="Z47" s="20" t="s">
        <v>182</v>
      </c>
      <c r="AA47" s="53" t="s">
        <v>23</v>
      </c>
      <c r="AB47" s="20" t="s">
        <v>194</v>
      </c>
      <c r="AC47" s="53" t="s">
        <v>7</v>
      </c>
      <c r="AD47" s="54">
        <f>+SUM(AE47:AH47)</f>
        <v>18</v>
      </c>
      <c r="AE47" s="53"/>
      <c r="AF47" s="53"/>
      <c r="AG47" s="53">
        <v>18</v>
      </c>
      <c r="AH47" s="53">
        <v>0</v>
      </c>
      <c r="AI47" s="53" t="s">
        <v>23</v>
      </c>
      <c r="AJ47" s="53" t="s">
        <v>21</v>
      </c>
      <c r="AK47" s="53" t="s">
        <v>23</v>
      </c>
      <c r="AL47" s="53" t="s">
        <v>6</v>
      </c>
      <c r="AM47" s="53" t="s">
        <v>6</v>
      </c>
      <c r="AN47" s="53" t="s">
        <v>28</v>
      </c>
      <c r="AO47" s="53" t="s">
        <v>117</v>
      </c>
      <c r="AP47" s="53" t="s">
        <v>101</v>
      </c>
      <c r="AQ47" s="53" t="s">
        <v>103</v>
      </c>
      <c r="AR47" s="53" t="s">
        <v>105</v>
      </c>
      <c r="AS47" s="53" t="str">
        <f t="shared" si="1"/>
        <v>Detectar</v>
      </c>
      <c r="AT47" s="20" t="s">
        <v>108</v>
      </c>
      <c r="AU47" s="20" t="s">
        <v>110</v>
      </c>
      <c r="AV47" s="20" t="s">
        <v>112</v>
      </c>
      <c r="AW47" s="53">
        <f t="shared" si="2"/>
        <v>15</v>
      </c>
      <c r="AX47" s="53">
        <f t="shared" si="3"/>
        <v>15</v>
      </c>
      <c r="AY47" s="53">
        <f t="shared" si="4"/>
        <v>15</v>
      </c>
      <c r="AZ47" s="53">
        <f t="shared" si="5"/>
        <v>10</v>
      </c>
      <c r="BA47" s="53">
        <f t="shared" si="6"/>
        <v>15</v>
      </c>
      <c r="BB47" s="53">
        <f t="shared" si="7"/>
        <v>15</v>
      </c>
      <c r="BC47" s="53">
        <f t="shared" si="8"/>
        <v>10</v>
      </c>
      <c r="BD47" s="54">
        <f>SUM(AW47:BC47)</f>
        <v>95</v>
      </c>
      <c r="BE47" s="54" t="str">
        <f t="shared" si="13"/>
        <v>Moderado</v>
      </c>
      <c r="BF47" s="55" t="s">
        <v>156</v>
      </c>
      <c r="BG47" s="54" t="str">
        <f t="shared" si="10"/>
        <v>Fuerte</v>
      </c>
      <c r="BH47" s="54" t="str">
        <f>+IF(AND(BE47="Fuerte",BG47="Fuerte"),"Fuerte",IF(BE47="Débil","Débil",IF(BG47="Débil","Débil","Moderado")))</f>
        <v>Moderado</v>
      </c>
      <c r="BI47" s="54">
        <f t="shared" si="12"/>
        <v>50</v>
      </c>
      <c r="BJ47" s="129"/>
      <c r="BK47" s="130"/>
      <c r="BL47" s="57" t="s">
        <v>165</v>
      </c>
      <c r="BM47" s="57" t="s">
        <v>165</v>
      </c>
      <c r="BN47" s="58">
        <f>IF(E47=$E$7,0,IF(AND(BK46="Fuerte",BL47="Directamente"),2,IF(AND(BK46="Moderado",BL47="Directamente"),1,0)))</f>
        <v>1</v>
      </c>
      <c r="BO47" s="132"/>
      <c r="BP47" s="58">
        <f>IF(D47=$E$7,0,IF(AND(BK46="Fuerte",BL47="Indirectamente"),1,IF(AND(BK46="Fuerte",BL47="Directamente"),2,IF(AND(BK46="Moderado",BL47="Directamente"),1,0))))</f>
        <v>1</v>
      </c>
      <c r="BQ47" s="132"/>
      <c r="BR47" s="51" t="s">
        <v>8</v>
      </c>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row>
    <row r="48" spans="1:138" s="60" customFormat="1" ht="84" x14ac:dyDescent="0.2">
      <c r="A48" s="117"/>
      <c r="B48" s="115"/>
      <c r="C48" s="51" t="s">
        <v>8</v>
      </c>
      <c r="D48" s="142"/>
      <c r="E48" s="142"/>
      <c r="F48" s="136"/>
      <c r="G48" s="136"/>
      <c r="H48" s="136"/>
      <c r="I48" s="151"/>
      <c r="J48" s="154"/>
      <c r="K48" s="151"/>
      <c r="L48" s="138"/>
      <c r="M48" s="138"/>
      <c r="N48" s="137"/>
      <c r="O48" s="135"/>
      <c r="P48" s="135"/>
      <c r="Q48" s="135"/>
      <c r="R48" s="139"/>
      <c r="S48" s="139"/>
      <c r="T48" s="137">
        <f>+R48*S48</f>
        <v>0</v>
      </c>
      <c r="U48" s="135"/>
      <c r="V48" s="135"/>
      <c r="W48" s="136"/>
      <c r="X48" s="136"/>
      <c r="Y48" s="61" t="s">
        <v>727</v>
      </c>
      <c r="Z48" s="20" t="s">
        <v>182</v>
      </c>
      <c r="AA48" s="53" t="s">
        <v>23</v>
      </c>
      <c r="AB48" s="20" t="s">
        <v>195</v>
      </c>
      <c r="AC48" s="53" t="s">
        <v>7</v>
      </c>
      <c r="AD48" s="54">
        <f>+SUM(AE48:AH48)</f>
        <v>2</v>
      </c>
      <c r="AE48" s="53"/>
      <c r="AF48" s="53"/>
      <c r="AG48" s="53">
        <v>1</v>
      </c>
      <c r="AH48" s="53">
        <v>1</v>
      </c>
      <c r="AI48" s="53" t="s">
        <v>23</v>
      </c>
      <c r="AJ48" s="53" t="s">
        <v>20</v>
      </c>
      <c r="AK48" s="53" t="s">
        <v>23</v>
      </c>
      <c r="AL48" s="53" t="s">
        <v>6</v>
      </c>
      <c r="AM48" s="53" t="s">
        <v>6</v>
      </c>
      <c r="AN48" s="53" t="s">
        <v>31</v>
      </c>
      <c r="AO48" s="53" t="s">
        <v>117</v>
      </c>
      <c r="AP48" s="53" t="s">
        <v>101</v>
      </c>
      <c r="AQ48" s="53" t="s">
        <v>103</v>
      </c>
      <c r="AR48" s="53" t="s">
        <v>105</v>
      </c>
      <c r="AS48" s="53" t="str">
        <f t="shared" si="1"/>
        <v>Prevenir</v>
      </c>
      <c r="AT48" s="20" t="s">
        <v>108</v>
      </c>
      <c r="AU48" s="20" t="s">
        <v>110</v>
      </c>
      <c r="AV48" s="20" t="s">
        <v>112</v>
      </c>
      <c r="AW48" s="53">
        <f t="shared" si="2"/>
        <v>15</v>
      </c>
      <c r="AX48" s="53">
        <f t="shared" si="3"/>
        <v>15</v>
      </c>
      <c r="AY48" s="53">
        <f t="shared" si="4"/>
        <v>15</v>
      </c>
      <c r="AZ48" s="53">
        <f t="shared" si="5"/>
        <v>15</v>
      </c>
      <c r="BA48" s="53">
        <f t="shared" si="6"/>
        <v>15</v>
      </c>
      <c r="BB48" s="53">
        <f t="shared" si="7"/>
        <v>15</v>
      </c>
      <c r="BC48" s="53">
        <f t="shared" si="8"/>
        <v>10</v>
      </c>
      <c r="BD48" s="54">
        <f>SUM(AW48:BC48)</f>
        <v>100</v>
      </c>
      <c r="BE48" s="54" t="str">
        <f t="shared" si="13"/>
        <v>Fuerte</v>
      </c>
      <c r="BF48" s="55" t="s">
        <v>156</v>
      </c>
      <c r="BG48" s="54" t="str">
        <f t="shared" si="10"/>
        <v>Fuerte</v>
      </c>
      <c r="BH48" s="54" t="str">
        <f>+IF(AND(BE48="Fuerte",BG48="Fuerte"),"Fuerte",IF(BE48="Débil","Débil",IF(BG48="Débil","Débil","Moderado")))</f>
        <v>Fuerte</v>
      </c>
      <c r="BI48" s="54">
        <f t="shared" si="12"/>
        <v>100</v>
      </c>
      <c r="BJ48" s="129"/>
      <c r="BK48" s="130"/>
      <c r="BL48" s="57" t="s">
        <v>165</v>
      </c>
      <c r="BM48" s="57" t="s">
        <v>165</v>
      </c>
      <c r="BN48" s="58">
        <f>IF(E48=$E$7,0,IF(AND(BK46="Fuerte",BL48="Directamente"),2,IF(AND(BK46="Moderado",BL48="Directamente"),1,0)))</f>
        <v>1</v>
      </c>
      <c r="BO48" s="132"/>
      <c r="BP48" s="58">
        <f>IF(D48=$E$7,0,IF(AND(BK46="Fuerte",BL48="Indirectamente"),1,IF(AND(BK46="Fuerte",BL48="Directamente"),2,IF(AND(BK46="Moderado",BL48="Directamente"),1,0))))</f>
        <v>1</v>
      </c>
      <c r="BQ48" s="132"/>
      <c r="BR48" s="51" t="s">
        <v>8</v>
      </c>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row>
    <row r="49" spans="1:138" s="60" customFormat="1" ht="84" x14ac:dyDescent="0.2">
      <c r="A49" s="118"/>
      <c r="B49" s="115"/>
      <c r="C49" s="51" t="s">
        <v>8</v>
      </c>
      <c r="D49" s="142"/>
      <c r="E49" s="142"/>
      <c r="F49" s="136"/>
      <c r="G49" s="136"/>
      <c r="H49" s="136"/>
      <c r="I49" s="152"/>
      <c r="J49" s="155"/>
      <c r="K49" s="152"/>
      <c r="L49" s="138"/>
      <c r="M49" s="138"/>
      <c r="N49" s="137"/>
      <c r="O49" s="135" t="str">
        <f t="shared" ref="O49" si="28">(CONCATENATE(L49,M49))</f>
        <v/>
      </c>
      <c r="P49" s="135">
        <f t="shared" ref="P49:P51" si="29">IF(OR(O49="11",O49="12",O49="21",O49="22",O49="31"),$P$9,IF(OR(O49="41",O49="32",O49="23",O49="13"),$P$8,IF(OR(O49="51",O49="52",O49="42",O49="43",O49="33",O49="24",O49="14"),$P$7,IF(OR(O49="53",O49="54",O49="44",O49="34",O49="55",O49="45",O49="35",O49="25",O49="15"),$P$6,0))))</f>
        <v>0</v>
      </c>
      <c r="Q49" s="135"/>
      <c r="R49" s="139"/>
      <c r="S49" s="139"/>
      <c r="T49" s="137">
        <f t="shared" si="0"/>
        <v>0</v>
      </c>
      <c r="U49" s="135" t="str">
        <f t="shared" ref="U49" si="30">(CONCATENATE(R49,S49))</f>
        <v/>
      </c>
      <c r="V49" s="135">
        <f t="shared" ref="V49:V52" si="31">IF(OR(U49="11",U49="12",U49="21",U49="22",U49="31"),$P$9,IF(OR(U49="41",U49="32",U49="23",U49="13"),$P$8,IF(OR(U49="51",U49="52",U49="42",U49="43",U49="33",U49="24",U49="14"),$P$7,IF(OR(U49="53",U49="54",U49="44",U49="34",U49="55",U49="45",U49="35",U49="25",U49="15"),$P$6,0))))</f>
        <v>0</v>
      </c>
      <c r="W49" s="136"/>
      <c r="X49" s="136"/>
      <c r="Y49" s="61" t="s">
        <v>728</v>
      </c>
      <c r="Z49" s="20" t="s">
        <v>683</v>
      </c>
      <c r="AA49" s="53" t="s">
        <v>23</v>
      </c>
      <c r="AB49" s="20" t="s">
        <v>196</v>
      </c>
      <c r="AC49" s="53" t="s">
        <v>7</v>
      </c>
      <c r="AD49" s="54">
        <f t="shared" si="19"/>
        <v>1</v>
      </c>
      <c r="AE49" s="53"/>
      <c r="AF49" s="53"/>
      <c r="AG49" s="53">
        <v>1</v>
      </c>
      <c r="AH49" s="53">
        <v>0</v>
      </c>
      <c r="AI49" s="53" t="s">
        <v>23</v>
      </c>
      <c r="AJ49" s="53" t="s">
        <v>21</v>
      </c>
      <c r="AK49" s="53" t="s">
        <v>6</v>
      </c>
      <c r="AL49" s="53" t="s">
        <v>6</v>
      </c>
      <c r="AM49" s="53" t="s">
        <v>6</v>
      </c>
      <c r="AN49" s="53" t="s">
        <v>28</v>
      </c>
      <c r="AO49" s="53" t="s">
        <v>117</v>
      </c>
      <c r="AP49" s="53" t="s">
        <v>101</v>
      </c>
      <c r="AQ49" s="53" t="s">
        <v>103</v>
      </c>
      <c r="AR49" s="53" t="s">
        <v>105</v>
      </c>
      <c r="AS49" s="53" t="str">
        <f t="shared" si="1"/>
        <v>Detectar</v>
      </c>
      <c r="AT49" s="20" t="s">
        <v>108</v>
      </c>
      <c r="AU49" s="20" t="s">
        <v>110</v>
      </c>
      <c r="AV49" s="20" t="s">
        <v>112</v>
      </c>
      <c r="AW49" s="53">
        <f t="shared" si="2"/>
        <v>15</v>
      </c>
      <c r="AX49" s="53">
        <f t="shared" si="3"/>
        <v>15</v>
      </c>
      <c r="AY49" s="53">
        <f t="shared" si="4"/>
        <v>15</v>
      </c>
      <c r="AZ49" s="53">
        <f t="shared" si="5"/>
        <v>10</v>
      </c>
      <c r="BA49" s="53">
        <f t="shared" si="6"/>
        <v>15</v>
      </c>
      <c r="BB49" s="53">
        <f t="shared" si="7"/>
        <v>15</v>
      </c>
      <c r="BC49" s="53">
        <f t="shared" si="8"/>
        <v>10</v>
      </c>
      <c r="BD49" s="54">
        <f t="shared" si="9"/>
        <v>95</v>
      </c>
      <c r="BE49" s="54" t="str">
        <f t="shared" si="13"/>
        <v>Moderado</v>
      </c>
      <c r="BF49" s="55" t="s">
        <v>156</v>
      </c>
      <c r="BG49" s="54" t="str">
        <f t="shared" si="10"/>
        <v>Fuerte</v>
      </c>
      <c r="BH49" s="54" t="str">
        <f t="shared" si="11"/>
        <v>Moderado</v>
      </c>
      <c r="BI49" s="54">
        <f t="shared" si="12"/>
        <v>50</v>
      </c>
      <c r="BJ49" s="129"/>
      <c r="BK49" s="130"/>
      <c r="BL49" s="57" t="s">
        <v>165</v>
      </c>
      <c r="BM49" s="57" t="s">
        <v>165</v>
      </c>
      <c r="BN49" s="58">
        <f>IF(E49=$E$7,0,IF(AND(BK46="Fuerte",BL49="Directamente"),2,IF(AND(BK46="Moderado",BL49="Directamente"),1,0)))</f>
        <v>1</v>
      </c>
      <c r="BO49" s="134"/>
      <c r="BP49" s="58">
        <f>IF(D49=$E$7,0,IF(AND(BK46="Fuerte",BL49="Indirectamente"),1,IF(AND(BK46="Fuerte",BL49="Directamente"),2,IF(AND(BK46="Moderado",BL49="Directamente"),1,0))))</f>
        <v>1</v>
      </c>
      <c r="BQ49" s="134"/>
      <c r="BR49" s="51" t="s">
        <v>8</v>
      </c>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row>
    <row r="50" spans="1:138" s="60" customFormat="1" ht="72" x14ac:dyDescent="0.2">
      <c r="A50" s="116">
        <v>5</v>
      </c>
      <c r="B50" s="115" t="s">
        <v>553</v>
      </c>
      <c r="C50" s="51" t="s">
        <v>59</v>
      </c>
      <c r="D50" s="142" t="s">
        <v>59</v>
      </c>
      <c r="E50" s="142" t="s">
        <v>38</v>
      </c>
      <c r="F50" s="136" t="s">
        <v>64</v>
      </c>
      <c r="G50" s="136" t="s">
        <v>77</v>
      </c>
      <c r="H50" s="136" t="s">
        <v>71</v>
      </c>
      <c r="I50" s="140" t="s">
        <v>205</v>
      </c>
      <c r="J50" s="141" t="s">
        <v>206</v>
      </c>
      <c r="K50" s="140" t="s">
        <v>207</v>
      </c>
      <c r="L50" s="138">
        <v>3</v>
      </c>
      <c r="M50" s="138">
        <v>4</v>
      </c>
      <c r="N50" s="137">
        <f t="shared" ref="N50:N94" si="32">+L50*M50</f>
        <v>12</v>
      </c>
      <c r="O50" s="135" t="s">
        <v>709</v>
      </c>
      <c r="P50" s="135" t="str">
        <f t="shared" si="29"/>
        <v>RIESGO EXTREMO</v>
      </c>
      <c r="Q50" s="135" t="s">
        <v>90</v>
      </c>
      <c r="R50" s="139">
        <f>+IF(INT(L50-BO50)&lt;=1,1,INT(L50-BO50))</f>
        <v>2</v>
      </c>
      <c r="S50" s="139">
        <f>INT(M50-BQ50)</f>
        <v>3</v>
      </c>
      <c r="T50" s="137">
        <f t="shared" ref="T50:T94" si="33">+R50*S50</f>
        <v>6</v>
      </c>
      <c r="U50" s="135" t="s">
        <v>709</v>
      </c>
      <c r="V50" s="135" t="str">
        <f t="shared" si="31"/>
        <v>RIESGO EXTREMO</v>
      </c>
      <c r="W50" s="136" t="s">
        <v>729</v>
      </c>
      <c r="X50" s="136" t="s">
        <v>23</v>
      </c>
      <c r="Y50" s="26" t="s">
        <v>730</v>
      </c>
      <c r="Z50" s="20" t="s">
        <v>208</v>
      </c>
      <c r="AA50" s="53" t="s">
        <v>23</v>
      </c>
      <c r="AB50" s="20" t="s">
        <v>450</v>
      </c>
      <c r="AC50" s="53" t="s">
        <v>7</v>
      </c>
      <c r="AD50" s="54">
        <f>+SUM(AE50:AH50)</f>
        <v>8</v>
      </c>
      <c r="AE50" s="53"/>
      <c r="AF50" s="53"/>
      <c r="AG50" s="53">
        <v>4</v>
      </c>
      <c r="AH50" s="53">
        <v>4</v>
      </c>
      <c r="AI50" s="53" t="s">
        <v>23</v>
      </c>
      <c r="AJ50" s="53" t="s">
        <v>21</v>
      </c>
      <c r="AK50" s="53" t="s">
        <v>6</v>
      </c>
      <c r="AL50" s="53" t="s">
        <v>6</v>
      </c>
      <c r="AM50" s="53" t="s">
        <v>6</v>
      </c>
      <c r="AN50" s="53" t="s">
        <v>27</v>
      </c>
      <c r="AO50" s="53" t="s">
        <v>117</v>
      </c>
      <c r="AP50" s="53" t="s">
        <v>101</v>
      </c>
      <c r="AQ50" s="53" t="s">
        <v>103</v>
      </c>
      <c r="AR50" s="53" t="s">
        <v>105</v>
      </c>
      <c r="AS50" s="53" t="str">
        <f t="shared" si="1"/>
        <v>Detectar</v>
      </c>
      <c r="AT50" s="20" t="s">
        <v>108</v>
      </c>
      <c r="AU50" s="20" t="s">
        <v>110</v>
      </c>
      <c r="AV50" s="20" t="s">
        <v>112</v>
      </c>
      <c r="AW50" s="53">
        <f t="shared" ref="AW50:AW81" si="34">+IF(AP50=$AP$6,$AP$10,$AP$11)</f>
        <v>15</v>
      </c>
      <c r="AX50" s="53">
        <f t="shared" ref="AX50:AX81" si="35">+IF(AQ50=$AQ$6,$AQ$10,$AQ$11)</f>
        <v>15</v>
      </c>
      <c r="AY50" s="53">
        <f t="shared" ref="AY50:AY81" si="36">+IF(AR50=$AR$6,$AR$10,$AR$11)</f>
        <v>15</v>
      </c>
      <c r="AZ50" s="53">
        <f t="shared" ref="AZ50:AZ81" si="37">IF(AS50=$AS$6,$AS$10,IF(AS50=$AS$7,$AS$11,0))</f>
        <v>10</v>
      </c>
      <c r="BA50" s="53">
        <f t="shared" ref="BA50:BA81" si="38">+IF(AT50=$AT$6,$AT$10,$AT$11)</f>
        <v>15</v>
      </c>
      <c r="BB50" s="53">
        <f t="shared" ref="BB50:BB81" si="39">+IF(AU50=$AU$6,$AU$10,$AU$11)</f>
        <v>15</v>
      </c>
      <c r="BC50" s="53">
        <f t="shared" ref="BC50:BC81" si="40">IF(AV50=$AV$6,$AV$10,IF(AV50=$AV$7,$AV$11,0))</f>
        <v>10</v>
      </c>
      <c r="BD50" s="54">
        <f>SUM(AW50:BC50)</f>
        <v>95</v>
      </c>
      <c r="BE50" s="54" t="str">
        <f>+IF(BD50&lt;=85,"Débil",IF(AND(BD50&gt;85,BD50&lt;96),"Moderado","Fuerte"))</f>
        <v>Moderado</v>
      </c>
      <c r="BF50" s="55" t="s">
        <v>156</v>
      </c>
      <c r="BG50" s="54" t="str">
        <f t="shared" ref="BG50:BG81" si="41">+IF(BF50=$BF$6,"Fuerte",IF(BF50=$BF$7,"Moderado","Débil"))</f>
        <v>Fuerte</v>
      </c>
      <c r="BH50" s="54" t="str">
        <f>+IF(AND(BE50="Fuerte",BG50="Fuerte"),"Fuerte",IF(BE50="Débil","Débil",IF(BG50="Débil","Débil","Moderado")))</f>
        <v>Moderado</v>
      </c>
      <c r="BI50" s="54">
        <f t="shared" ref="BI50:BI81" si="42">+IF(BH50=$BE$6,100,IF(BH50=$BE$7,50,0))</f>
        <v>50</v>
      </c>
      <c r="BJ50" s="129">
        <f>+AVERAGE(BI50:BI51)</f>
        <v>50</v>
      </c>
      <c r="BK50" s="130" t="str">
        <f>IF(BJ50&lt;50,"Débil",IF(BJ50=100,"Fuerte","Moderado"))</f>
        <v>Moderado</v>
      </c>
      <c r="BL50" s="57" t="s">
        <v>165</v>
      </c>
      <c r="BM50" s="57" t="s">
        <v>165</v>
      </c>
      <c r="BN50" s="58">
        <f>IF(E50=$E$7,0,IF(AND(BK50="Fuerte",BL50="Directamente"),2,IF(AND(BK50="Moderado",BL50="Directamente"),1,0)))</f>
        <v>1</v>
      </c>
      <c r="BO50" s="131">
        <f>+AVERAGE(BN50:BN51)</f>
        <v>0.5</v>
      </c>
      <c r="BP50" s="58">
        <f>IF(D50=$E$7,0,IF(AND(BK50="Fuerte",BL50="Indirectamente"),1,IF(AND(BK50="Fuerte",BL50="Directamente"),2,IF(AND(BK50="Moderado",BL50="Directamente"),1,0))))</f>
        <v>1</v>
      </c>
      <c r="BQ50" s="131">
        <f>+AVERAGE(BP50:BP51)</f>
        <v>0.5</v>
      </c>
      <c r="BR50" s="51" t="s">
        <v>59</v>
      </c>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row>
    <row r="51" spans="1:138" s="60" customFormat="1" ht="84" x14ac:dyDescent="0.2">
      <c r="A51" s="117"/>
      <c r="B51" s="115"/>
      <c r="C51" s="51" t="s">
        <v>59</v>
      </c>
      <c r="D51" s="142"/>
      <c r="E51" s="142"/>
      <c r="F51" s="136"/>
      <c r="G51" s="136"/>
      <c r="H51" s="136"/>
      <c r="I51" s="140"/>
      <c r="J51" s="141"/>
      <c r="K51" s="140"/>
      <c r="L51" s="138"/>
      <c r="M51" s="138"/>
      <c r="N51" s="137">
        <f t="shared" si="32"/>
        <v>0</v>
      </c>
      <c r="O51" s="135"/>
      <c r="P51" s="135">
        <f t="shared" si="29"/>
        <v>0</v>
      </c>
      <c r="Q51" s="135"/>
      <c r="R51" s="138">
        <f>+L51-BN51</f>
        <v>0</v>
      </c>
      <c r="S51" s="138">
        <f>+M51-BQ51</f>
        <v>0</v>
      </c>
      <c r="T51" s="137">
        <f t="shared" si="33"/>
        <v>0</v>
      </c>
      <c r="U51" s="135"/>
      <c r="V51" s="135">
        <f t="shared" si="31"/>
        <v>0</v>
      </c>
      <c r="W51" s="138"/>
      <c r="X51" s="138"/>
      <c r="Y51" s="26" t="s">
        <v>731</v>
      </c>
      <c r="Z51" s="20" t="s">
        <v>209</v>
      </c>
      <c r="AA51" s="53" t="s">
        <v>23</v>
      </c>
      <c r="AB51" s="20" t="s">
        <v>451</v>
      </c>
      <c r="AC51" s="53" t="s">
        <v>7</v>
      </c>
      <c r="AD51" s="54">
        <f t="shared" ref="AD51:AD93" si="43">+SUM(AE51:AH51)</f>
        <v>2</v>
      </c>
      <c r="AE51" s="53"/>
      <c r="AF51" s="53"/>
      <c r="AG51" s="53">
        <v>1</v>
      </c>
      <c r="AH51" s="53">
        <v>1</v>
      </c>
      <c r="AI51" s="53" t="s">
        <v>23</v>
      </c>
      <c r="AJ51" s="53" t="s">
        <v>21</v>
      </c>
      <c r="AK51" s="53" t="s">
        <v>6</v>
      </c>
      <c r="AL51" s="53" t="s">
        <v>23</v>
      </c>
      <c r="AM51" s="53" t="s">
        <v>6</v>
      </c>
      <c r="AN51" s="53" t="s">
        <v>31</v>
      </c>
      <c r="AO51" s="53" t="s">
        <v>117</v>
      </c>
      <c r="AP51" s="53" t="s">
        <v>101</v>
      </c>
      <c r="AQ51" s="53" t="s">
        <v>103</v>
      </c>
      <c r="AR51" s="53" t="s">
        <v>105</v>
      </c>
      <c r="AS51" s="53" t="str">
        <f t="shared" si="1"/>
        <v>Detectar</v>
      </c>
      <c r="AT51" s="20" t="s">
        <v>108</v>
      </c>
      <c r="AU51" s="20" t="s">
        <v>110</v>
      </c>
      <c r="AV51" s="20" t="s">
        <v>112</v>
      </c>
      <c r="AW51" s="53">
        <f t="shared" si="34"/>
        <v>15</v>
      </c>
      <c r="AX51" s="53">
        <f t="shared" si="35"/>
        <v>15</v>
      </c>
      <c r="AY51" s="53">
        <f t="shared" si="36"/>
        <v>15</v>
      </c>
      <c r="AZ51" s="53">
        <f t="shared" si="37"/>
        <v>10</v>
      </c>
      <c r="BA51" s="53">
        <f t="shared" si="38"/>
        <v>15</v>
      </c>
      <c r="BB51" s="53">
        <f t="shared" si="39"/>
        <v>15</v>
      </c>
      <c r="BC51" s="53">
        <f t="shared" si="40"/>
        <v>10</v>
      </c>
      <c r="BD51" s="54">
        <f>SUM(AW51:BC51)</f>
        <v>95</v>
      </c>
      <c r="BE51" s="54" t="str">
        <f>+IF(BD51&lt;=85,"Débil",IF(AND(BD51&gt;85,BD51&lt;96),"Moderado","Fuerte"))</f>
        <v>Moderado</v>
      </c>
      <c r="BF51" s="55" t="s">
        <v>156</v>
      </c>
      <c r="BG51" s="54" t="str">
        <f t="shared" si="41"/>
        <v>Fuerte</v>
      </c>
      <c r="BH51" s="54" t="str">
        <f>+IF(AND(BE51="Fuerte",BG51="Fuerte"),"Fuerte",IF(BE51="Débil","Débil",IF(BG51="Débil","Débil","Moderado")))</f>
        <v>Moderado</v>
      </c>
      <c r="BI51" s="54">
        <f t="shared" si="42"/>
        <v>50</v>
      </c>
      <c r="BJ51" s="129"/>
      <c r="BK51" s="130"/>
      <c r="BL51" s="57" t="s">
        <v>166</v>
      </c>
      <c r="BM51" s="57" t="s">
        <v>167</v>
      </c>
      <c r="BN51" s="58">
        <f>IF(E51=$E$7,0,IF(AND(BK50="Fuerte",BL51="Directamente"),2,IF(AND(BK50="Moderado",BL51="Directamente"),1,0)))</f>
        <v>0</v>
      </c>
      <c r="BO51" s="132"/>
      <c r="BP51" s="58">
        <f>IF(D51=$E$7,0,IF(AND(BK50="Fuerte",BL51="Indirectamente"),1,IF(AND(BK50="Fuerte",BL51="Directamente"),2,IF(AND(BK50="Moderado",BL51="Directamente"),1,0))))</f>
        <v>0</v>
      </c>
      <c r="BQ51" s="132"/>
      <c r="BR51" s="51" t="s">
        <v>59</v>
      </c>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row>
    <row r="52" spans="1:138" s="60" customFormat="1" ht="96" x14ac:dyDescent="0.2">
      <c r="A52" s="116">
        <v>6</v>
      </c>
      <c r="B52" s="115" t="s">
        <v>554</v>
      </c>
      <c r="C52" s="51" t="s">
        <v>59</v>
      </c>
      <c r="D52" s="142" t="s">
        <v>59</v>
      </c>
      <c r="E52" s="142" t="s">
        <v>32</v>
      </c>
      <c r="F52" s="136" t="s">
        <v>69</v>
      </c>
      <c r="G52" s="136" t="s">
        <v>77</v>
      </c>
      <c r="H52" s="136" t="s">
        <v>80</v>
      </c>
      <c r="I52" s="140" t="s">
        <v>210</v>
      </c>
      <c r="J52" s="141" t="s">
        <v>211</v>
      </c>
      <c r="K52" s="140" t="s">
        <v>212</v>
      </c>
      <c r="L52" s="138">
        <v>1</v>
      </c>
      <c r="M52" s="138">
        <v>3</v>
      </c>
      <c r="N52" s="137">
        <f t="shared" si="32"/>
        <v>3</v>
      </c>
      <c r="O52" s="135" t="str">
        <f t="shared" ref="O52:O117" si="44">(CONCATENATE(L52,M52))</f>
        <v>13</v>
      </c>
      <c r="P52" s="135" t="str">
        <f t="shared" ref="P52" si="45">IF(OR(O52="11",O52="12",O52="21",O52="22",O52="31"),$P$9,IF(OR(O52="41",O52="32",O52="23",O52="13"),$P$8,IF(OR(O52="51",O52="52",O52="42",O52="43",O52="33",O52="24",O52="14"),$P$7,IF(OR(O52="53",O52="54",O52="44",O52="34",O52="55",O52="45",O52="35",O52="25",O52="15"),$P$6,0))))</f>
        <v>RIESGO MODERADO</v>
      </c>
      <c r="Q52" s="135" t="s">
        <v>90</v>
      </c>
      <c r="R52" s="139">
        <f>+IF(INT(L52-BO52)&lt;=1,1,INT(L52-BO52))</f>
        <v>1</v>
      </c>
      <c r="S52" s="139">
        <f>INT(M52-BQ52)</f>
        <v>2</v>
      </c>
      <c r="T52" s="137">
        <f t="shared" si="33"/>
        <v>2</v>
      </c>
      <c r="U52" s="135" t="str">
        <f t="shared" ref="U52:U117" si="46">(CONCATENATE(R52,S52))</f>
        <v>12</v>
      </c>
      <c r="V52" s="135" t="str">
        <f t="shared" si="31"/>
        <v>RIESGO BAJO</v>
      </c>
      <c r="W52" s="136" t="s">
        <v>732</v>
      </c>
      <c r="X52" s="136" t="s">
        <v>23</v>
      </c>
      <c r="Y52" s="26" t="s">
        <v>733</v>
      </c>
      <c r="Z52" s="20" t="s">
        <v>209</v>
      </c>
      <c r="AA52" s="53" t="s">
        <v>23</v>
      </c>
      <c r="AB52" s="20" t="s">
        <v>452</v>
      </c>
      <c r="AC52" s="53" t="s">
        <v>9</v>
      </c>
      <c r="AD52" s="54">
        <f t="shared" si="43"/>
        <v>0</v>
      </c>
      <c r="AE52" s="53"/>
      <c r="AF52" s="53"/>
      <c r="AG52" s="53">
        <v>0</v>
      </c>
      <c r="AH52" s="53">
        <v>0</v>
      </c>
      <c r="AI52" s="53" t="s">
        <v>6</v>
      </c>
      <c r="AJ52" s="53" t="s">
        <v>20</v>
      </c>
      <c r="AK52" s="53" t="s">
        <v>6</v>
      </c>
      <c r="AL52" s="53" t="s">
        <v>6</v>
      </c>
      <c r="AM52" s="53" t="s">
        <v>6</v>
      </c>
      <c r="AN52" s="53" t="s">
        <v>30</v>
      </c>
      <c r="AO52" s="53" t="s">
        <v>117</v>
      </c>
      <c r="AP52" s="53" t="s">
        <v>101</v>
      </c>
      <c r="AQ52" s="53" t="s">
        <v>103</v>
      </c>
      <c r="AR52" s="53" t="s">
        <v>105</v>
      </c>
      <c r="AS52" s="53" t="str">
        <f t="shared" si="1"/>
        <v>Prevenir</v>
      </c>
      <c r="AT52" s="20" t="s">
        <v>108</v>
      </c>
      <c r="AU52" s="20" t="s">
        <v>110</v>
      </c>
      <c r="AV52" s="20" t="s">
        <v>112</v>
      </c>
      <c r="AW52" s="53">
        <f t="shared" si="34"/>
        <v>15</v>
      </c>
      <c r="AX52" s="53">
        <f t="shared" si="35"/>
        <v>15</v>
      </c>
      <c r="AY52" s="53">
        <f t="shared" si="36"/>
        <v>15</v>
      </c>
      <c r="AZ52" s="53">
        <f t="shared" si="37"/>
        <v>15</v>
      </c>
      <c r="BA52" s="53">
        <f t="shared" si="38"/>
        <v>15</v>
      </c>
      <c r="BB52" s="53">
        <f t="shared" si="39"/>
        <v>15</v>
      </c>
      <c r="BC52" s="53">
        <f t="shared" si="40"/>
        <v>10</v>
      </c>
      <c r="BD52" s="54">
        <f>SUM(AW52:BC52)</f>
        <v>100</v>
      </c>
      <c r="BE52" s="54" t="str">
        <f>+IF(BD52&lt;=85,"Débil",IF(AND(BD52&gt;85,BD52&lt;96),"Moderado","Fuerte"))</f>
        <v>Fuerte</v>
      </c>
      <c r="BF52" s="55" t="s">
        <v>156</v>
      </c>
      <c r="BG52" s="54" t="str">
        <f t="shared" si="41"/>
        <v>Fuerte</v>
      </c>
      <c r="BH52" s="54" t="str">
        <f>+IF(AND(BE52="Fuerte",BG52="Fuerte"),"Fuerte",IF(BE52="Débil","Débil",IF(BG52="Débil","Débil","Moderado")))</f>
        <v>Fuerte</v>
      </c>
      <c r="BI52" s="54">
        <f t="shared" si="42"/>
        <v>100</v>
      </c>
      <c r="BJ52" s="129">
        <f>+AVERAGE(BI52:BI54)</f>
        <v>83.333333333333329</v>
      </c>
      <c r="BK52" s="130" t="str">
        <f>IF(BJ52&lt;50,"Débil",IF(BJ52=100,"Fuerte","Moderado"))</f>
        <v>Moderado</v>
      </c>
      <c r="BL52" s="57" t="s">
        <v>165</v>
      </c>
      <c r="BM52" s="57" t="s">
        <v>165</v>
      </c>
      <c r="BN52" s="58">
        <f>IF(E52=$E$7,0,IF(AND(BK52="Fuerte",BL52="Directamente"),2,IF(AND(BK52="Moderado",BL52="Directamente"),1,0)))</f>
        <v>1</v>
      </c>
      <c r="BO52" s="131">
        <f>+AVERAGE(BN52:BN54)</f>
        <v>0.66666666666666663</v>
      </c>
      <c r="BP52" s="58">
        <f>IF(D52=$E$7,0,IF(AND(BK52="Fuerte",BL52="Indirectamente"),1,IF(AND(BK52="Fuerte",BL52="Directamente"),2,IF(AND(BK52="Moderado",BL52="Directamente"),1,0))))</f>
        <v>1</v>
      </c>
      <c r="BQ52" s="131">
        <f>+AVERAGE(BP52:BP54)</f>
        <v>0.66666666666666663</v>
      </c>
      <c r="BR52" s="51" t="s">
        <v>59</v>
      </c>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row>
    <row r="53" spans="1:138" s="60" customFormat="1" ht="96" x14ac:dyDescent="0.2">
      <c r="A53" s="117"/>
      <c r="B53" s="115"/>
      <c r="C53" s="51" t="s">
        <v>59</v>
      </c>
      <c r="D53" s="142"/>
      <c r="E53" s="142"/>
      <c r="F53" s="136"/>
      <c r="G53" s="136"/>
      <c r="H53" s="136"/>
      <c r="I53" s="140"/>
      <c r="J53" s="141"/>
      <c r="K53" s="140"/>
      <c r="L53" s="138"/>
      <c r="M53" s="138"/>
      <c r="N53" s="137">
        <f t="shared" si="32"/>
        <v>0</v>
      </c>
      <c r="O53" s="135"/>
      <c r="P53" s="135"/>
      <c r="Q53" s="135"/>
      <c r="R53" s="138">
        <f>+L53-BN53</f>
        <v>-1</v>
      </c>
      <c r="S53" s="138">
        <f>+M53-BQ53</f>
        <v>0</v>
      </c>
      <c r="T53" s="137">
        <f t="shared" si="33"/>
        <v>0</v>
      </c>
      <c r="U53" s="135"/>
      <c r="V53" s="135"/>
      <c r="W53" s="138"/>
      <c r="X53" s="138"/>
      <c r="Y53" s="26" t="s">
        <v>734</v>
      </c>
      <c r="Z53" s="20" t="s">
        <v>213</v>
      </c>
      <c r="AA53" s="53" t="s">
        <v>23</v>
      </c>
      <c r="AB53" s="20" t="s">
        <v>453</v>
      </c>
      <c r="AC53" s="53" t="s">
        <v>7</v>
      </c>
      <c r="AD53" s="54">
        <f t="shared" si="43"/>
        <v>0</v>
      </c>
      <c r="AE53" s="53"/>
      <c r="AF53" s="53"/>
      <c r="AG53" s="53">
        <v>0</v>
      </c>
      <c r="AH53" s="53">
        <v>0</v>
      </c>
      <c r="AI53" s="53" t="s">
        <v>23</v>
      </c>
      <c r="AJ53" s="53" t="s">
        <v>20</v>
      </c>
      <c r="AK53" s="53" t="s">
        <v>23</v>
      </c>
      <c r="AL53" s="53" t="s">
        <v>23</v>
      </c>
      <c r="AM53" s="53" t="s">
        <v>6</v>
      </c>
      <c r="AN53" s="53" t="s">
        <v>27</v>
      </c>
      <c r="AO53" s="53" t="s">
        <v>117</v>
      </c>
      <c r="AP53" s="53" t="s">
        <v>101</v>
      </c>
      <c r="AQ53" s="53" t="s">
        <v>103</v>
      </c>
      <c r="AR53" s="53" t="s">
        <v>105</v>
      </c>
      <c r="AS53" s="53" t="str">
        <f t="shared" si="1"/>
        <v>Prevenir</v>
      </c>
      <c r="AT53" s="20" t="s">
        <v>108</v>
      </c>
      <c r="AU53" s="20" t="s">
        <v>110</v>
      </c>
      <c r="AV53" s="20" t="s">
        <v>112</v>
      </c>
      <c r="AW53" s="53">
        <f t="shared" si="34"/>
        <v>15</v>
      </c>
      <c r="AX53" s="53">
        <f t="shared" si="35"/>
        <v>15</v>
      </c>
      <c r="AY53" s="53">
        <f t="shared" si="36"/>
        <v>15</v>
      </c>
      <c r="AZ53" s="53">
        <f t="shared" si="37"/>
        <v>15</v>
      </c>
      <c r="BA53" s="53">
        <f t="shared" si="38"/>
        <v>15</v>
      </c>
      <c r="BB53" s="53">
        <f t="shared" si="39"/>
        <v>15</v>
      </c>
      <c r="BC53" s="53">
        <f t="shared" si="40"/>
        <v>10</v>
      </c>
      <c r="BD53" s="54">
        <f t="shared" ref="BD53:BD97" si="47">SUM(AW53:BC53)</f>
        <v>100</v>
      </c>
      <c r="BE53" s="54" t="str">
        <f t="shared" ref="BE53:BE97" si="48">+IF(BD53&lt;=85,"Débil",IF(AND(BD53&gt;85,BD53&lt;96),"Moderado","Fuerte"))</f>
        <v>Fuerte</v>
      </c>
      <c r="BF53" s="55" t="s">
        <v>156</v>
      </c>
      <c r="BG53" s="54" t="str">
        <f t="shared" si="41"/>
        <v>Fuerte</v>
      </c>
      <c r="BH53" s="54" t="str">
        <f t="shared" ref="BH53:BH97" si="49">+IF(AND(BE53="Fuerte",BG53="Fuerte"),"Fuerte",IF(BE53="Débil","Débil",IF(BG53="Débil","Débil","Moderado")))</f>
        <v>Fuerte</v>
      </c>
      <c r="BI53" s="54">
        <f t="shared" si="42"/>
        <v>100</v>
      </c>
      <c r="BJ53" s="129"/>
      <c r="BK53" s="130"/>
      <c r="BL53" s="57" t="s">
        <v>165</v>
      </c>
      <c r="BM53" s="57" t="s">
        <v>165</v>
      </c>
      <c r="BN53" s="58">
        <f>IF(E53=$E$7,0,IF(AND(BK52="Fuerte",BL53="Directamente"),2,IF(AND(BK52="Moderado",BL53="Directamente"),1,0)))</f>
        <v>1</v>
      </c>
      <c r="BO53" s="132"/>
      <c r="BP53" s="58">
        <f>IF(D53=$E$7,0,IF(AND(BK52="Fuerte",BL53="Indirectamente"),1,IF(AND(BK52="Fuerte",BL53="Directamente"),2,IF(AND(BK52="Moderado",BL53="Directamente"),1,0))))</f>
        <v>1</v>
      </c>
      <c r="BQ53" s="132"/>
      <c r="BR53" s="51" t="s">
        <v>59</v>
      </c>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row>
    <row r="54" spans="1:138" s="60" customFormat="1" ht="84" x14ac:dyDescent="0.2">
      <c r="A54" s="118"/>
      <c r="B54" s="115"/>
      <c r="C54" s="51" t="s">
        <v>59</v>
      </c>
      <c r="D54" s="142"/>
      <c r="E54" s="142"/>
      <c r="F54" s="136"/>
      <c r="G54" s="136"/>
      <c r="H54" s="136"/>
      <c r="I54" s="140"/>
      <c r="J54" s="141"/>
      <c r="K54" s="140"/>
      <c r="L54" s="138"/>
      <c r="M54" s="138"/>
      <c r="N54" s="137">
        <f t="shared" si="32"/>
        <v>0</v>
      </c>
      <c r="O54" s="135"/>
      <c r="P54" s="135"/>
      <c r="Q54" s="135"/>
      <c r="R54" s="138">
        <f>+L54-BN54</f>
        <v>0</v>
      </c>
      <c r="S54" s="138">
        <f>+M54-BQ54</f>
        <v>0</v>
      </c>
      <c r="T54" s="137">
        <f t="shared" si="33"/>
        <v>0</v>
      </c>
      <c r="U54" s="135"/>
      <c r="V54" s="135"/>
      <c r="W54" s="138"/>
      <c r="X54" s="138"/>
      <c r="Y54" s="26" t="s">
        <v>731</v>
      </c>
      <c r="Z54" s="20" t="s">
        <v>209</v>
      </c>
      <c r="AA54" s="53" t="s">
        <v>23</v>
      </c>
      <c r="AB54" s="20" t="s">
        <v>451</v>
      </c>
      <c r="AC54" s="53" t="s">
        <v>7</v>
      </c>
      <c r="AD54" s="54">
        <f t="shared" si="43"/>
        <v>0</v>
      </c>
      <c r="AE54" s="53"/>
      <c r="AF54" s="53"/>
      <c r="AG54" s="53">
        <v>0</v>
      </c>
      <c r="AH54" s="53">
        <v>0</v>
      </c>
      <c r="AI54" s="53" t="s">
        <v>23</v>
      </c>
      <c r="AJ54" s="53" t="s">
        <v>21</v>
      </c>
      <c r="AK54" s="53" t="s">
        <v>6</v>
      </c>
      <c r="AL54" s="53" t="s">
        <v>23</v>
      </c>
      <c r="AM54" s="53" t="s">
        <v>6</v>
      </c>
      <c r="AN54" s="53" t="s">
        <v>31</v>
      </c>
      <c r="AO54" s="53" t="s">
        <v>117</v>
      </c>
      <c r="AP54" s="53" t="s">
        <v>101</v>
      </c>
      <c r="AQ54" s="53" t="s">
        <v>103</v>
      </c>
      <c r="AR54" s="53" t="s">
        <v>105</v>
      </c>
      <c r="AS54" s="53" t="str">
        <f t="shared" si="1"/>
        <v>Detectar</v>
      </c>
      <c r="AT54" s="20" t="s">
        <v>108</v>
      </c>
      <c r="AU54" s="20" t="s">
        <v>110</v>
      </c>
      <c r="AV54" s="20" t="s">
        <v>112</v>
      </c>
      <c r="AW54" s="53">
        <f t="shared" si="34"/>
        <v>15</v>
      </c>
      <c r="AX54" s="53">
        <f t="shared" si="35"/>
        <v>15</v>
      </c>
      <c r="AY54" s="53">
        <f t="shared" si="36"/>
        <v>15</v>
      </c>
      <c r="AZ54" s="53">
        <f t="shared" si="37"/>
        <v>10</v>
      </c>
      <c r="BA54" s="53">
        <f t="shared" si="38"/>
        <v>15</v>
      </c>
      <c r="BB54" s="53">
        <f t="shared" si="39"/>
        <v>15</v>
      </c>
      <c r="BC54" s="53">
        <f t="shared" si="40"/>
        <v>10</v>
      </c>
      <c r="BD54" s="54">
        <f t="shared" si="47"/>
        <v>95</v>
      </c>
      <c r="BE54" s="54" t="str">
        <f t="shared" si="48"/>
        <v>Moderado</v>
      </c>
      <c r="BF54" s="55" t="s">
        <v>156</v>
      </c>
      <c r="BG54" s="54" t="str">
        <f t="shared" si="41"/>
        <v>Fuerte</v>
      </c>
      <c r="BH54" s="54" t="str">
        <f t="shared" si="49"/>
        <v>Moderado</v>
      </c>
      <c r="BI54" s="54">
        <f t="shared" si="42"/>
        <v>50</v>
      </c>
      <c r="BJ54" s="129"/>
      <c r="BK54" s="130"/>
      <c r="BL54" s="57" t="s">
        <v>166</v>
      </c>
      <c r="BM54" s="57" t="s">
        <v>167</v>
      </c>
      <c r="BN54" s="58">
        <f>IF(E54=$E$7,0,IF(AND(BK52="Fuerte",BL54="Directamente"),2,IF(AND(BK52="Moderado",BL54="Directamente"),1,0)))</f>
        <v>0</v>
      </c>
      <c r="BO54" s="134"/>
      <c r="BP54" s="58">
        <f>IF(D54=$E$7,0,IF(AND(BK52="Fuerte",BL54="Indirectamente"),1,IF(AND(BK52="Fuerte",BL54="Directamente"),2,IF(AND(BK52="Moderado",BL54="Directamente"),1,0))))</f>
        <v>0</v>
      </c>
      <c r="BQ54" s="134"/>
      <c r="BR54" s="51" t="s">
        <v>59</v>
      </c>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row>
    <row r="55" spans="1:138" s="60" customFormat="1" ht="156" x14ac:dyDescent="0.2">
      <c r="A55" s="62">
        <v>7</v>
      </c>
      <c r="B55" s="63" t="s">
        <v>555</v>
      </c>
      <c r="C55" s="51" t="s">
        <v>59</v>
      </c>
      <c r="D55" s="64" t="s">
        <v>59</v>
      </c>
      <c r="E55" s="64" t="s">
        <v>38</v>
      </c>
      <c r="F55" s="47" t="s">
        <v>69</v>
      </c>
      <c r="G55" s="47" t="s">
        <v>76</v>
      </c>
      <c r="H55" s="47" t="s">
        <v>80</v>
      </c>
      <c r="I55" s="26" t="s">
        <v>214</v>
      </c>
      <c r="J55" s="48" t="s">
        <v>215</v>
      </c>
      <c r="K55" s="26" t="s">
        <v>216</v>
      </c>
      <c r="L55" s="46">
        <v>5</v>
      </c>
      <c r="M55" s="46">
        <v>4</v>
      </c>
      <c r="N55" s="43">
        <f t="shared" si="32"/>
        <v>20</v>
      </c>
      <c r="O55" s="44" t="str">
        <f t="shared" si="44"/>
        <v>54</v>
      </c>
      <c r="P55" s="44" t="str">
        <f t="shared" ref="P55:P63" si="50">IF(OR(O55="11",O55="12",O55="21",O55="22",O55="31"),$P$9,IF(OR(O55="41",O55="32",O55="23",O55="13"),$P$8,IF(OR(O55="51",O55="52",O55="42",O55="43",O55="33",O55="24",O55="14"),$P$7,IF(OR(O55="53",O55="54",O55="44",O55="34",O55="55",O55="45",O55="35",O55="25",O55="15"),$P$6,0))))</f>
        <v>RIESGO EXTREMO</v>
      </c>
      <c r="Q55" s="44" t="s">
        <v>90</v>
      </c>
      <c r="R55" s="45">
        <f>INT(L55-BO55)</f>
        <v>4</v>
      </c>
      <c r="S55" s="45">
        <f>INT(M55-BQ55)</f>
        <v>3</v>
      </c>
      <c r="T55" s="43">
        <f t="shared" si="33"/>
        <v>12</v>
      </c>
      <c r="U55" s="44" t="str">
        <f t="shared" si="46"/>
        <v>43</v>
      </c>
      <c r="V55" s="44" t="str">
        <f t="shared" ref="V55:V64" si="51">IF(OR(U55="11",U55="12",U55="21",U55="22",U55="31"),$P$9,IF(OR(U55="41",U55="32",U55="23",U55="13"),$P$8,IF(OR(U55="51",U55="52",U55="42",U55="43",U55="33",U55="24",U55="14"),$P$7,IF(OR(U55="53",U55="54",U55="44",U55="34",U55="55",U55="45",U55="35",U55="25",U55="15"),$P$6,0))))</f>
        <v>RIESGO ALTO</v>
      </c>
      <c r="W55" s="47" t="s">
        <v>732</v>
      </c>
      <c r="X55" s="47" t="s">
        <v>23</v>
      </c>
      <c r="Y55" s="26" t="s">
        <v>731</v>
      </c>
      <c r="Z55" s="20" t="s">
        <v>209</v>
      </c>
      <c r="AA55" s="53" t="s">
        <v>23</v>
      </c>
      <c r="AB55" s="20" t="s">
        <v>451</v>
      </c>
      <c r="AC55" s="53" t="s">
        <v>7</v>
      </c>
      <c r="AD55" s="54">
        <f>+SUM(AE55:AH55)</f>
        <v>2</v>
      </c>
      <c r="AE55" s="53"/>
      <c r="AF55" s="53"/>
      <c r="AG55" s="53">
        <v>1</v>
      </c>
      <c r="AH55" s="53">
        <v>1</v>
      </c>
      <c r="AI55" s="53" t="s">
        <v>23</v>
      </c>
      <c r="AJ55" s="53" t="s">
        <v>21</v>
      </c>
      <c r="AK55" s="53" t="s">
        <v>6</v>
      </c>
      <c r="AL55" s="53" t="s">
        <v>23</v>
      </c>
      <c r="AM55" s="53" t="s">
        <v>6</v>
      </c>
      <c r="AN55" s="53" t="s">
        <v>31</v>
      </c>
      <c r="AO55" s="53" t="s">
        <v>117</v>
      </c>
      <c r="AP55" s="53" t="s">
        <v>101</v>
      </c>
      <c r="AQ55" s="53" t="s">
        <v>103</v>
      </c>
      <c r="AR55" s="53" t="s">
        <v>105</v>
      </c>
      <c r="AS55" s="53" t="str">
        <f t="shared" si="1"/>
        <v>Detectar</v>
      </c>
      <c r="AT55" s="20" t="s">
        <v>108</v>
      </c>
      <c r="AU55" s="20" t="s">
        <v>110</v>
      </c>
      <c r="AV55" s="20" t="s">
        <v>112</v>
      </c>
      <c r="AW55" s="53">
        <f t="shared" si="34"/>
        <v>15</v>
      </c>
      <c r="AX55" s="53">
        <f t="shared" si="35"/>
        <v>15</v>
      </c>
      <c r="AY55" s="53">
        <f t="shared" si="36"/>
        <v>15</v>
      </c>
      <c r="AZ55" s="53">
        <f t="shared" si="37"/>
        <v>10</v>
      </c>
      <c r="BA55" s="53">
        <f t="shared" si="38"/>
        <v>15</v>
      </c>
      <c r="BB55" s="53">
        <f t="shared" si="39"/>
        <v>15</v>
      </c>
      <c r="BC55" s="53">
        <f t="shared" si="40"/>
        <v>10</v>
      </c>
      <c r="BD55" s="54">
        <f t="shared" si="47"/>
        <v>95</v>
      </c>
      <c r="BE55" s="54" t="str">
        <f t="shared" si="48"/>
        <v>Moderado</v>
      </c>
      <c r="BF55" s="55" t="s">
        <v>156</v>
      </c>
      <c r="BG55" s="54" t="str">
        <f t="shared" si="41"/>
        <v>Fuerte</v>
      </c>
      <c r="BH55" s="54" t="str">
        <f t="shared" si="49"/>
        <v>Moderado</v>
      </c>
      <c r="BI55" s="54">
        <f t="shared" si="42"/>
        <v>50</v>
      </c>
      <c r="BJ55" s="65">
        <f>+AVERAGE(BI55:BI55)</f>
        <v>50</v>
      </c>
      <c r="BK55" s="54" t="str">
        <f>IF(BJ55&lt;50,"Débil",IF(BJ55=100,"Fuerte","Moderado"))</f>
        <v>Moderado</v>
      </c>
      <c r="BL55" s="57" t="s">
        <v>165</v>
      </c>
      <c r="BM55" s="57" t="s">
        <v>165</v>
      </c>
      <c r="BN55" s="58">
        <f>IF(E55=$E$7,0,IF(AND(BK55="Fuerte",BL55="Directamente"),2,IF(AND(BK55="Moderado",BL55="Directamente"),1,0)))</f>
        <v>1</v>
      </c>
      <c r="BO55" s="66">
        <f>+AVERAGE(BN55:BN55)</f>
        <v>1</v>
      </c>
      <c r="BP55" s="58">
        <f>IF(D55=$E$7,0,IF(AND(BK55="Fuerte",BL55="Indirectamente"),1,IF(AND(BK55="Fuerte",BL55="Directamente"),2,IF(AND(BK55="Moderado",BL55="Directamente"),1,0))))</f>
        <v>1</v>
      </c>
      <c r="BQ55" s="66">
        <f>+AVERAGE(BP55:BP55)</f>
        <v>1</v>
      </c>
      <c r="BR55" s="51" t="s">
        <v>59</v>
      </c>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row>
    <row r="56" spans="1:138" s="60" customFormat="1" ht="144" x14ac:dyDescent="0.2">
      <c r="A56" s="62">
        <v>8</v>
      </c>
      <c r="B56" s="63" t="s">
        <v>556</v>
      </c>
      <c r="C56" s="51" t="s">
        <v>59</v>
      </c>
      <c r="D56" s="64" t="s">
        <v>59</v>
      </c>
      <c r="E56" s="64" t="s">
        <v>34</v>
      </c>
      <c r="F56" s="47" t="s">
        <v>64</v>
      </c>
      <c r="G56" s="47" t="s">
        <v>76</v>
      </c>
      <c r="H56" s="47" t="s">
        <v>71</v>
      </c>
      <c r="I56" s="26" t="s">
        <v>217</v>
      </c>
      <c r="J56" s="48" t="s">
        <v>218</v>
      </c>
      <c r="K56" s="26" t="s">
        <v>219</v>
      </c>
      <c r="L56" s="46">
        <v>1</v>
      </c>
      <c r="M56" s="46">
        <v>5</v>
      </c>
      <c r="N56" s="43">
        <f t="shared" si="32"/>
        <v>5</v>
      </c>
      <c r="O56" s="44" t="str">
        <f t="shared" si="44"/>
        <v>15</v>
      </c>
      <c r="P56" s="44" t="str">
        <f t="shared" si="50"/>
        <v>RIESGO EXTREMO</v>
      </c>
      <c r="Q56" s="44" t="s">
        <v>90</v>
      </c>
      <c r="R56" s="45">
        <f>INT(L56-BO56)</f>
        <v>1</v>
      </c>
      <c r="S56" s="45">
        <f>INT(M56-BQ56)</f>
        <v>5</v>
      </c>
      <c r="T56" s="43">
        <f t="shared" si="33"/>
        <v>5</v>
      </c>
      <c r="U56" s="44" t="str">
        <f t="shared" si="46"/>
        <v>15</v>
      </c>
      <c r="V56" s="44" t="str">
        <f t="shared" si="51"/>
        <v>RIESGO EXTREMO</v>
      </c>
      <c r="W56" s="47" t="s">
        <v>732</v>
      </c>
      <c r="X56" s="47" t="s">
        <v>23</v>
      </c>
      <c r="Y56" s="26" t="s">
        <v>735</v>
      </c>
      <c r="Z56" s="20" t="s">
        <v>209</v>
      </c>
      <c r="AA56" s="53" t="s">
        <v>23</v>
      </c>
      <c r="AB56" s="20" t="s">
        <v>454</v>
      </c>
      <c r="AC56" s="53" t="s">
        <v>9</v>
      </c>
      <c r="AD56" s="54">
        <f t="shared" si="43"/>
        <v>0</v>
      </c>
      <c r="AE56" s="53"/>
      <c r="AF56" s="53"/>
      <c r="AG56" s="53">
        <v>0</v>
      </c>
      <c r="AH56" s="53">
        <v>0</v>
      </c>
      <c r="AI56" s="53" t="s">
        <v>6</v>
      </c>
      <c r="AJ56" s="53" t="s">
        <v>21</v>
      </c>
      <c r="AK56" s="53" t="s">
        <v>6</v>
      </c>
      <c r="AL56" s="53" t="s">
        <v>6</v>
      </c>
      <c r="AM56" s="53" t="s">
        <v>6</v>
      </c>
      <c r="AN56" s="53" t="s">
        <v>29</v>
      </c>
      <c r="AO56" s="53" t="s">
        <v>117</v>
      </c>
      <c r="AP56" s="53" t="s">
        <v>101</v>
      </c>
      <c r="AQ56" s="53" t="s">
        <v>103</v>
      </c>
      <c r="AR56" s="53" t="s">
        <v>105</v>
      </c>
      <c r="AS56" s="53" t="str">
        <f t="shared" si="1"/>
        <v>Detectar</v>
      </c>
      <c r="AT56" s="20" t="s">
        <v>108</v>
      </c>
      <c r="AU56" s="20" t="s">
        <v>110</v>
      </c>
      <c r="AV56" s="20" t="s">
        <v>112</v>
      </c>
      <c r="AW56" s="53">
        <f t="shared" si="34"/>
        <v>15</v>
      </c>
      <c r="AX56" s="53">
        <f t="shared" si="35"/>
        <v>15</v>
      </c>
      <c r="AY56" s="53">
        <f t="shared" si="36"/>
        <v>15</v>
      </c>
      <c r="AZ56" s="53">
        <f t="shared" si="37"/>
        <v>10</v>
      </c>
      <c r="BA56" s="53">
        <f t="shared" si="38"/>
        <v>15</v>
      </c>
      <c r="BB56" s="53">
        <f t="shared" si="39"/>
        <v>15</v>
      </c>
      <c r="BC56" s="53">
        <f t="shared" si="40"/>
        <v>10</v>
      </c>
      <c r="BD56" s="54">
        <f t="shared" si="47"/>
        <v>95</v>
      </c>
      <c r="BE56" s="54" t="str">
        <f t="shared" si="48"/>
        <v>Moderado</v>
      </c>
      <c r="BF56" s="55" t="s">
        <v>156</v>
      </c>
      <c r="BG56" s="54" t="str">
        <f t="shared" si="41"/>
        <v>Fuerte</v>
      </c>
      <c r="BH56" s="54" t="str">
        <f t="shared" si="49"/>
        <v>Moderado</v>
      </c>
      <c r="BI56" s="54">
        <f t="shared" si="42"/>
        <v>50</v>
      </c>
      <c r="BJ56" s="65">
        <f>+AVERAGE(BI56:BI56)</f>
        <v>50</v>
      </c>
      <c r="BK56" s="54" t="str">
        <f>IF(BJ56&lt;50,"Débil",IF(BJ56=100,"Fuerte","Moderado"))</f>
        <v>Moderado</v>
      </c>
      <c r="BL56" s="57" t="s">
        <v>165</v>
      </c>
      <c r="BM56" s="57" t="s">
        <v>165</v>
      </c>
      <c r="BN56" s="58">
        <f>IF(E56=$E$7,0,IF(AND(BK56="Fuerte",BL56="Directamente"),2,IF(AND(BK56="Moderado",BL56="Directamente"),1,0)))</f>
        <v>0</v>
      </c>
      <c r="BO56" s="66">
        <f>+AVERAGE(BN56:BN56)</f>
        <v>0</v>
      </c>
      <c r="BP56" s="58">
        <f>IF(D56=$E$7,0,IF(AND(BK56="Fuerte",BL56="Indirectamente"),1,IF(AND(BK56="Fuerte",BL56="Directamente"),2,IF(AND(BK56="Moderado",BL56="Directamente"),1,0))))</f>
        <v>1</v>
      </c>
      <c r="BQ56" s="66">
        <f>+IF(E56="De Corrupción",0,AVERAGE(BP56:BP56))</f>
        <v>0</v>
      </c>
      <c r="BR56" s="51" t="s">
        <v>59</v>
      </c>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row>
    <row r="57" spans="1:138" s="60" customFormat="1" ht="84" x14ac:dyDescent="0.2">
      <c r="A57" s="116">
        <v>9</v>
      </c>
      <c r="B57" s="115" t="s">
        <v>557</v>
      </c>
      <c r="C57" s="51" t="s">
        <v>50</v>
      </c>
      <c r="D57" s="142" t="s">
        <v>50</v>
      </c>
      <c r="E57" s="142" t="s">
        <v>32</v>
      </c>
      <c r="F57" s="136" t="s">
        <v>69</v>
      </c>
      <c r="G57" s="136" t="s">
        <v>79</v>
      </c>
      <c r="H57" s="136" t="s">
        <v>83</v>
      </c>
      <c r="I57" s="140" t="s">
        <v>220</v>
      </c>
      <c r="J57" s="141" t="s">
        <v>221</v>
      </c>
      <c r="K57" s="140" t="s">
        <v>222</v>
      </c>
      <c r="L57" s="138">
        <v>5</v>
      </c>
      <c r="M57" s="138">
        <v>3</v>
      </c>
      <c r="N57" s="137">
        <f t="shared" si="32"/>
        <v>15</v>
      </c>
      <c r="O57" s="135" t="str">
        <f t="shared" si="44"/>
        <v>53</v>
      </c>
      <c r="P57" s="135" t="str">
        <f t="shared" si="50"/>
        <v>RIESGO EXTREMO</v>
      </c>
      <c r="Q57" s="135" t="s">
        <v>90</v>
      </c>
      <c r="R57" s="139">
        <f>INT(L57-BO57)</f>
        <v>5</v>
      </c>
      <c r="S57" s="139">
        <f>INT(M57-BQ57)</f>
        <v>3</v>
      </c>
      <c r="T57" s="137">
        <f t="shared" si="33"/>
        <v>15</v>
      </c>
      <c r="U57" s="135" t="str">
        <f t="shared" si="46"/>
        <v>53</v>
      </c>
      <c r="V57" s="135" t="str">
        <f t="shared" si="51"/>
        <v>RIESGO EXTREMO</v>
      </c>
      <c r="W57" s="136" t="s">
        <v>736</v>
      </c>
      <c r="X57" s="136" t="s">
        <v>23</v>
      </c>
      <c r="Y57" s="26" t="s">
        <v>737</v>
      </c>
      <c r="Z57" s="20" t="s">
        <v>223</v>
      </c>
      <c r="AA57" s="53" t="s">
        <v>23</v>
      </c>
      <c r="AB57" s="20" t="s">
        <v>455</v>
      </c>
      <c r="AC57" s="53" t="s">
        <v>7</v>
      </c>
      <c r="AD57" s="54">
        <f t="shared" si="43"/>
        <v>3</v>
      </c>
      <c r="AE57" s="53"/>
      <c r="AF57" s="53"/>
      <c r="AG57" s="53">
        <v>1</v>
      </c>
      <c r="AH57" s="53">
        <v>2</v>
      </c>
      <c r="AI57" s="53" t="s">
        <v>23</v>
      </c>
      <c r="AJ57" s="53" t="s">
        <v>22</v>
      </c>
      <c r="AK57" s="53" t="s">
        <v>6</v>
      </c>
      <c r="AL57" s="53" t="s">
        <v>6</v>
      </c>
      <c r="AM57" s="53" t="s">
        <v>6</v>
      </c>
      <c r="AN57" s="53" t="s">
        <v>61</v>
      </c>
      <c r="AO57" s="53" t="s">
        <v>117</v>
      </c>
      <c r="AP57" s="53" t="s">
        <v>101</v>
      </c>
      <c r="AQ57" s="53" t="s">
        <v>103</v>
      </c>
      <c r="AR57" s="53" t="s">
        <v>105</v>
      </c>
      <c r="AS57" s="53" t="str">
        <f t="shared" si="1"/>
        <v>No es un control</v>
      </c>
      <c r="AT57" s="20" t="s">
        <v>108</v>
      </c>
      <c r="AU57" s="20" t="s">
        <v>110</v>
      </c>
      <c r="AV57" s="20" t="s">
        <v>112</v>
      </c>
      <c r="AW57" s="53">
        <f t="shared" si="34"/>
        <v>15</v>
      </c>
      <c r="AX57" s="53">
        <f t="shared" si="35"/>
        <v>15</v>
      </c>
      <c r="AY57" s="53">
        <f t="shared" si="36"/>
        <v>15</v>
      </c>
      <c r="AZ57" s="53">
        <f t="shared" si="37"/>
        <v>0</v>
      </c>
      <c r="BA57" s="53">
        <f t="shared" si="38"/>
        <v>15</v>
      </c>
      <c r="BB57" s="53">
        <f t="shared" si="39"/>
        <v>15</v>
      </c>
      <c r="BC57" s="53">
        <f t="shared" si="40"/>
        <v>10</v>
      </c>
      <c r="BD57" s="54">
        <f t="shared" si="47"/>
        <v>85</v>
      </c>
      <c r="BE57" s="54" t="str">
        <f t="shared" si="48"/>
        <v>Débil</v>
      </c>
      <c r="BF57" s="55" t="s">
        <v>156</v>
      </c>
      <c r="BG57" s="54" t="str">
        <f t="shared" si="41"/>
        <v>Fuerte</v>
      </c>
      <c r="BH57" s="54" t="str">
        <f t="shared" si="49"/>
        <v>Débil</v>
      </c>
      <c r="BI57" s="54">
        <f t="shared" si="42"/>
        <v>0</v>
      </c>
      <c r="BJ57" s="129">
        <f>+AVERAGE(BI57:BI58)</f>
        <v>0</v>
      </c>
      <c r="BK57" s="130" t="str">
        <f>IF(BJ57&lt;50,"Débil",IF(BJ57=100,"Fuerte","Moderado"))</f>
        <v>Débil</v>
      </c>
      <c r="BL57" s="57" t="s">
        <v>165</v>
      </c>
      <c r="BM57" s="57" t="s">
        <v>165</v>
      </c>
      <c r="BN57" s="58">
        <f>IF(E57=$E$7,0,IF(AND(BK57="Fuerte",BL57="Directamente"),2,IF(AND(BK57="Moderado",BL57="Directamente"),1,0)))</f>
        <v>0</v>
      </c>
      <c r="BO57" s="131">
        <f>+AVERAGE(BN57:BN58)</f>
        <v>0</v>
      </c>
      <c r="BP57" s="58">
        <f>IF(D57=$E$7,0,IF(AND(BK57="Fuerte",BL57="Indirectamente"),1,IF(AND(BK57="Fuerte",BL57="Directamente"),2,IF(AND(BK57="Moderado",BL57="Directamente"),1,0))))</f>
        <v>0</v>
      </c>
      <c r="BQ57" s="131">
        <f>+AVERAGE(BP57:BP58)</f>
        <v>0</v>
      </c>
      <c r="BR57" s="51" t="s">
        <v>50</v>
      </c>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row>
    <row r="58" spans="1:138" s="60" customFormat="1" ht="96" x14ac:dyDescent="0.2">
      <c r="A58" s="117"/>
      <c r="B58" s="115"/>
      <c r="C58" s="51" t="s">
        <v>50</v>
      </c>
      <c r="D58" s="142"/>
      <c r="E58" s="142"/>
      <c r="F58" s="136"/>
      <c r="G58" s="136"/>
      <c r="H58" s="136"/>
      <c r="I58" s="140"/>
      <c r="J58" s="141"/>
      <c r="K58" s="140"/>
      <c r="L58" s="138"/>
      <c r="M58" s="138"/>
      <c r="N58" s="137">
        <f t="shared" si="32"/>
        <v>0</v>
      </c>
      <c r="O58" s="135" t="str">
        <f t="shared" si="44"/>
        <v/>
      </c>
      <c r="P58" s="135">
        <f t="shared" si="50"/>
        <v>0</v>
      </c>
      <c r="Q58" s="135"/>
      <c r="R58" s="138">
        <f>+L58-BN58</f>
        <v>0</v>
      </c>
      <c r="S58" s="138">
        <f>+M58-BQ58</f>
        <v>0</v>
      </c>
      <c r="T58" s="137">
        <f t="shared" si="33"/>
        <v>0</v>
      </c>
      <c r="U58" s="135" t="str">
        <f t="shared" si="46"/>
        <v>00</v>
      </c>
      <c r="V58" s="135">
        <f t="shared" si="51"/>
        <v>0</v>
      </c>
      <c r="W58" s="138"/>
      <c r="X58" s="138"/>
      <c r="Y58" s="26" t="s">
        <v>738</v>
      </c>
      <c r="Z58" s="20" t="s">
        <v>224</v>
      </c>
      <c r="AA58" s="53" t="s">
        <v>23</v>
      </c>
      <c r="AB58" s="20" t="s">
        <v>456</v>
      </c>
      <c r="AC58" s="53" t="s">
        <v>7</v>
      </c>
      <c r="AD58" s="54">
        <f t="shared" si="43"/>
        <v>2</v>
      </c>
      <c r="AE58" s="53"/>
      <c r="AF58" s="53"/>
      <c r="AG58" s="53">
        <v>1</v>
      </c>
      <c r="AH58" s="53">
        <v>1</v>
      </c>
      <c r="AI58" s="53" t="s">
        <v>23</v>
      </c>
      <c r="AJ58" s="53" t="s">
        <v>22</v>
      </c>
      <c r="AK58" s="53" t="s">
        <v>6</v>
      </c>
      <c r="AL58" s="53" t="s">
        <v>6</v>
      </c>
      <c r="AM58" s="53" t="s">
        <v>6</v>
      </c>
      <c r="AN58" s="53" t="s">
        <v>31</v>
      </c>
      <c r="AO58" s="53" t="s">
        <v>117</v>
      </c>
      <c r="AP58" s="53" t="s">
        <v>101</v>
      </c>
      <c r="AQ58" s="53" t="s">
        <v>103</v>
      </c>
      <c r="AR58" s="53" t="s">
        <v>105</v>
      </c>
      <c r="AS58" s="53" t="str">
        <f t="shared" si="1"/>
        <v>No es un control</v>
      </c>
      <c r="AT58" s="20" t="s">
        <v>108</v>
      </c>
      <c r="AU58" s="20" t="s">
        <v>110</v>
      </c>
      <c r="AV58" s="20" t="s">
        <v>112</v>
      </c>
      <c r="AW58" s="53">
        <f t="shared" si="34"/>
        <v>15</v>
      </c>
      <c r="AX58" s="53">
        <f t="shared" si="35"/>
        <v>15</v>
      </c>
      <c r="AY58" s="53">
        <f t="shared" si="36"/>
        <v>15</v>
      </c>
      <c r="AZ58" s="53">
        <f t="shared" si="37"/>
        <v>0</v>
      </c>
      <c r="BA58" s="53">
        <f t="shared" si="38"/>
        <v>15</v>
      </c>
      <c r="BB58" s="53">
        <f t="shared" si="39"/>
        <v>15</v>
      </c>
      <c r="BC58" s="53">
        <f t="shared" si="40"/>
        <v>10</v>
      </c>
      <c r="BD58" s="54">
        <f t="shared" si="47"/>
        <v>85</v>
      </c>
      <c r="BE58" s="54" t="str">
        <f t="shared" si="48"/>
        <v>Débil</v>
      </c>
      <c r="BF58" s="55" t="s">
        <v>156</v>
      </c>
      <c r="BG58" s="54" t="str">
        <f t="shared" si="41"/>
        <v>Fuerte</v>
      </c>
      <c r="BH58" s="54" t="str">
        <f t="shared" si="49"/>
        <v>Débil</v>
      </c>
      <c r="BI58" s="54">
        <f t="shared" si="42"/>
        <v>0</v>
      </c>
      <c r="BJ58" s="129"/>
      <c r="BK58" s="130"/>
      <c r="BL58" s="57" t="s">
        <v>165</v>
      </c>
      <c r="BM58" s="57" t="s">
        <v>167</v>
      </c>
      <c r="BN58" s="58">
        <f>IF(E58=$E$7,0,IF(AND(BK57="Fuerte",BL58="Directamente"),2,IF(AND(BK57="Moderado",BL58="Directamente"),1,0)))</f>
        <v>0</v>
      </c>
      <c r="BO58" s="132"/>
      <c r="BP58" s="58">
        <f>IF(D58=$E$7,0,IF(AND(BK57="Fuerte",BL58="Indirectamente"),1,IF(AND(BK57="Fuerte",BL58="Directamente"),2,IF(AND(BK57="Moderado",BL58="Directamente"),1,0))))</f>
        <v>0</v>
      </c>
      <c r="BQ58" s="132"/>
      <c r="BR58" s="51" t="s">
        <v>50</v>
      </c>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row>
    <row r="59" spans="1:138" s="60" customFormat="1" ht="134.25" customHeight="1" x14ac:dyDescent="0.2">
      <c r="A59" s="62">
        <v>10</v>
      </c>
      <c r="B59" s="63" t="s">
        <v>558</v>
      </c>
      <c r="C59" s="51" t="s">
        <v>50</v>
      </c>
      <c r="D59" s="64" t="s">
        <v>50</v>
      </c>
      <c r="E59" s="64" t="s">
        <v>34</v>
      </c>
      <c r="F59" s="47" t="s">
        <v>69</v>
      </c>
      <c r="G59" s="47" t="s">
        <v>76</v>
      </c>
      <c r="H59" s="47" t="s">
        <v>81</v>
      </c>
      <c r="I59" s="26" t="s">
        <v>225</v>
      </c>
      <c r="J59" s="48" t="s">
        <v>226</v>
      </c>
      <c r="K59" s="26" t="s">
        <v>227</v>
      </c>
      <c r="L59" s="46">
        <v>4</v>
      </c>
      <c r="M59" s="46">
        <v>5</v>
      </c>
      <c r="N59" s="43">
        <f t="shared" si="32"/>
        <v>20</v>
      </c>
      <c r="O59" s="44" t="str">
        <f t="shared" si="44"/>
        <v>45</v>
      </c>
      <c r="P59" s="44" t="str">
        <f t="shared" si="50"/>
        <v>RIESGO EXTREMO</v>
      </c>
      <c r="Q59" s="44" t="s">
        <v>90</v>
      </c>
      <c r="R59" s="45">
        <f>INT(L59-BO59)</f>
        <v>4</v>
      </c>
      <c r="S59" s="45">
        <f>INT(M59-BQ59)</f>
        <v>5</v>
      </c>
      <c r="T59" s="43">
        <f t="shared" si="33"/>
        <v>20</v>
      </c>
      <c r="U59" s="44" t="str">
        <f t="shared" si="46"/>
        <v>45</v>
      </c>
      <c r="V59" s="44" t="str">
        <f t="shared" si="51"/>
        <v>RIESGO EXTREMO</v>
      </c>
      <c r="W59" s="47" t="s">
        <v>739</v>
      </c>
      <c r="X59" s="47" t="s">
        <v>6</v>
      </c>
      <c r="Y59" s="26" t="s">
        <v>740</v>
      </c>
      <c r="Z59" s="20" t="s">
        <v>691</v>
      </c>
      <c r="AA59" s="53" t="s">
        <v>6</v>
      </c>
      <c r="AB59" s="20" t="s">
        <v>457</v>
      </c>
      <c r="AC59" s="53" t="s">
        <v>7</v>
      </c>
      <c r="AD59" s="54">
        <f t="shared" si="43"/>
        <v>2</v>
      </c>
      <c r="AE59" s="53"/>
      <c r="AF59" s="53"/>
      <c r="AG59" s="53">
        <v>1</v>
      </c>
      <c r="AH59" s="53">
        <v>1</v>
      </c>
      <c r="AI59" s="53" t="s">
        <v>23</v>
      </c>
      <c r="AJ59" s="53" t="s">
        <v>20</v>
      </c>
      <c r="AK59" s="53" t="s">
        <v>6</v>
      </c>
      <c r="AL59" s="53" t="s">
        <v>6</v>
      </c>
      <c r="AM59" s="53" t="s">
        <v>6</v>
      </c>
      <c r="AN59" s="53" t="s">
        <v>61</v>
      </c>
      <c r="AO59" s="53" t="s">
        <v>117</v>
      </c>
      <c r="AP59" s="53" t="s">
        <v>101</v>
      </c>
      <c r="AQ59" s="53" t="s">
        <v>103</v>
      </c>
      <c r="AR59" s="53" t="s">
        <v>105</v>
      </c>
      <c r="AS59" s="53" t="str">
        <f t="shared" si="1"/>
        <v>Prevenir</v>
      </c>
      <c r="AT59" s="20" t="s">
        <v>108</v>
      </c>
      <c r="AU59" s="20" t="s">
        <v>110</v>
      </c>
      <c r="AV59" s="20" t="s">
        <v>112</v>
      </c>
      <c r="AW59" s="53">
        <f t="shared" si="34"/>
        <v>15</v>
      </c>
      <c r="AX59" s="53">
        <f t="shared" si="35"/>
        <v>15</v>
      </c>
      <c r="AY59" s="53">
        <f t="shared" si="36"/>
        <v>15</v>
      </c>
      <c r="AZ59" s="53">
        <f t="shared" si="37"/>
        <v>15</v>
      </c>
      <c r="BA59" s="53">
        <f t="shared" si="38"/>
        <v>15</v>
      </c>
      <c r="BB59" s="53">
        <f t="shared" si="39"/>
        <v>15</v>
      </c>
      <c r="BC59" s="53">
        <f t="shared" si="40"/>
        <v>10</v>
      </c>
      <c r="BD59" s="54">
        <f t="shared" si="47"/>
        <v>100</v>
      </c>
      <c r="BE59" s="54" t="str">
        <f t="shared" si="48"/>
        <v>Fuerte</v>
      </c>
      <c r="BF59" s="55" t="s">
        <v>156</v>
      </c>
      <c r="BG59" s="54" t="str">
        <f t="shared" si="41"/>
        <v>Fuerte</v>
      </c>
      <c r="BH59" s="54" t="str">
        <f t="shared" si="49"/>
        <v>Fuerte</v>
      </c>
      <c r="BI59" s="54">
        <f t="shared" si="42"/>
        <v>100</v>
      </c>
      <c r="BJ59" s="65">
        <f>+AVERAGE(BI59:BI59)</f>
        <v>100</v>
      </c>
      <c r="BK59" s="54" t="str">
        <f>IF(BJ59&lt;50,"Débil",IF(BJ59=100,"Fuerte","Moderado"))</f>
        <v>Fuerte</v>
      </c>
      <c r="BL59" s="57" t="s">
        <v>166</v>
      </c>
      <c r="BM59" s="57" t="s">
        <v>166</v>
      </c>
      <c r="BN59" s="58">
        <f>IF(E59=$E$7,0,IF(AND(BK59="Fuerte",BL59="Directamente"),2,IF(AND(BK59="Moderado",BL59="Directamente"),1,0)))</f>
        <v>0</v>
      </c>
      <c r="BO59" s="66">
        <f>+AVERAGE(BN59:BN59)</f>
        <v>0</v>
      </c>
      <c r="BP59" s="58">
        <f>IF(D59=$E$7,0,IF(AND(BK59="Fuerte",BL59="Indirectamente"),1,IF(AND(BK59="Fuerte",BL59="Directamente"),2,IF(AND(BK59="Moderado",BL59="Directamente"),1,0))))</f>
        <v>0</v>
      </c>
      <c r="BQ59" s="66">
        <f>+IF(E59="De Corrupción",0,AVERAGE(BP59:BP59))</f>
        <v>0</v>
      </c>
      <c r="BR59" s="51" t="s">
        <v>50</v>
      </c>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row>
    <row r="60" spans="1:138" s="60" customFormat="1" ht="108" x14ac:dyDescent="0.2">
      <c r="A60" s="116">
        <v>11</v>
      </c>
      <c r="B60" s="115" t="s">
        <v>642</v>
      </c>
      <c r="C60" s="51" t="s">
        <v>47</v>
      </c>
      <c r="D60" s="142" t="s">
        <v>47</v>
      </c>
      <c r="E60" s="142" t="s">
        <v>32</v>
      </c>
      <c r="F60" s="136" t="s">
        <v>69</v>
      </c>
      <c r="G60" s="136" t="s">
        <v>77</v>
      </c>
      <c r="H60" s="136" t="s">
        <v>71</v>
      </c>
      <c r="I60" s="140" t="s">
        <v>228</v>
      </c>
      <c r="J60" s="141" t="s">
        <v>229</v>
      </c>
      <c r="K60" s="140" t="s">
        <v>230</v>
      </c>
      <c r="L60" s="138">
        <v>1</v>
      </c>
      <c r="M60" s="138">
        <v>3</v>
      </c>
      <c r="N60" s="137">
        <f t="shared" si="32"/>
        <v>3</v>
      </c>
      <c r="O60" s="135" t="str">
        <f t="shared" si="44"/>
        <v>13</v>
      </c>
      <c r="P60" s="135" t="str">
        <f t="shared" si="50"/>
        <v>RIESGO MODERADO</v>
      </c>
      <c r="Q60" s="135" t="s">
        <v>90</v>
      </c>
      <c r="R60" s="139">
        <f>+IF(INT(L60-BO60)&lt;=1,1,INT(L60-BO60))</f>
        <v>1</v>
      </c>
      <c r="S60" s="139">
        <f>INT(M60-BQ60)</f>
        <v>1</v>
      </c>
      <c r="T60" s="137">
        <f t="shared" si="33"/>
        <v>1</v>
      </c>
      <c r="U60" s="135" t="str">
        <f t="shared" si="46"/>
        <v>11</v>
      </c>
      <c r="V60" s="135" t="str">
        <f t="shared" si="51"/>
        <v>RIESGO BAJO</v>
      </c>
      <c r="W60" s="136" t="s">
        <v>741</v>
      </c>
      <c r="X60" s="136" t="s">
        <v>23</v>
      </c>
      <c r="Y60" s="26" t="s">
        <v>742</v>
      </c>
      <c r="Z60" s="20" t="s">
        <v>231</v>
      </c>
      <c r="AA60" s="53" t="s">
        <v>23</v>
      </c>
      <c r="AB60" s="20" t="s">
        <v>458</v>
      </c>
      <c r="AC60" s="53" t="s">
        <v>9</v>
      </c>
      <c r="AD60" s="54">
        <f t="shared" si="43"/>
        <v>0</v>
      </c>
      <c r="AE60" s="53"/>
      <c r="AF60" s="53"/>
      <c r="AG60" s="53">
        <v>0</v>
      </c>
      <c r="AH60" s="53">
        <v>0</v>
      </c>
      <c r="AI60" s="53" t="s">
        <v>6</v>
      </c>
      <c r="AJ60" s="53" t="s">
        <v>20</v>
      </c>
      <c r="AK60" s="53" t="s">
        <v>6</v>
      </c>
      <c r="AL60" s="53" t="s">
        <v>6</v>
      </c>
      <c r="AM60" s="53" t="s">
        <v>6</v>
      </c>
      <c r="AN60" s="53" t="s">
        <v>30</v>
      </c>
      <c r="AO60" s="53" t="s">
        <v>117</v>
      </c>
      <c r="AP60" s="53" t="s">
        <v>101</v>
      </c>
      <c r="AQ60" s="53" t="s">
        <v>103</v>
      </c>
      <c r="AR60" s="53" t="s">
        <v>105</v>
      </c>
      <c r="AS60" s="53" t="str">
        <f t="shared" si="1"/>
        <v>Prevenir</v>
      </c>
      <c r="AT60" s="20" t="s">
        <v>108</v>
      </c>
      <c r="AU60" s="20" t="s">
        <v>110</v>
      </c>
      <c r="AV60" s="20" t="s">
        <v>112</v>
      </c>
      <c r="AW60" s="53">
        <f t="shared" si="34"/>
        <v>15</v>
      </c>
      <c r="AX60" s="53">
        <f t="shared" si="35"/>
        <v>15</v>
      </c>
      <c r="AY60" s="53">
        <f t="shared" si="36"/>
        <v>15</v>
      </c>
      <c r="AZ60" s="53">
        <f t="shared" si="37"/>
        <v>15</v>
      </c>
      <c r="BA60" s="53">
        <f t="shared" si="38"/>
        <v>15</v>
      </c>
      <c r="BB60" s="53">
        <f t="shared" si="39"/>
        <v>15</v>
      </c>
      <c r="BC60" s="53">
        <f t="shared" si="40"/>
        <v>10</v>
      </c>
      <c r="BD60" s="54">
        <f t="shared" si="47"/>
        <v>100</v>
      </c>
      <c r="BE60" s="54" t="str">
        <f t="shared" si="48"/>
        <v>Fuerte</v>
      </c>
      <c r="BF60" s="55" t="s">
        <v>156</v>
      </c>
      <c r="BG60" s="54" t="str">
        <f t="shared" si="41"/>
        <v>Fuerte</v>
      </c>
      <c r="BH60" s="54" t="str">
        <f t="shared" si="49"/>
        <v>Fuerte</v>
      </c>
      <c r="BI60" s="54">
        <f t="shared" si="42"/>
        <v>100</v>
      </c>
      <c r="BJ60" s="129">
        <f>+AVERAGE(BI60:BI61)</f>
        <v>100</v>
      </c>
      <c r="BK60" s="130" t="str">
        <f>IF(BJ60&lt;50,"Débil",IF(BJ60=100,"Fuerte","Moderado"))</f>
        <v>Fuerte</v>
      </c>
      <c r="BL60" s="57" t="s">
        <v>165</v>
      </c>
      <c r="BM60" s="57" t="s">
        <v>167</v>
      </c>
      <c r="BN60" s="58">
        <f>IF(E60=$E$7,0,IF(AND(BK60="Fuerte",BL60="Directamente"),2,IF(AND(BK60="Moderado",BL60="Directamente"),1,0)))</f>
        <v>2</v>
      </c>
      <c r="BO60" s="131">
        <f>+AVERAGE(BN60:BN61)</f>
        <v>2</v>
      </c>
      <c r="BP60" s="58">
        <f>IF(D60=$E$7,0,IF(AND(BK60="Fuerte",BL60="Indirectamente"),1,IF(AND(BK60="Fuerte",BL60="Directamente"),2,IF(AND(BK60="Moderado",BL60="Directamente"),1,0))))</f>
        <v>2</v>
      </c>
      <c r="BQ60" s="131">
        <f>+AVERAGE(BP60:BP61)</f>
        <v>2</v>
      </c>
      <c r="BR60" s="51" t="s">
        <v>47</v>
      </c>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row>
    <row r="61" spans="1:138" s="60" customFormat="1" ht="84" x14ac:dyDescent="0.2">
      <c r="A61" s="117"/>
      <c r="B61" s="115"/>
      <c r="C61" s="51" t="s">
        <v>47</v>
      </c>
      <c r="D61" s="142"/>
      <c r="E61" s="142"/>
      <c r="F61" s="136"/>
      <c r="G61" s="136"/>
      <c r="H61" s="136"/>
      <c r="I61" s="140"/>
      <c r="J61" s="141"/>
      <c r="K61" s="140"/>
      <c r="L61" s="138"/>
      <c r="M61" s="138"/>
      <c r="N61" s="137">
        <f t="shared" si="32"/>
        <v>0</v>
      </c>
      <c r="O61" s="135" t="str">
        <f t="shared" si="44"/>
        <v/>
      </c>
      <c r="P61" s="135">
        <f t="shared" si="50"/>
        <v>0</v>
      </c>
      <c r="Q61" s="135"/>
      <c r="R61" s="138">
        <f>+L61-BN61</f>
        <v>-2</v>
      </c>
      <c r="S61" s="138">
        <f>+M61-BQ61</f>
        <v>0</v>
      </c>
      <c r="T61" s="137">
        <f t="shared" si="33"/>
        <v>0</v>
      </c>
      <c r="U61" s="135" t="str">
        <f t="shared" si="46"/>
        <v>-20</v>
      </c>
      <c r="V61" s="135">
        <f t="shared" si="51"/>
        <v>0</v>
      </c>
      <c r="W61" s="138"/>
      <c r="X61" s="138"/>
      <c r="Y61" s="26" t="s">
        <v>743</v>
      </c>
      <c r="Z61" s="20" t="s">
        <v>232</v>
      </c>
      <c r="AA61" s="53" t="s">
        <v>23</v>
      </c>
      <c r="AB61" s="20" t="s">
        <v>459</v>
      </c>
      <c r="AC61" s="53" t="s">
        <v>9</v>
      </c>
      <c r="AD61" s="54">
        <f t="shared" si="43"/>
        <v>0</v>
      </c>
      <c r="AE61" s="53"/>
      <c r="AF61" s="53"/>
      <c r="AG61" s="53">
        <v>0</v>
      </c>
      <c r="AH61" s="53">
        <v>0</v>
      </c>
      <c r="AI61" s="53" t="s">
        <v>6</v>
      </c>
      <c r="AJ61" s="53" t="s">
        <v>20</v>
      </c>
      <c r="AK61" s="53" t="s">
        <v>23</v>
      </c>
      <c r="AL61" s="53" t="s">
        <v>6</v>
      </c>
      <c r="AM61" s="53" t="s">
        <v>6</v>
      </c>
      <c r="AN61" s="53" t="s">
        <v>30</v>
      </c>
      <c r="AO61" s="53" t="s">
        <v>117</v>
      </c>
      <c r="AP61" s="53" t="s">
        <v>101</v>
      </c>
      <c r="AQ61" s="53" t="s">
        <v>103</v>
      </c>
      <c r="AR61" s="53" t="s">
        <v>105</v>
      </c>
      <c r="AS61" s="53" t="str">
        <f t="shared" si="1"/>
        <v>Prevenir</v>
      </c>
      <c r="AT61" s="20" t="s">
        <v>108</v>
      </c>
      <c r="AU61" s="20" t="s">
        <v>110</v>
      </c>
      <c r="AV61" s="20" t="s">
        <v>112</v>
      </c>
      <c r="AW61" s="53">
        <f t="shared" si="34"/>
        <v>15</v>
      </c>
      <c r="AX61" s="53">
        <f t="shared" si="35"/>
        <v>15</v>
      </c>
      <c r="AY61" s="53">
        <f t="shared" si="36"/>
        <v>15</v>
      </c>
      <c r="AZ61" s="53">
        <f t="shared" si="37"/>
        <v>15</v>
      </c>
      <c r="BA61" s="53">
        <f t="shared" si="38"/>
        <v>15</v>
      </c>
      <c r="BB61" s="53">
        <f t="shared" si="39"/>
        <v>15</v>
      </c>
      <c r="BC61" s="53">
        <f t="shared" si="40"/>
        <v>10</v>
      </c>
      <c r="BD61" s="54">
        <f t="shared" si="47"/>
        <v>100</v>
      </c>
      <c r="BE61" s="54" t="str">
        <f t="shared" si="48"/>
        <v>Fuerte</v>
      </c>
      <c r="BF61" s="55" t="s">
        <v>156</v>
      </c>
      <c r="BG61" s="54" t="str">
        <f t="shared" si="41"/>
        <v>Fuerte</v>
      </c>
      <c r="BH61" s="54" t="str">
        <f t="shared" si="49"/>
        <v>Fuerte</v>
      </c>
      <c r="BI61" s="54">
        <f t="shared" si="42"/>
        <v>100</v>
      </c>
      <c r="BJ61" s="129"/>
      <c r="BK61" s="130"/>
      <c r="BL61" s="57" t="s">
        <v>165</v>
      </c>
      <c r="BM61" s="57" t="s">
        <v>167</v>
      </c>
      <c r="BN61" s="58">
        <f>IF(E61=$E$7,0,IF(AND(BK60="Fuerte",BL61="Directamente"),2,IF(AND(BK60="Moderado",BL61="Directamente"),1,0)))</f>
        <v>2</v>
      </c>
      <c r="BO61" s="132"/>
      <c r="BP61" s="58">
        <f>IF(D61=$E$7,0,IF(AND(BK60="Fuerte",BL61="Indirectamente"),1,IF(AND(BK60="Fuerte",BL61="Directamente"),2,IF(AND(BK60="Moderado",BL61="Directamente"),1,0))))</f>
        <v>2</v>
      </c>
      <c r="BQ61" s="132"/>
      <c r="BR61" s="51" t="s">
        <v>47</v>
      </c>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row>
    <row r="62" spans="1:138" s="60" customFormat="1" ht="84" x14ac:dyDescent="0.2">
      <c r="A62" s="116">
        <v>12</v>
      </c>
      <c r="B62" s="115" t="s">
        <v>643</v>
      </c>
      <c r="C62" s="51" t="s">
        <v>47</v>
      </c>
      <c r="D62" s="142" t="s">
        <v>47</v>
      </c>
      <c r="E62" s="142" t="s">
        <v>32</v>
      </c>
      <c r="F62" s="136" t="s">
        <v>69</v>
      </c>
      <c r="G62" s="136" t="s">
        <v>77</v>
      </c>
      <c r="H62" s="136" t="s">
        <v>71</v>
      </c>
      <c r="I62" s="140" t="s">
        <v>233</v>
      </c>
      <c r="J62" s="141" t="s">
        <v>234</v>
      </c>
      <c r="K62" s="140" t="s">
        <v>230</v>
      </c>
      <c r="L62" s="138">
        <v>2</v>
      </c>
      <c r="M62" s="138">
        <v>4</v>
      </c>
      <c r="N62" s="137">
        <f t="shared" si="32"/>
        <v>8</v>
      </c>
      <c r="O62" s="135" t="str">
        <f t="shared" si="44"/>
        <v>24</v>
      </c>
      <c r="P62" s="135" t="str">
        <f t="shared" si="50"/>
        <v>RIESGO ALTO</v>
      </c>
      <c r="Q62" s="135" t="s">
        <v>90</v>
      </c>
      <c r="R62" s="139">
        <f>+IF(INT(L62-BO62)&lt;=1,1,INT(L62-BO62))</f>
        <v>1</v>
      </c>
      <c r="S62" s="139">
        <f>INT(M62-BQ62)</f>
        <v>3</v>
      </c>
      <c r="T62" s="137">
        <f t="shared" si="33"/>
        <v>3</v>
      </c>
      <c r="U62" s="135" t="str">
        <f t="shared" si="46"/>
        <v>13</v>
      </c>
      <c r="V62" s="135" t="str">
        <f t="shared" si="51"/>
        <v>RIESGO MODERADO</v>
      </c>
      <c r="W62" s="136" t="s">
        <v>741</v>
      </c>
      <c r="X62" s="136" t="s">
        <v>23</v>
      </c>
      <c r="Y62" s="26" t="s">
        <v>743</v>
      </c>
      <c r="Z62" s="20" t="s">
        <v>232</v>
      </c>
      <c r="AA62" s="53" t="s">
        <v>23</v>
      </c>
      <c r="AB62" s="20" t="s">
        <v>459</v>
      </c>
      <c r="AC62" s="53" t="s">
        <v>9</v>
      </c>
      <c r="AD62" s="54">
        <f t="shared" si="43"/>
        <v>0</v>
      </c>
      <c r="AE62" s="53"/>
      <c r="AF62" s="53"/>
      <c r="AG62" s="53">
        <v>0</v>
      </c>
      <c r="AH62" s="53">
        <v>0</v>
      </c>
      <c r="AI62" s="53" t="s">
        <v>6</v>
      </c>
      <c r="AJ62" s="53" t="s">
        <v>20</v>
      </c>
      <c r="AK62" s="53" t="s">
        <v>23</v>
      </c>
      <c r="AL62" s="53" t="s">
        <v>6</v>
      </c>
      <c r="AM62" s="53" t="s">
        <v>6</v>
      </c>
      <c r="AN62" s="53" t="s">
        <v>30</v>
      </c>
      <c r="AO62" s="53" t="s">
        <v>117</v>
      </c>
      <c r="AP62" s="53" t="s">
        <v>101</v>
      </c>
      <c r="AQ62" s="53" t="s">
        <v>103</v>
      </c>
      <c r="AR62" s="53" t="s">
        <v>105</v>
      </c>
      <c r="AS62" s="53" t="str">
        <f t="shared" si="1"/>
        <v>Prevenir</v>
      </c>
      <c r="AT62" s="20" t="s">
        <v>108</v>
      </c>
      <c r="AU62" s="20" t="s">
        <v>110</v>
      </c>
      <c r="AV62" s="20" t="s">
        <v>112</v>
      </c>
      <c r="AW62" s="53">
        <f t="shared" si="34"/>
        <v>15</v>
      </c>
      <c r="AX62" s="53">
        <f t="shared" si="35"/>
        <v>15</v>
      </c>
      <c r="AY62" s="53">
        <f t="shared" si="36"/>
        <v>15</v>
      </c>
      <c r="AZ62" s="53">
        <f t="shared" si="37"/>
        <v>15</v>
      </c>
      <c r="BA62" s="53">
        <f t="shared" si="38"/>
        <v>15</v>
      </c>
      <c r="BB62" s="53">
        <f t="shared" si="39"/>
        <v>15</v>
      </c>
      <c r="BC62" s="53">
        <f t="shared" si="40"/>
        <v>10</v>
      </c>
      <c r="BD62" s="54">
        <f t="shared" si="47"/>
        <v>100</v>
      </c>
      <c r="BE62" s="54" t="str">
        <f t="shared" si="48"/>
        <v>Fuerte</v>
      </c>
      <c r="BF62" s="55" t="s">
        <v>156</v>
      </c>
      <c r="BG62" s="54" t="str">
        <f t="shared" si="41"/>
        <v>Fuerte</v>
      </c>
      <c r="BH62" s="54" t="str">
        <f t="shared" si="49"/>
        <v>Fuerte</v>
      </c>
      <c r="BI62" s="54">
        <f t="shared" si="42"/>
        <v>100</v>
      </c>
      <c r="BJ62" s="129">
        <f>+AVERAGE(BI62:BI63)</f>
        <v>75</v>
      </c>
      <c r="BK62" s="130" t="str">
        <f>IF(BJ62&lt;50,"Débil",IF(BJ62=100,"Fuerte","Moderado"))</f>
        <v>Moderado</v>
      </c>
      <c r="BL62" s="57" t="s">
        <v>165</v>
      </c>
      <c r="BM62" s="57" t="s">
        <v>167</v>
      </c>
      <c r="BN62" s="58">
        <f>IF(E62=$E$7,0,IF(AND(BK62="Fuerte",BL62="Directamente"),2,IF(AND(BK62="Moderado",BL62="Directamente"),1,0)))</f>
        <v>1</v>
      </c>
      <c r="BO62" s="131">
        <f>+AVERAGE(BN62:BN63)</f>
        <v>1</v>
      </c>
      <c r="BP62" s="58">
        <f>IF(D62=$E$7,0,IF(AND(BK62="Fuerte",BL62="Indirectamente"),1,IF(AND(BK62="Fuerte",BL62="Directamente"),2,IF(AND(BK62="Moderado",BL62="Directamente"),1,0))))</f>
        <v>1</v>
      </c>
      <c r="BQ62" s="131">
        <f>+AVERAGE(BP62:BP63)</f>
        <v>1</v>
      </c>
      <c r="BR62" s="51" t="s">
        <v>47</v>
      </c>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row>
    <row r="63" spans="1:138" s="60" customFormat="1" ht="84" x14ac:dyDescent="0.2">
      <c r="A63" s="117"/>
      <c r="B63" s="115"/>
      <c r="C63" s="51" t="s">
        <v>47</v>
      </c>
      <c r="D63" s="142"/>
      <c r="E63" s="142"/>
      <c r="F63" s="136"/>
      <c r="G63" s="136"/>
      <c r="H63" s="136"/>
      <c r="I63" s="140"/>
      <c r="J63" s="141"/>
      <c r="K63" s="140"/>
      <c r="L63" s="138"/>
      <c r="M63" s="138"/>
      <c r="N63" s="137">
        <f t="shared" si="32"/>
        <v>0</v>
      </c>
      <c r="O63" s="135" t="str">
        <f t="shared" si="44"/>
        <v/>
      </c>
      <c r="P63" s="135">
        <f t="shared" si="50"/>
        <v>0</v>
      </c>
      <c r="Q63" s="135"/>
      <c r="R63" s="138">
        <f>+L63-BN63</f>
        <v>-1</v>
      </c>
      <c r="S63" s="138">
        <f>+M63-BQ63</f>
        <v>0</v>
      </c>
      <c r="T63" s="137">
        <f t="shared" si="33"/>
        <v>0</v>
      </c>
      <c r="U63" s="135" t="str">
        <f t="shared" si="46"/>
        <v>-10</v>
      </c>
      <c r="V63" s="135">
        <f t="shared" si="51"/>
        <v>0</v>
      </c>
      <c r="W63" s="138"/>
      <c r="X63" s="138"/>
      <c r="Y63" s="26" t="s">
        <v>744</v>
      </c>
      <c r="Z63" s="20" t="s">
        <v>232</v>
      </c>
      <c r="AA63" s="53" t="s">
        <v>23</v>
      </c>
      <c r="AB63" s="20" t="s">
        <v>460</v>
      </c>
      <c r="AC63" s="53" t="s">
        <v>9</v>
      </c>
      <c r="AD63" s="54">
        <f t="shared" si="43"/>
        <v>0</v>
      </c>
      <c r="AE63" s="53"/>
      <c r="AF63" s="53"/>
      <c r="AG63" s="53">
        <v>0</v>
      </c>
      <c r="AH63" s="53">
        <v>0</v>
      </c>
      <c r="AI63" s="53" t="s">
        <v>6</v>
      </c>
      <c r="AJ63" s="53" t="s">
        <v>21</v>
      </c>
      <c r="AK63" s="53" t="s">
        <v>23</v>
      </c>
      <c r="AL63" s="53" t="s">
        <v>6</v>
      </c>
      <c r="AM63" s="53" t="s">
        <v>6</v>
      </c>
      <c r="AN63" s="53" t="s">
        <v>30</v>
      </c>
      <c r="AO63" s="53" t="s">
        <v>117</v>
      </c>
      <c r="AP63" s="53" t="s">
        <v>101</v>
      </c>
      <c r="AQ63" s="53" t="s">
        <v>103</v>
      </c>
      <c r="AR63" s="53" t="s">
        <v>105</v>
      </c>
      <c r="AS63" s="53" t="str">
        <f t="shared" si="1"/>
        <v>Detectar</v>
      </c>
      <c r="AT63" s="20" t="s">
        <v>108</v>
      </c>
      <c r="AU63" s="20" t="s">
        <v>110</v>
      </c>
      <c r="AV63" s="20" t="s">
        <v>112</v>
      </c>
      <c r="AW63" s="53">
        <f t="shared" si="34"/>
        <v>15</v>
      </c>
      <c r="AX63" s="53">
        <f t="shared" si="35"/>
        <v>15</v>
      </c>
      <c r="AY63" s="53">
        <f t="shared" si="36"/>
        <v>15</v>
      </c>
      <c r="AZ63" s="53">
        <f t="shared" si="37"/>
        <v>10</v>
      </c>
      <c r="BA63" s="53">
        <f t="shared" si="38"/>
        <v>15</v>
      </c>
      <c r="BB63" s="53">
        <f t="shared" si="39"/>
        <v>15</v>
      </c>
      <c r="BC63" s="53">
        <f t="shared" si="40"/>
        <v>10</v>
      </c>
      <c r="BD63" s="54">
        <f t="shared" si="47"/>
        <v>95</v>
      </c>
      <c r="BE63" s="54" t="str">
        <f t="shared" si="48"/>
        <v>Moderado</v>
      </c>
      <c r="BF63" s="55" t="s">
        <v>156</v>
      </c>
      <c r="BG63" s="54" t="str">
        <f t="shared" si="41"/>
        <v>Fuerte</v>
      </c>
      <c r="BH63" s="54" t="str">
        <f t="shared" si="49"/>
        <v>Moderado</v>
      </c>
      <c r="BI63" s="54">
        <f t="shared" si="42"/>
        <v>50</v>
      </c>
      <c r="BJ63" s="129"/>
      <c r="BK63" s="130"/>
      <c r="BL63" s="57" t="s">
        <v>165</v>
      </c>
      <c r="BM63" s="57" t="s">
        <v>167</v>
      </c>
      <c r="BN63" s="58">
        <f>IF(E63=$E$7,0,IF(AND(BK62="Fuerte",BL63="Directamente"),2,IF(AND(BK62="Moderado",BL63="Directamente"),1,0)))</f>
        <v>1</v>
      </c>
      <c r="BO63" s="132"/>
      <c r="BP63" s="58">
        <f>IF(D63=$E$7,0,IF(AND(BK62="Fuerte",BL63="Indirectamente"),1,IF(AND(BK62="Fuerte",BL63="Directamente"),2,IF(AND(BK62="Moderado",BL63="Directamente"),1,0))))</f>
        <v>1</v>
      </c>
      <c r="BQ63" s="132"/>
      <c r="BR63" s="51" t="s">
        <v>47</v>
      </c>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row>
    <row r="64" spans="1:138" s="60" customFormat="1" ht="72" x14ac:dyDescent="0.2">
      <c r="A64" s="116">
        <v>13</v>
      </c>
      <c r="B64" s="115" t="s">
        <v>559</v>
      </c>
      <c r="C64" s="51" t="s">
        <v>56</v>
      </c>
      <c r="D64" s="142" t="s">
        <v>56</v>
      </c>
      <c r="E64" s="142" t="s">
        <v>32</v>
      </c>
      <c r="F64" s="136" t="s">
        <v>69</v>
      </c>
      <c r="G64" s="136" t="s">
        <v>76</v>
      </c>
      <c r="H64" s="136" t="s">
        <v>81</v>
      </c>
      <c r="I64" s="140" t="s">
        <v>256</v>
      </c>
      <c r="J64" s="141" t="s">
        <v>257</v>
      </c>
      <c r="K64" s="140" t="s">
        <v>258</v>
      </c>
      <c r="L64" s="138">
        <v>5</v>
      </c>
      <c r="M64" s="138">
        <v>3</v>
      </c>
      <c r="N64" s="137">
        <f>+L64*M64</f>
        <v>15</v>
      </c>
      <c r="O64" s="135" t="str">
        <f t="shared" si="44"/>
        <v>53</v>
      </c>
      <c r="P64" s="135" t="str">
        <f t="shared" ref="P64" si="52">IF(OR(O64="11",O64="12",O64="21",O64="22",O64="31"),$P$9,IF(OR(O64="41",O64="32",O64="23",O64="13"),$P$8,IF(OR(O64="51",O64="52",O64="42",O64="43",O64="33",O64="24",O64="14"),$P$7,IF(OR(O64="53",O64="54",O64="44",O64="34",O64="55",O64="45",O64="35",O64="25",O64="15"),$P$6,0))))</f>
        <v>RIESGO EXTREMO</v>
      </c>
      <c r="Q64" s="135" t="s">
        <v>90</v>
      </c>
      <c r="R64" s="139">
        <f>INT(L64-BO64)</f>
        <v>3</v>
      </c>
      <c r="S64" s="139">
        <f>INT(M64-BQ64)</f>
        <v>1</v>
      </c>
      <c r="T64" s="137">
        <f t="shared" ref="T64:T70" si="53">+R64*S64</f>
        <v>3</v>
      </c>
      <c r="U64" s="135" t="str">
        <f t="shared" si="46"/>
        <v>31</v>
      </c>
      <c r="V64" s="135" t="str">
        <f t="shared" si="51"/>
        <v>RIESGO BAJO</v>
      </c>
      <c r="W64" s="136" t="s">
        <v>741</v>
      </c>
      <c r="X64" s="136" t="s">
        <v>23</v>
      </c>
      <c r="Y64" s="26" t="s">
        <v>745</v>
      </c>
      <c r="Z64" s="20" t="s">
        <v>259</v>
      </c>
      <c r="AA64" s="53" t="s">
        <v>6</v>
      </c>
      <c r="AB64" s="20" t="s">
        <v>468</v>
      </c>
      <c r="AC64" s="53" t="s">
        <v>7</v>
      </c>
      <c r="AD64" s="54">
        <f t="shared" ref="AD64:AD70" si="54">+SUM(AE64:AH64)</f>
        <v>22</v>
      </c>
      <c r="AE64" s="53"/>
      <c r="AF64" s="53"/>
      <c r="AG64" s="53">
        <v>5</v>
      </c>
      <c r="AH64" s="53">
        <v>17</v>
      </c>
      <c r="AI64" s="53" t="s">
        <v>23</v>
      </c>
      <c r="AJ64" s="53" t="s">
        <v>20</v>
      </c>
      <c r="AK64" s="53" t="s">
        <v>6</v>
      </c>
      <c r="AL64" s="53" t="s">
        <v>6</v>
      </c>
      <c r="AM64" s="53" t="s">
        <v>6</v>
      </c>
      <c r="AN64" s="53" t="s">
        <v>25</v>
      </c>
      <c r="AO64" s="53" t="s">
        <v>117</v>
      </c>
      <c r="AP64" s="53" t="s">
        <v>101</v>
      </c>
      <c r="AQ64" s="53" t="s">
        <v>103</v>
      </c>
      <c r="AR64" s="53" t="s">
        <v>105</v>
      </c>
      <c r="AS64" s="53" t="str">
        <f t="shared" ref="AS64:AS70" si="55">+IF(AJ64="Preventivo","Prevenir",IF(AJ64="Detectivo","Detectar","No es un control"))</f>
        <v>Prevenir</v>
      </c>
      <c r="AT64" s="20" t="s">
        <v>108</v>
      </c>
      <c r="AU64" s="20" t="s">
        <v>110</v>
      </c>
      <c r="AV64" s="20" t="s">
        <v>112</v>
      </c>
      <c r="AW64" s="53">
        <f t="shared" si="34"/>
        <v>15</v>
      </c>
      <c r="AX64" s="53">
        <f t="shared" si="35"/>
        <v>15</v>
      </c>
      <c r="AY64" s="53">
        <f t="shared" si="36"/>
        <v>15</v>
      </c>
      <c r="AZ64" s="53">
        <f t="shared" si="37"/>
        <v>15</v>
      </c>
      <c r="BA64" s="53">
        <f t="shared" si="38"/>
        <v>15</v>
      </c>
      <c r="BB64" s="53">
        <f t="shared" si="39"/>
        <v>15</v>
      </c>
      <c r="BC64" s="53">
        <f t="shared" si="40"/>
        <v>10</v>
      </c>
      <c r="BD64" s="54">
        <f t="shared" ref="BD64:BD70" si="56">SUM(AW64:BC64)</f>
        <v>100</v>
      </c>
      <c r="BE64" s="54" t="str">
        <f t="shared" ref="BE64:BE70" si="57">+IF(BD64&lt;=85,"Débil",IF(AND(BD64&gt;85,BD64&lt;96),"Moderado","Fuerte"))</f>
        <v>Fuerte</v>
      </c>
      <c r="BF64" s="55" t="s">
        <v>156</v>
      </c>
      <c r="BG64" s="54" t="str">
        <f t="shared" si="41"/>
        <v>Fuerte</v>
      </c>
      <c r="BH64" s="54" t="str">
        <f t="shared" ref="BH64:BH70" si="58">+IF(AND(BE64="Fuerte",BG64="Fuerte"),"Fuerte",IF(BE64="Débil","Débil",IF(BG64="Débil","Débil","Moderado")))</f>
        <v>Fuerte</v>
      </c>
      <c r="BI64" s="54">
        <f t="shared" si="42"/>
        <v>100</v>
      </c>
      <c r="BJ64" s="129">
        <f>+AVERAGE(BI64:BI66)</f>
        <v>100</v>
      </c>
      <c r="BK64" s="130" t="str">
        <f>IF(BJ64&lt;50,"Débil",IF(BJ64=100,"Fuerte","Moderado"))</f>
        <v>Fuerte</v>
      </c>
      <c r="BL64" s="57" t="s">
        <v>165</v>
      </c>
      <c r="BM64" s="57" t="s">
        <v>165</v>
      </c>
      <c r="BN64" s="58">
        <f>IF(E64=$E$7,0,IF(AND(BK64="Fuerte",BL64="Directamente"),2,IF(AND(BK64="Moderado",BL64="Directamente"),1,0)))</f>
        <v>2</v>
      </c>
      <c r="BO64" s="131">
        <f>+AVERAGE(BN64:BN66)</f>
        <v>2</v>
      </c>
      <c r="BP64" s="58">
        <f>IF(D64=$E$7,0,IF(AND(BK64="Fuerte",BL64="Indirectamente"),1,IF(AND(BK64="Fuerte",BL64="Directamente"),2,IF(AND(BK64="Moderado",BL64="Directamente"),1,0))))</f>
        <v>2</v>
      </c>
      <c r="BQ64" s="131">
        <f>+AVERAGE(BP64:BP66)</f>
        <v>2</v>
      </c>
      <c r="BR64" s="51" t="s">
        <v>56</v>
      </c>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row>
    <row r="65" spans="1:138" s="60" customFormat="1" ht="72" x14ac:dyDescent="0.2">
      <c r="A65" s="117"/>
      <c r="B65" s="115"/>
      <c r="C65" s="51" t="s">
        <v>56</v>
      </c>
      <c r="D65" s="142"/>
      <c r="E65" s="142"/>
      <c r="F65" s="136"/>
      <c r="G65" s="136"/>
      <c r="H65" s="136"/>
      <c r="I65" s="140"/>
      <c r="J65" s="141"/>
      <c r="K65" s="140"/>
      <c r="L65" s="138"/>
      <c r="M65" s="138"/>
      <c r="N65" s="137">
        <f>+L65*M65</f>
        <v>0</v>
      </c>
      <c r="O65" s="135"/>
      <c r="P65" s="135"/>
      <c r="Q65" s="135"/>
      <c r="R65" s="138">
        <f>+L65-BN65</f>
        <v>-2</v>
      </c>
      <c r="S65" s="138">
        <f>+M65-BQ65</f>
        <v>0</v>
      </c>
      <c r="T65" s="137">
        <f t="shared" si="53"/>
        <v>0</v>
      </c>
      <c r="U65" s="135"/>
      <c r="V65" s="135"/>
      <c r="W65" s="138"/>
      <c r="X65" s="138"/>
      <c r="Y65" s="26" t="s">
        <v>746</v>
      </c>
      <c r="Z65" s="20" t="s">
        <v>259</v>
      </c>
      <c r="AA65" s="53" t="s">
        <v>6</v>
      </c>
      <c r="AB65" s="20" t="s">
        <v>469</v>
      </c>
      <c r="AC65" s="53" t="s">
        <v>9</v>
      </c>
      <c r="AD65" s="54">
        <f t="shared" si="54"/>
        <v>0</v>
      </c>
      <c r="AE65" s="53"/>
      <c r="AF65" s="53"/>
      <c r="AG65" s="53">
        <v>0</v>
      </c>
      <c r="AH65" s="53">
        <v>0</v>
      </c>
      <c r="AI65" s="53" t="s">
        <v>6</v>
      </c>
      <c r="AJ65" s="53" t="s">
        <v>20</v>
      </c>
      <c r="AK65" s="53" t="s">
        <v>6</v>
      </c>
      <c r="AL65" s="53" t="s">
        <v>6</v>
      </c>
      <c r="AM65" s="53" t="s">
        <v>6</v>
      </c>
      <c r="AN65" s="53" t="s">
        <v>29</v>
      </c>
      <c r="AO65" s="53" t="s">
        <v>117</v>
      </c>
      <c r="AP65" s="53" t="s">
        <v>101</v>
      </c>
      <c r="AQ65" s="53" t="s">
        <v>103</v>
      </c>
      <c r="AR65" s="53" t="s">
        <v>105</v>
      </c>
      <c r="AS65" s="53" t="str">
        <f t="shared" si="55"/>
        <v>Prevenir</v>
      </c>
      <c r="AT65" s="20" t="s">
        <v>108</v>
      </c>
      <c r="AU65" s="20" t="s">
        <v>110</v>
      </c>
      <c r="AV65" s="20" t="s">
        <v>112</v>
      </c>
      <c r="AW65" s="53">
        <f t="shared" si="34"/>
        <v>15</v>
      </c>
      <c r="AX65" s="53">
        <f t="shared" si="35"/>
        <v>15</v>
      </c>
      <c r="AY65" s="53">
        <f t="shared" si="36"/>
        <v>15</v>
      </c>
      <c r="AZ65" s="53">
        <f t="shared" si="37"/>
        <v>15</v>
      </c>
      <c r="BA65" s="53">
        <f t="shared" si="38"/>
        <v>15</v>
      </c>
      <c r="BB65" s="53">
        <f t="shared" si="39"/>
        <v>15</v>
      </c>
      <c r="BC65" s="53">
        <f t="shared" si="40"/>
        <v>10</v>
      </c>
      <c r="BD65" s="54">
        <f t="shared" si="56"/>
        <v>100</v>
      </c>
      <c r="BE65" s="54" t="str">
        <f t="shared" si="57"/>
        <v>Fuerte</v>
      </c>
      <c r="BF65" s="55" t="s">
        <v>156</v>
      </c>
      <c r="BG65" s="54" t="str">
        <f t="shared" si="41"/>
        <v>Fuerte</v>
      </c>
      <c r="BH65" s="54" t="str">
        <f t="shared" si="58"/>
        <v>Fuerte</v>
      </c>
      <c r="BI65" s="54">
        <f t="shared" si="42"/>
        <v>100</v>
      </c>
      <c r="BJ65" s="129"/>
      <c r="BK65" s="130"/>
      <c r="BL65" s="57" t="s">
        <v>165</v>
      </c>
      <c r="BM65" s="57" t="s">
        <v>165</v>
      </c>
      <c r="BN65" s="58">
        <f>IF(E65=$E$7,0,IF(AND(BK64="Fuerte",BL65="Directamente"),2,IF(AND(BK64="Moderado",BL65="Directamente"),1,0)))</f>
        <v>2</v>
      </c>
      <c r="BO65" s="132"/>
      <c r="BP65" s="58">
        <f>IF(D65=$E$7,0,IF(AND(BK64="Fuerte",BL65="Indirectamente"),1,IF(AND(BK64="Fuerte",BL65="Directamente"),2,IF(AND(BK64="Moderado",BL65="Directamente"),1,0))))</f>
        <v>2</v>
      </c>
      <c r="BQ65" s="132"/>
      <c r="BR65" s="51" t="s">
        <v>56</v>
      </c>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row>
    <row r="66" spans="1:138" s="60" customFormat="1" ht="72" x14ac:dyDescent="0.2">
      <c r="A66" s="118"/>
      <c r="B66" s="115"/>
      <c r="C66" s="51" t="s">
        <v>56</v>
      </c>
      <c r="D66" s="142"/>
      <c r="E66" s="142"/>
      <c r="F66" s="136"/>
      <c r="G66" s="136"/>
      <c r="H66" s="136"/>
      <c r="I66" s="140"/>
      <c r="J66" s="141"/>
      <c r="K66" s="140"/>
      <c r="L66" s="138"/>
      <c r="M66" s="138"/>
      <c r="N66" s="137">
        <f>+L66*M66</f>
        <v>0</v>
      </c>
      <c r="O66" s="135"/>
      <c r="P66" s="135"/>
      <c r="Q66" s="135"/>
      <c r="R66" s="138">
        <f>+L66-BN66</f>
        <v>-2</v>
      </c>
      <c r="S66" s="138">
        <f>+M66-BQ66</f>
        <v>0</v>
      </c>
      <c r="T66" s="137">
        <f t="shared" si="53"/>
        <v>0</v>
      </c>
      <c r="U66" s="135"/>
      <c r="V66" s="135"/>
      <c r="W66" s="138"/>
      <c r="X66" s="138"/>
      <c r="Y66" s="26" t="s">
        <v>747</v>
      </c>
      <c r="Z66" s="20" t="s">
        <v>260</v>
      </c>
      <c r="AA66" s="53" t="s">
        <v>6</v>
      </c>
      <c r="AB66" s="20" t="s">
        <v>470</v>
      </c>
      <c r="AC66" s="53" t="s">
        <v>7</v>
      </c>
      <c r="AD66" s="54">
        <f t="shared" si="54"/>
        <v>6</v>
      </c>
      <c r="AE66" s="53"/>
      <c r="AF66" s="53"/>
      <c r="AG66" s="53">
        <v>2</v>
      </c>
      <c r="AH66" s="53">
        <v>4</v>
      </c>
      <c r="AI66" s="53" t="s">
        <v>23</v>
      </c>
      <c r="AJ66" s="53" t="s">
        <v>20</v>
      </c>
      <c r="AK66" s="53" t="s">
        <v>23</v>
      </c>
      <c r="AL66" s="53" t="s">
        <v>23</v>
      </c>
      <c r="AM66" s="53" t="s">
        <v>6</v>
      </c>
      <c r="AN66" s="53" t="s">
        <v>27</v>
      </c>
      <c r="AO66" s="53" t="s">
        <v>117</v>
      </c>
      <c r="AP66" s="53" t="s">
        <v>101</v>
      </c>
      <c r="AQ66" s="53" t="s">
        <v>103</v>
      </c>
      <c r="AR66" s="53" t="s">
        <v>105</v>
      </c>
      <c r="AS66" s="53" t="str">
        <f t="shared" si="55"/>
        <v>Prevenir</v>
      </c>
      <c r="AT66" s="20" t="s">
        <v>108</v>
      </c>
      <c r="AU66" s="20" t="s">
        <v>110</v>
      </c>
      <c r="AV66" s="20" t="s">
        <v>112</v>
      </c>
      <c r="AW66" s="53">
        <f t="shared" si="34"/>
        <v>15</v>
      </c>
      <c r="AX66" s="53">
        <f t="shared" si="35"/>
        <v>15</v>
      </c>
      <c r="AY66" s="53">
        <f t="shared" si="36"/>
        <v>15</v>
      </c>
      <c r="AZ66" s="53">
        <f t="shared" si="37"/>
        <v>15</v>
      </c>
      <c r="BA66" s="53">
        <f t="shared" si="38"/>
        <v>15</v>
      </c>
      <c r="BB66" s="53">
        <f t="shared" si="39"/>
        <v>15</v>
      </c>
      <c r="BC66" s="53">
        <f t="shared" si="40"/>
        <v>10</v>
      </c>
      <c r="BD66" s="54">
        <f t="shared" si="56"/>
        <v>100</v>
      </c>
      <c r="BE66" s="54" t="str">
        <f t="shared" si="57"/>
        <v>Fuerte</v>
      </c>
      <c r="BF66" s="55" t="s">
        <v>156</v>
      </c>
      <c r="BG66" s="54" t="str">
        <f t="shared" si="41"/>
        <v>Fuerte</v>
      </c>
      <c r="BH66" s="54" t="str">
        <f t="shared" si="58"/>
        <v>Fuerte</v>
      </c>
      <c r="BI66" s="54">
        <f t="shared" si="42"/>
        <v>100</v>
      </c>
      <c r="BJ66" s="129"/>
      <c r="BK66" s="130"/>
      <c r="BL66" s="57" t="s">
        <v>165</v>
      </c>
      <c r="BM66" s="57" t="s">
        <v>165</v>
      </c>
      <c r="BN66" s="58">
        <f>IF(E66=$E$7,0,IF(AND(BK64="Fuerte",BL66="Directamente"),2,IF(AND(BK64="Moderado",BL66="Directamente"),1,0)))</f>
        <v>2</v>
      </c>
      <c r="BO66" s="134"/>
      <c r="BP66" s="58">
        <f>IF(D66=$E$7,0,IF(AND(BK64="Fuerte",BL66="Indirectamente"),1,IF(AND(BK64="Fuerte",BL66="Directamente"),2,IF(AND(BK64="Moderado",BL66="Directamente"),1,0))))</f>
        <v>2</v>
      </c>
      <c r="BQ66" s="134"/>
      <c r="BR66" s="51" t="s">
        <v>56</v>
      </c>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row>
    <row r="67" spans="1:138" s="60" customFormat="1" ht="112.5" customHeight="1" x14ac:dyDescent="0.2">
      <c r="A67" s="116">
        <v>14</v>
      </c>
      <c r="B67" s="115" t="s">
        <v>560</v>
      </c>
      <c r="C67" s="51" t="s">
        <v>56</v>
      </c>
      <c r="D67" s="142" t="s">
        <v>56</v>
      </c>
      <c r="E67" s="142" t="s">
        <v>34</v>
      </c>
      <c r="F67" s="136" t="s">
        <v>64</v>
      </c>
      <c r="G67" s="136" t="s">
        <v>76</v>
      </c>
      <c r="H67" s="136" t="s">
        <v>71</v>
      </c>
      <c r="I67" s="140" t="s">
        <v>261</v>
      </c>
      <c r="J67" s="141" t="s">
        <v>262</v>
      </c>
      <c r="K67" s="140" t="s">
        <v>263</v>
      </c>
      <c r="L67" s="138">
        <v>3</v>
      </c>
      <c r="M67" s="138">
        <v>4</v>
      </c>
      <c r="N67" s="137">
        <f>+L67*M67</f>
        <v>12</v>
      </c>
      <c r="O67" s="135" t="str">
        <f t="shared" si="44"/>
        <v>34</v>
      </c>
      <c r="P67" s="135" t="str">
        <f t="shared" ref="P67" si="59">IF(OR(O67="11",O67="12",O67="21",O67="22",O67="31"),$P$9,IF(OR(O67="41",O67="32",O67="23",O67="13"),$P$8,IF(OR(O67="51",O67="52",O67="42",O67="43",O67="33",O67="24",O67="14"),$P$7,IF(OR(O67="53",O67="54",O67="44",O67="34",O67="55",O67="45",O67="35",O67="25",O67="15"),$P$6,0))))</f>
        <v>RIESGO EXTREMO</v>
      </c>
      <c r="Q67" s="135" t="s">
        <v>90</v>
      </c>
      <c r="R67" s="139">
        <f>INT(L67-BO67)</f>
        <v>1</v>
      </c>
      <c r="S67" s="139">
        <f>INT(M67-BQ67)</f>
        <v>4</v>
      </c>
      <c r="T67" s="137">
        <f t="shared" si="53"/>
        <v>4</v>
      </c>
      <c r="U67" s="135" t="str">
        <f t="shared" si="46"/>
        <v>14</v>
      </c>
      <c r="V67" s="135" t="str">
        <f t="shared" ref="V67" si="60">IF(OR(U67="11",U67="12",U67="21",U67="22",U67="31"),$P$9,IF(OR(U67="41",U67="32",U67="23",U67="13"),$P$8,IF(OR(U67="51",U67="52",U67="42",U67="43",U67="33",U67="24",U67="14"),$P$7,IF(OR(U67="53",U67="54",U67="44",U67="34",U67="55",U67="45",U67="35",U67="25",U67="15"),$P$6,0))))</f>
        <v>RIESGO ALTO</v>
      </c>
      <c r="W67" s="136" t="s">
        <v>741</v>
      </c>
      <c r="X67" s="136" t="s">
        <v>6</v>
      </c>
      <c r="Y67" s="26" t="s">
        <v>748</v>
      </c>
      <c r="Z67" s="20" t="s">
        <v>264</v>
      </c>
      <c r="AA67" s="53" t="s">
        <v>6</v>
      </c>
      <c r="AB67" s="20" t="s">
        <v>468</v>
      </c>
      <c r="AC67" s="53" t="s">
        <v>7</v>
      </c>
      <c r="AD67" s="54">
        <f t="shared" si="54"/>
        <v>22</v>
      </c>
      <c r="AE67" s="53"/>
      <c r="AF67" s="53"/>
      <c r="AG67" s="53">
        <v>5</v>
      </c>
      <c r="AH67" s="53">
        <v>17</v>
      </c>
      <c r="AI67" s="53" t="s">
        <v>23</v>
      </c>
      <c r="AJ67" s="53" t="s">
        <v>20</v>
      </c>
      <c r="AK67" s="53" t="s">
        <v>6</v>
      </c>
      <c r="AL67" s="53" t="s">
        <v>6</v>
      </c>
      <c r="AM67" s="53" t="s">
        <v>6</v>
      </c>
      <c r="AN67" s="53" t="s">
        <v>25</v>
      </c>
      <c r="AO67" s="53" t="s">
        <v>117</v>
      </c>
      <c r="AP67" s="53" t="s">
        <v>101</v>
      </c>
      <c r="AQ67" s="53" t="s">
        <v>103</v>
      </c>
      <c r="AR67" s="53" t="s">
        <v>105</v>
      </c>
      <c r="AS67" s="53" t="str">
        <f t="shared" si="55"/>
        <v>Prevenir</v>
      </c>
      <c r="AT67" s="20" t="s">
        <v>108</v>
      </c>
      <c r="AU67" s="20" t="s">
        <v>110</v>
      </c>
      <c r="AV67" s="20" t="s">
        <v>112</v>
      </c>
      <c r="AW67" s="53">
        <f t="shared" si="34"/>
        <v>15</v>
      </c>
      <c r="AX67" s="53">
        <f t="shared" si="35"/>
        <v>15</v>
      </c>
      <c r="AY67" s="53">
        <f t="shared" si="36"/>
        <v>15</v>
      </c>
      <c r="AZ67" s="53">
        <f t="shared" si="37"/>
        <v>15</v>
      </c>
      <c r="BA67" s="53">
        <f t="shared" si="38"/>
        <v>15</v>
      </c>
      <c r="BB67" s="53">
        <f t="shared" si="39"/>
        <v>15</v>
      </c>
      <c r="BC67" s="53">
        <f t="shared" si="40"/>
        <v>10</v>
      </c>
      <c r="BD67" s="54">
        <f t="shared" si="56"/>
        <v>100</v>
      </c>
      <c r="BE67" s="54" t="str">
        <f t="shared" si="57"/>
        <v>Fuerte</v>
      </c>
      <c r="BF67" s="55" t="s">
        <v>156</v>
      </c>
      <c r="BG67" s="54" t="str">
        <f t="shared" si="41"/>
        <v>Fuerte</v>
      </c>
      <c r="BH67" s="54" t="str">
        <f t="shared" si="58"/>
        <v>Fuerte</v>
      </c>
      <c r="BI67" s="54">
        <f t="shared" si="42"/>
        <v>100</v>
      </c>
      <c r="BJ67" s="129">
        <f>+AVERAGE(BI67:BI70)</f>
        <v>100</v>
      </c>
      <c r="BK67" s="130" t="str">
        <f>IF(BJ67&lt;50,"Débil",IF(BJ67=100,"Fuerte","Moderado"))</f>
        <v>Fuerte</v>
      </c>
      <c r="BL67" s="57" t="s">
        <v>165</v>
      </c>
      <c r="BM67" s="57" t="s">
        <v>165</v>
      </c>
      <c r="BN67" s="58">
        <f>IF(E67=$E$7,0,IF(AND(BK67="Fuerte",BL67="Directamente"),2,IF(AND(BK67="Moderado",BL67="Directamente"),1,0)))</f>
        <v>0</v>
      </c>
      <c r="BO67" s="131">
        <f>+AVERAGE(BN67:BN70)</f>
        <v>1.5</v>
      </c>
      <c r="BP67" s="58">
        <f>IF(D67=$E$7,0,IF(AND(BK67="Fuerte",BL67="Indirectamente"),1,IF(AND(BK67="Fuerte",BL67="Directamente"),2,IF(AND(BK67="Moderado",BL67="Directamente"),1,0))))</f>
        <v>2</v>
      </c>
      <c r="BQ67" s="131">
        <f>+IF(E67="De Corrupción",0,AVERAGE(BP67:BP70))</f>
        <v>0</v>
      </c>
      <c r="BR67" s="51" t="s">
        <v>56</v>
      </c>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row>
    <row r="68" spans="1:138" s="60" customFormat="1" ht="84" x14ac:dyDescent="0.2">
      <c r="A68" s="117"/>
      <c r="B68" s="115"/>
      <c r="C68" s="51" t="s">
        <v>56</v>
      </c>
      <c r="D68" s="142"/>
      <c r="E68" s="142"/>
      <c r="F68" s="136"/>
      <c r="G68" s="136"/>
      <c r="H68" s="136"/>
      <c r="I68" s="140"/>
      <c r="J68" s="141"/>
      <c r="K68" s="140"/>
      <c r="L68" s="138"/>
      <c r="M68" s="138"/>
      <c r="N68" s="137"/>
      <c r="O68" s="135"/>
      <c r="P68" s="135"/>
      <c r="Q68" s="135"/>
      <c r="R68" s="139"/>
      <c r="S68" s="139"/>
      <c r="T68" s="137">
        <f t="shared" si="53"/>
        <v>0</v>
      </c>
      <c r="U68" s="135"/>
      <c r="V68" s="135"/>
      <c r="W68" s="136"/>
      <c r="X68" s="136"/>
      <c r="Y68" s="26" t="s">
        <v>749</v>
      </c>
      <c r="Z68" s="20" t="s">
        <v>264</v>
      </c>
      <c r="AA68" s="53" t="s">
        <v>23</v>
      </c>
      <c r="AB68" s="20" t="s">
        <v>546</v>
      </c>
      <c r="AC68" s="53" t="s">
        <v>7</v>
      </c>
      <c r="AD68" s="54">
        <f t="shared" si="54"/>
        <v>2</v>
      </c>
      <c r="AE68" s="53"/>
      <c r="AF68" s="53"/>
      <c r="AG68" s="53">
        <v>1</v>
      </c>
      <c r="AH68" s="53">
        <v>1</v>
      </c>
      <c r="AI68" s="53" t="s">
        <v>23</v>
      </c>
      <c r="AJ68" s="53" t="s">
        <v>20</v>
      </c>
      <c r="AK68" s="53" t="s">
        <v>23</v>
      </c>
      <c r="AL68" s="53" t="s">
        <v>23</v>
      </c>
      <c r="AM68" s="53" t="s">
        <v>6</v>
      </c>
      <c r="AN68" s="53" t="s">
        <v>31</v>
      </c>
      <c r="AO68" s="53" t="s">
        <v>117</v>
      </c>
      <c r="AP68" s="53" t="s">
        <v>101</v>
      </c>
      <c r="AQ68" s="53" t="s">
        <v>103</v>
      </c>
      <c r="AR68" s="53" t="s">
        <v>105</v>
      </c>
      <c r="AS68" s="53" t="str">
        <f t="shared" si="55"/>
        <v>Prevenir</v>
      </c>
      <c r="AT68" s="20" t="s">
        <v>108</v>
      </c>
      <c r="AU68" s="20" t="s">
        <v>110</v>
      </c>
      <c r="AV68" s="20" t="s">
        <v>112</v>
      </c>
      <c r="AW68" s="53">
        <f t="shared" si="34"/>
        <v>15</v>
      </c>
      <c r="AX68" s="53">
        <f t="shared" si="35"/>
        <v>15</v>
      </c>
      <c r="AY68" s="53">
        <f t="shared" si="36"/>
        <v>15</v>
      </c>
      <c r="AZ68" s="53">
        <f t="shared" si="37"/>
        <v>15</v>
      </c>
      <c r="BA68" s="53">
        <f t="shared" si="38"/>
        <v>15</v>
      </c>
      <c r="BB68" s="53">
        <f t="shared" si="39"/>
        <v>15</v>
      </c>
      <c r="BC68" s="53">
        <f t="shared" si="40"/>
        <v>10</v>
      </c>
      <c r="BD68" s="54">
        <f t="shared" si="56"/>
        <v>100</v>
      </c>
      <c r="BE68" s="54" t="str">
        <f t="shared" si="57"/>
        <v>Fuerte</v>
      </c>
      <c r="BF68" s="55" t="s">
        <v>156</v>
      </c>
      <c r="BG68" s="54" t="str">
        <f t="shared" si="41"/>
        <v>Fuerte</v>
      </c>
      <c r="BH68" s="54" t="str">
        <f t="shared" si="58"/>
        <v>Fuerte</v>
      </c>
      <c r="BI68" s="54">
        <f t="shared" si="42"/>
        <v>100</v>
      </c>
      <c r="BJ68" s="129"/>
      <c r="BK68" s="130"/>
      <c r="BL68" s="57" t="s">
        <v>165</v>
      </c>
      <c r="BM68" s="57" t="s">
        <v>165</v>
      </c>
      <c r="BN68" s="58">
        <f>IF(E68=$E$7,0,IF(AND(BK67="Fuerte",BL68="Directamente"),2,IF(AND(BK67="Moderado",BL68="Directamente"),1,0)))</f>
        <v>2</v>
      </c>
      <c r="BO68" s="132"/>
      <c r="BP68" s="58">
        <f>IF(D68=$E$7,0,IF(AND(BK67="Fuerte",BL68="Indirectamente"),1,IF(AND(BK67="Fuerte",BL68="Directamente"),2,IF(AND(BK67="Moderado",BL68="Directamente"),1,0))))</f>
        <v>2</v>
      </c>
      <c r="BQ68" s="132"/>
      <c r="BR68" s="51" t="s">
        <v>56</v>
      </c>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row>
    <row r="69" spans="1:138" s="60" customFormat="1" ht="72" x14ac:dyDescent="0.2">
      <c r="A69" s="117"/>
      <c r="B69" s="115"/>
      <c r="C69" s="51" t="s">
        <v>56</v>
      </c>
      <c r="D69" s="142"/>
      <c r="E69" s="142"/>
      <c r="F69" s="136"/>
      <c r="G69" s="136"/>
      <c r="H69" s="136"/>
      <c r="I69" s="140"/>
      <c r="J69" s="141"/>
      <c r="K69" s="140"/>
      <c r="L69" s="138"/>
      <c r="M69" s="138"/>
      <c r="N69" s="137"/>
      <c r="O69" s="135"/>
      <c r="P69" s="135"/>
      <c r="Q69" s="135"/>
      <c r="R69" s="139"/>
      <c r="S69" s="139"/>
      <c r="T69" s="137">
        <f t="shared" si="53"/>
        <v>0</v>
      </c>
      <c r="U69" s="135"/>
      <c r="V69" s="135"/>
      <c r="W69" s="136"/>
      <c r="X69" s="136"/>
      <c r="Y69" s="26" t="s">
        <v>747</v>
      </c>
      <c r="Z69" s="20" t="s">
        <v>260</v>
      </c>
      <c r="AA69" s="53" t="s">
        <v>6</v>
      </c>
      <c r="AB69" s="20" t="s">
        <v>470</v>
      </c>
      <c r="AC69" s="53" t="s">
        <v>9</v>
      </c>
      <c r="AD69" s="54">
        <f t="shared" si="54"/>
        <v>0</v>
      </c>
      <c r="AE69" s="53"/>
      <c r="AF69" s="53"/>
      <c r="AG69" s="53">
        <v>0</v>
      </c>
      <c r="AH69" s="53">
        <v>0</v>
      </c>
      <c r="AI69" s="53" t="s">
        <v>6</v>
      </c>
      <c r="AJ69" s="53" t="s">
        <v>20</v>
      </c>
      <c r="AK69" s="53" t="s">
        <v>23</v>
      </c>
      <c r="AL69" s="53" t="s">
        <v>23</v>
      </c>
      <c r="AM69" s="53" t="s">
        <v>6</v>
      </c>
      <c r="AN69" s="53" t="s">
        <v>30</v>
      </c>
      <c r="AO69" s="53" t="s">
        <v>117</v>
      </c>
      <c r="AP69" s="53" t="s">
        <v>101</v>
      </c>
      <c r="AQ69" s="53" t="s">
        <v>103</v>
      </c>
      <c r="AR69" s="53" t="s">
        <v>105</v>
      </c>
      <c r="AS69" s="53" t="str">
        <f t="shared" si="55"/>
        <v>Prevenir</v>
      </c>
      <c r="AT69" s="20" t="s">
        <v>108</v>
      </c>
      <c r="AU69" s="20" t="s">
        <v>110</v>
      </c>
      <c r="AV69" s="20" t="s">
        <v>112</v>
      </c>
      <c r="AW69" s="53">
        <f t="shared" si="34"/>
        <v>15</v>
      </c>
      <c r="AX69" s="53">
        <f t="shared" si="35"/>
        <v>15</v>
      </c>
      <c r="AY69" s="53">
        <f t="shared" si="36"/>
        <v>15</v>
      </c>
      <c r="AZ69" s="53">
        <f t="shared" si="37"/>
        <v>15</v>
      </c>
      <c r="BA69" s="53">
        <f t="shared" si="38"/>
        <v>15</v>
      </c>
      <c r="BB69" s="53">
        <f t="shared" si="39"/>
        <v>15</v>
      </c>
      <c r="BC69" s="53">
        <f t="shared" si="40"/>
        <v>10</v>
      </c>
      <c r="BD69" s="54">
        <f t="shared" si="56"/>
        <v>100</v>
      </c>
      <c r="BE69" s="54" t="str">
        <f t="shared" si="57"/>
        <v>Fuerte</v>
      </c>
      <c r="BF69" s="55" t="s">
        <v>156</v>
      </c>
      <c r="BG69" s="54" t="str">
        <f t="shared" si="41"/>
        <v>Fuerte</v>
      </c>
      <c r="BH69" s="54" t="str">
        <f t="shared" si="58"/>
        <v>Fuerte</v>
      </c>
      <c r="BI69" s="54">
        <f t="shared" si="42"/>
        <v>100</v>
      </c>
      <c r="BJ69" s="129"/>
      <c r="BK69" s="130"/>
      <c r="BL69" s="57" t="s">
        <v>165</v>
      </c>
      <c r="BM69" s="57" t="s">
        <v>165</v>
      </c>
      <c r="BN69" s="58">
        <f>IF(E69=$E$7,0,IF(AND(BK67="Fuerte",BL69="Directamente"),2,IF(AND(BK67="Moderado",BL69="Directamente"),1,0)))</f>
        <v>2</v>
      </c>
      <c r="BO69" s="132"/>
      <c r="BP69" s="58">
        <f>IF(D69=$E$7,0,IF(AND(BK67="Fuerte",BL69="Indirectamente"),1,IF(AND(BK67="Fuerte",BL69="Directamente"),2,IF(AND(BK67="Moderado",BL69="Directamente"),1,0))))</f>
        <v>2</v>
      </c>
      <c r="BQ69" s="132"/>
      <c r="BR69" s="51" t="s">
        <v>56</v>
      </c>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row>
    <row r="70" spans="1:138" s="60" customFormat="1" ht="72" x14ac:dyDescent="0.2">
      <c r="A70" s="118"/>
      <c r="B70" s="115"/>
      <c r="C70" s="51" t="s">
        <v>56</v>
      </c>
      <c r="D70" s="142"/>
      <c r="E70" s="142"/>
      <c r="F70" s="136"/>
      <c r="G70" s="136"/>
      <c r="H70" s="136"/>
      <c r="I70" s="140"/>
      <c r="J70" s="141"/>
      <c r="K70" s="140"/>
      <c r="L70" s="138"/>
      <c r="M70" s="138"/>
      <c r="N70" s="137"/>
      <c r="O70" s="135" t="str">
        <f t="shared" si="44"/>
        <v/>
      </c>
      <c r="P70" s="135">
        <f t="shared" ref="P70:P72" si="61">IF(OR(O70="11",O70="12",O70="21",O70="22",O70="31"),$P$9,IF(OR(O70="41",O70="32",O70="23",O70="13"),$P$8,IF(OR(O70="51",O70="52",O70="42",O70="43",O70="33",O70="24",O70="14"),$P$7,IF(OR(O70="53",O70="54",O70="44",O70="34",O70="55",O70="45",O70="35",O70="25",O70="15"),$P$6,0))))</f>
        <v>0</v>
      </c>
      <c r="Q70" s="135"/>
      <c r="R70" s="139"/>
      <c r="S70" s="139"/>
      <c r="T70" s="137">
        <f t="shared" si="53"/>
        <v>0</v>
      </c>
      <c r="U70" s="135" t="str">
        <f t="shared" si="46"/>
        <v/>
      </c>
      <c r="V70" s="135">
        <f t="shared" ref="V70:V76" si="62">IF(OR(U70="11",U70="12",U70="21",U70="22",U70="31"),$P$9,IF(OR(U70="41",U70="32",U70="23",U70="13"),$P$8,IF(OR(U70="51",U70="52",U70="42",U70="43",U70="33",U70="24",U70="14"),$P$7,IF(OR(U70="53",U70="54",U70="44",U70="34",U70="55",U70="45",U70="35",U70="25",U70="15"),$P$6,0))))</f>
        <v>0</v>
      </c>
      <c r="W70" s="136"/>
      <c r="X70" s="136"/>
      <c r="Y70" s="26" t="s">
        <v>750</v>
      </c>
      <c r="Z70" s="20" t="s">
        <v>264</v>
      </c>
      <c r="AA70" s="53" t="s">
        <v>23</v>
      </c>
      <c r="AB70" s="20" t="s">
        <v>547</v>
      </c>
      <c r="AC70" s="53" t="s">
        <v>9</v>
      </c>
      <c r="AD70" s="54">
        <f t="shared" si="54"/>
        <v>0</v>
      </c>
      <c r="AE70" s="53"/>
      <c r="AF70" s="53"/>
      <c r="AG70" s="53">
        <v>0</v>
      </c>
      <c r="AH70" s="53">
        <v>0</v>
      </c>
      <c r="AI70" s="53" t="s">
        <v>6</v>
      </c>
      <c r="AJ70" s="53" t="s">
        <v>20</v>
      </c>
      <c r="AK70" s="53" t="s">
        <v>23</v>
      </c>
      <c r="AL70" s="53" t="s">
        <v>23</v>
      </c>
      <c r="AM70" s="53" t="s">
        <v>6</v>
      </c>
      <c r="AN70" s="53" t="s">
        <v>29</v>
      </c>
      <c r="AO70" s="53" t="s">
        <v>117</v>
      </c>
      <c r="AP70" s="53" t="s">
        <v>101</v>
      </c>
      <c r="AQ70" s="53" t="s">
        <v>103</v>
      </c>
      <c r="AR70" s="53" t="s">
        <v>105</v>
      </c>
      <c r="AS70" s="53" t="str">
        <f t="shared" si="55"/>
        <v>Prevenir</v>
      </c>
      <c r="AT70" s="20" t="s">
        <v>108</v>
      </c>
      <c r="AU70" s="20" t="s">
        <v>110</v>
      </c>
      <c r="AV70" s="20" t="s">
        <v>112</v>
      </c>
      <c r="AW70" s="53">
        <f t="shared" si="34"/>
        <v>15</v>
      </c>
      <c r="AX70" s="53">
        <f t="shared" si="35"/>
        <v>15</v>
      </c>
      <c r="AY70" s="53">
        <f t="shared" si="36"/>
        <v>15</v>
      </c>
      <c r="AZ70" s="53">
        <f t="shared" si="37"/>
        <v>15</v>
      </c>
      <c r="BA70" s="53">
        <f t="shared" si="38"/>
        <v>15</v>
      </c>
      <c r="BB70" s="53">
        <f t="shared" si="39"/>
        <v>15</v>
      </c>
      <c r="BC70" s="53">
        <f t="shared" si="40"/>
        <v>10</v>
      </c>
      <c r="BD70" s="54">
        <f t="shared" si="56"/>
        <v>100</v>
      </c>
      <c r="BE70" s="54" t="str">
        <f t="shared" si="57"/>
        <v>Fuerte</v>
      </c>
      <c r="BF70" s="55" t="s">
        <v>156</v>
      </c>
      <c r="BG70" s="54" t="str">
        <f t="shared" si="41"/>
        <v>Fuerte</v>
      </c>
      <c r="BH70" s="54" t="str">
        <f t="shared" si="58"/>
        <v>Fuerte</v>
      </c>
      <c r="BI70" s="54">
        <f t="shared" si="42"/>
        <v>100</v>
      </c>
      <c r="BJ70" s="129"/>
      <c r="BK70" s="130"/>
      <c r="BL70" s="57" t="s">
        <v>165</v>
      </c>
      <c r="BM70" s="57" t="s">
        <v>165</v>
      </c>
      <c r="BN70" s="58">
        <f>IF(E70=$E$7,0,IF(AND(BK67="Fuerte",BL70="Directamente"),2,IF(AND(BK67="Moderado",BL70="Directamente"),1,0)))</f>
        <v>2</v>
      </c>
      <c r="BO70" s="134"/>
      <c r="BP70" s="58">
        <f>IF(D70=$E$7,0,IF(AND(BK67="Fuerte",BL70="Indirectamente"),1,IF(AND(BK67="Fuerte",BL70="Directamente"),2,IF(AND(BK67="Moderado",BL70="Directamente"),1,0))))</f>
        <v>2</v>
      </c>
      <c r="BQ70" s="134"/>
      <c r="BR70" s="51" t="s">
        <v>56</v>
      </c>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row>
    <row r="71" spans="1:138" s="60" customFormat="1" ht="144" x14ac:dyDescent="0.2">
      <c r="A71" s="62">
        <v>15</v>
      </c>
      <c r="B71" s="63" t="s">
        <v>561</v>
      </c>
      <c r="C71" s="51" t="s">
        <v>58</v>
      </c>
      <c r="D71" s="64" t="s">
        <v>58</v>
      </c>
      <c r="E71" s="64" t="s">
        <v>38</v>
      </c>
      <c r="F71" s="47" t="s">
        <v>69</v>
      </c>
      <c r="G71" s="47" t="s">
        <v>77</v>
      </c>
      <c r="H71" s="47" t="s">
        <v>82</v>
      </c>
      <c r="I71" s="26" t="s">
        <v>235</v>
      </c>
      <c r="J71" s="48" t="s">
        <v>236</v>
      </c>
      <c r="K71" s="26" t="s">
        <v>237</v>
      </c>
      <c r="L71" s="46">
        <v>4</v>
      </c>
      <c r="M71" s="46">
        <v>4</v>
      </c>
      <c r="N71" s="43">
        <f t="shared" si="32"/>
        <v>16</v>
      </c>
      <c r="O71" s="44" t="str">
        <f t="shared" si="44"/>
        <v>44</v>
      </c>
      <c r="P71" s="44" t="str">
        <f t="shared" si="61"/>
        <v>RIESGO EXTREMO</v>
      </c>
      <c r="Q71" s="44" t="s">
        <v>90</v>
      </c>
      <c r="R71" s="45">
        <f>+IF(INT(L71-BO71)&lt;=1,1,INT(L71-BO71))</f>
        <v>2</v>
      </c>
      <c r="S71" s="45">
        <f>INT(M71-BQ71)</f>
        <v>2</v>
      </c>
      <c r="T71" s="43">
        <f t="shared" si="33"/>
        <v>4</v>
      </c>
      <c r="U71" s="44" t="str">
        <f t="shared" si="46"/>
        <v>22</v>
      </c>
      <c r="V71" s="44" t="str">
        <f t="shared" si="62"/>
        <v>RIESGO BAJO</v>
      </c>
      <c r="W71" s="47" t="s">
        <v>751</v>
      </c>
      <c r="X71" s="47" t="s">
        <v>23</v>
      </c>
      <c r="Y71" s="26" t="s">
        <v>752</v>
      </c>
      <c r="Z71" s="20" t="s">
        <v>238</v>
      </c>
      <c r="AA71" s="53" t="s">
        <v>23</v>
      </c>
      <c r="AB71" s="20" t="s">
        <v>957</v>
      </c>
      <c r="AC71" s="53" t="s">
        <v>7</v>
      </c>
      <c r="AD71" s="54">
        <f t="shared" si="43"/>
        <v>2</v>
      </c>
      <c r="AE71" s="53"/>
      <c r="AF71" s="53"/>
      <c r="AG71" s="53">
        <v>1</v>
      </c>
      <c r="AH71" s="53">
        <v>1</v>
      </c>
      <c r="AI71" s="53" t="s">
        <v>23</v>
      </c>
      <c r="AJ71" s="53" t="s">
        <v>20</v>
      </c>
      <c r="AK71" s="53" t="s">
        <v>6</v>
      </c>
      <c r="AL71" s="53" t="s">
        <v>6</v>
      </c>
      <c r="AM71" s="53" t="s">
        <v>6</v>
      </c>
      <c r="AN71" s="53" t="s">
        <v>239</v>
      </c>
      <c r="AO71" s="53" t="s">
        <v>117</v>
      </c>
      <c r="AP71" s="53" t="s">
        <v>101</v>
      </c>
      <c r="AQ71" s="53" t="s">
        <v>103</v>
      </c>
      <c r="AR71" s="53" t="s">
        <v>105</v>
      </c>
      <c r="AS71" s="53" t="str">
        <f t="shared" si="1"/>
        <v>Prevenir</v>
      </c>
      <c r="AT71" s="20" t="s">
        <v>108</v>
      </c>
      <c r="AU71" s="20" t="s">
        <v>110</v>
      </c>
      <c r="AV71" s="20" t="s">
        <v>112</v>
      </c>
      <c r="AW71" s="53">
        <f t="shared" si="34"/>
        <v>15</v>
      </c>
      <c r="AX71" s="53">
        <f t="shared" si="35"/>
        <v>15</v>
      </c>
      <c r="AY71" s="53">
        <f t="shared" si="36"/>
        <v>15</v>
      </c>
      <c r="AZ71" s="53">
        <f t="shared" si="37"/>
        <v>15</v>
      </c>
      <c r="BA71" s="53">
        <f t="shared" si="38"/>
        <v>15</v>
      </c>
      <c r="BB71" s="53">
        <f t="shared" si="39"/>
        <v>15</v>
      </c>
      <c r="BC71" s="53">
        <f t="shared" si="40"/>
        <v>10</v>
      </c>
      <c r="BD71" s="54">
        <f t="shared" si="47"/>
        <v>100</v>
      </c>
      <c r="BE71" s="54" t="str">
        <f t="shared" si="48"/>
        <v>Fuerte</v>
      </c>
      <c r="BF71" s="55" t="s">
        <v>156</v>
      </c>
      <c r="BG71" s="54" t="str">
        <f t="shared" si="41"/>
        <v>Fuerte</v>
      </c>
      <c r="BH71" s="54" t="str">
        <f t="shared" si="49"/>
        <v>Fuerte</v>
      </c>
      <c r="BI71" s="54">
        <f t="shared" si="42"/>
        <v>100</v>
      </c>
      <c r="BJ71" s="65">
        <f>+AVERAGE(BI71:BI71)</f>
        <v>100</v>
      </c>
      <c r="BK71" s="54" t="str">
        <f>IF(BJ71&lt;50,"Débil",IF(BJ71=100,"Fuerte","Moderado"))</f>
        <v>Fuerte</v>
      </c>
      <c r="BL71" s="57" t="s">
        <v>165</v>
      </c>
      <c r="BM71" s="57" t="s">
        <v>165</v>
      </c>
      <c r="BN71" s="58">
        <f>IF(E71=$E$7,0,IF(AND(BK71="Fuerte",BL71="Directamente"),2,IF(AND(BK71="Moderado",BL71="Directamente"),1,0)))</f>
        <v>2</v>
      </c>
      <c r="BO71" s="66">
        <f>+AVERAGE(BN71:BN71)</f>
        <v>2</v>
      </c>
      <c r="BP71" s="58">
        <f>IF(D71=$E$7,0,IF(AND(BK71="Fuerte",BL71="Indirectamente"),1,IF(AND(BK71="Fuerte",BL71="Directamente"),2,IF(AND(BK71="Moderado",BL71="Directamente"),1,0))))</f>
        <v>2</v>
      </c>
      <c r="BQ71" s="66">
        <f>+AVERAGE(BP71:BP71)</f>
        <v>2</v>
      </c>
      <c r="BR71" s="51" t="s">
        <v>58</v>
      </c>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row>
    <row r="72" spans="1:138" s="60" customFormat="1" ht="108" x14ac:dyDescent="0.2">
      <c r="A72" s="62">
        <v>16</v>
      </c>
      <c r="B72" s="63" t="s">
        <v>562</v>
      </c>
      <c r="C72" s="51" t="s">
        <v>58</v>
      </c>
      <c r="D72" s="64" t="s">
        <v>58</v>
      </c>
      <c r="E72" s="64" t="s">
        <v>34</v>
      </c>
      <c r="F72" s="47" t="s">
        <v>69</v>
      </c>
      <c r="G72" s="47" t="s">
        <v>76</v>
      </c>
      <c r="H72" s="47" t="s">
        <v>71</v>
      </c>
      <c r="I72" s="26" t="s">
        <v>240</v>
      </c>
      <c r="J72" s="48" t="s">
        <v>241</v>
      </c>
      <c r="K72" s="26" t="s">
        <v>242</v>
      </c>
      <c r="L72" s="46">
        <v>4</v>
      </c>
      <c r="M72" s="46">
        <v>4</v>
      </c>
      <c r="N72" s="43">
        <f t="shared" si="32"/>
        <v>16</v>
      </c>
      <c r="O72" s="44" t="str">
        <f t="shared" si="44"/>
        <v>44</v>
      </c>
      <c r="P72" s="44" t="str">
        <f t="shared" si="61"/>
        <v>RIESGO EXTREMO</v>
      </c>
      <c r="Q72" s="44" t="s">
        <v>90</v>
      </c>
      <c r="R72" s="45">
        <f>INT(L72-BO72)</f>
        <v>4</v>
      </c>
      <c r="S72" s="45">
        <f>INT(M72-BQ72)</f>
        <v>4</v>
      </c>
      <c r="T72" s="43">
        <f t="shared" si="33"/>
        <v>16</v>
      </c>
      <c r="U72" s="44" t="str">
        <f t="shared" si="46"/>
        <v>44</v>
      </c>
      <c r="V72" s="44" t="str">
        <f t="shared" si="62"/>
        <v>RIESGO EXTREMO</v>
      </c>
      <c r="W72" s="47" t="s">
        <v>751</v>
      </c>
      <c r="X72" s="47" t="s">
        <v>23</v>
      </c>
      <c r="Y72" s="26" t="s">
        <v>753</v>
      </c>
      <c r="Z72" s="20" t="s">
        <v>238</v>
      </c>
      <c r="AA72" s="53" t="s">
        <v>23</v>
      </c>
      <c r="AB72" s="20" t="s">
        <v>461</v>
      </c>
      <c r="AC72" s="53" t="s">
        <v>7</v>
      </c>
      <c r="AD72" s="54">
        <f t="shared" si="43"/>
        <v>2</v>
      </c>
      <c r="AE72" s="53"/>
      <c r="AF72" s="53"/>
      <c r="AG72" s="53">
        <v>1</v>
      </c>
      <c r="AH72" s="53">
        <v>1</v>
      </c>
      <c r="AI72" s="53" t="s">
        <v>23</v>
      </c>
      <c r="AJ72" s="53" t="s">
        <v>20</v>
      </c>
      <c r="AK72" s="53" t="s">
        <v>6</v>
      </c>
      <c r="AL72" s="53" t="s">
        <v>6</v>
      </c>
      <c r="AM72" s="53" t="s">
        <v>6</v>
      </c>
      <c r="AN72" s="53" t="s">
        <v>239</v>
      </c>
      <c r="AO72" s="53" t="s">
        <v>117</v>
      </c>
      <c r="AP72" s="53" t="s">
        <v>101</v>
      </c>
      <c r="AQ72" s="53" t="s">
        <v>103</v>
      </c>
      <c r="AR72" s="53" t="s">
        <v>105</v>
      </c>
      <c r="AS72" s="53" t="str">
        <f t="shared" si="1"/>
        <v>Prevenir</v>
      </c>
      <c r="AT72" s="20" t="s">
        <v>108</v>
      </c>
      <c r="AU72" s="20" t="s">
        <v>110</v>
      </c>
      <c r="AV72" s="20" t="s">
        <v>112</v>
      </c>
      <c r="AW72" s="53">
        <f t="shared" si="34"/>
        <v>15</v>
      </c>
      <c r="AX72" s="53">
        <f t="shared" si="35"/>
        <v>15</v>
      </c>
      <c r="AY72" s="53">
        <f t="shared" si="36"/>
        <v>15</v>
      </c>
      <c r="AZ72" s="53">
        <f t="shared" si="37"/>
        <v>15</v>
      </c>
      <c r="BA72" s="53">
        <f t="shared" si="38"/>
        <v>15</v>
      </c>
      <c r="BB72" s="53">
        <f t="shared" si="39"/>
        <v>15</v>
      </c>
      <c r="BC72" s="53">
        <f t="shared" si="40"/>
        <v>10</v>
      </c>
      <c r="BD72" s="54">
        <f t="shared" si="47"/>
        <v>100</v>
      </c>
      <c r="BE72" s="54" t="str">
        <f t="shared" si="48"/>
        <v>Fuerte</v>
      </c>
      <c r="BF72" s="55" t="s">
        <v>156</v>
      </c>
      <c r="BG72" s="54" t="str">
        <f t="shared" si="41"/>
        <v>Fuerte</v>
      </c>
      <c r="BH72" s="54" t="str">
        <f t="shared" si="49"/>
        <v>Fuerte</v>
      </c>
      <c r="BI72" s="54">
        <f t="shared" si="42"/>
        <v>100</v>
      </c>
      <c r="BJ72" s="65">
        <f>+AVERAGE(BI72:BI72)</f>
        <v>100</v>
      </c>
      <c r="BK72" s="54" t="str">
        <f>IF(BJ72&lt;50,"Débil",IF(BJ72=100,"Fuerte","Moderado"))</f>
        <v>Fuerte</v>
      </c>
      <c r="BL72" s="57" t="s">
        <v>166</v>
      </c>
      <c r="BM72" s="57" t="s">
        <v>167</v>
      </c>
      <c r="BN72" s="58">
        <f>IF(E72=$E$7,0,IF(AND(BK72="Fuerte",BL72="Directamente"),2,IF(AND(BK72="Moderado",BL72="Directamente"),1,0)))</f>
        <v>0</v>
      </c>
      <c r="BO72" s="66">
        <f>+AVERAGE(BN72:BN72)</f>
        <v>0</v>
      </c>
      <c r="BP72" s="58">
        <f>IF(D72=$E$7,0,IF(AND(BK72="Fuerte",BL72="Indirectamente"),1,IF(AND(BK72="Fuerte",BL72="Directamente"),2,IF(AND(BK72="Moderado",BL72="Directamente"),1,0))))</f>
        <v>0</v>
      </c>
      <c r="BQ72" s="66">
        <f>+IF(E72="De Corrupción",0,AVERAGE(BP72:BP72))</f>
        <v>0</v>
      </c>
      <c r="BR72" s="51" t="s">
        <v>58</v>
      </c>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row>
    <row r="73" spans="1:138" s="60" customFormat="1" ht="228" x14ac:dyDescent="0.2">
      <c r="A73" s="62">
        <v>17</v>
      </c>
      <c r="B73" s="63" t="s">
        <v>563</v>
      </c>
      <c r="C73" s="51" t="s">
        <v>57</v>
      </c>
      <c r="D73" s="64" t="s">
        <v>57</v>
      </c>
      <c r="E73" s="64" t="s">
        <v>38</v>
      </c>
      <c r="F73" s="47" t="s">
        <v>67</v>
      </c>
      <c r="G73" s="47" t="s">
        <v>76</v>
      </c>
      <c r="H73" s="47" t="s">
        <v>72</v>
      </c>
      <c r="I73" s="26" t="s">
        <v>243</v>
      </c>
      <c r="J73" s="48" t="s">
        <v>449</v>
      </c>
      <c r="K73" s="26" t="s">
        <v>244</v>
      </c>
      <c r="L73" s="46">
        <v>3</v>
      </c>
      <c r="M73" s="46">
        <v>4</v>
      </c>
      <c r="N73" s="43">
        <f t="shared" si="32"/>
        <v>12</v>
      </c>
      <c r="O73" s="44" t="str">
        <f t="shared" si="44"/>
        <v>34</v>
      </c>
      <c r="P73" s="44" t="str">
        <f t="shared" ref="P73:P75" si="63">IF(OR(O73="11",O73="12",O73="21",O73="22",O73="31"),$P$9,IF(OR(O73="41",O73="32",O73="23",O73="13"),$P$8,IF(OR(O73="51",O73="52",O73="42",O73="43",O73="33",O73="24",O73="14"),$P$7,IF(OR(O73="53",O73="54",O73="44",O73="34",O73="55",O73="45",O73="35",O73="25",O73="15"),$P$6,0))))</f>
        <v>RIESGO EXTREMO</v>
      </c>
      <c r="Q73" s="44" t="s">
        <v>90</v>
      </c>
      <c r="R73" s="45">
        <f>INT(L73-BO73)</f>
        <v>1</v>
      </c>
      <c r="S73" s="45">
        <f>INT(M73-BQ73)</f>
        <v>2</v>
      </c>
      <c r="T73" s="43">
        <f t="shared" si="33"/>
        <v>2</v>
      </c>
      <c r="U73" s="44" t="str">
        <f t="shared" si="46"/>
        <v>12</v>
      </c>
      <c r="V73" s="44" t="str">
        <f t="shared" si="62"/>
        <v>RIESGO BAJO</v>
      </c>
      <c r="W73" s="47" t="s">
        <v>754</v>
      </c>
      <c r="X73" s="47" t="s">
        <v>23</v>
      </c>
      <c r="Y73" s="26" t="s">
        <v>755</v>
      </c>
      <c r="Z73" s="20" t="s">
        <v>245</v>
      </c>
      <c r="AA73" s="53" t="s">
        <v>6</v>
      </c>
      <c r="AB73" s="20" t="s">
        <v>462</v>
      </c>
      <c r="AC73" s="53" t="s">
        <v>7</v>
      </c>
      <c r="AD73" s="54">
        <f t="shared" si="43"/>
        <v>6</v>
      </c>
      <c r="AE73" s="53"/>
      <c r="AF73" s="53"/>
      <c r="AG73" s="53">
        <v>2</v>
      </c>
      <c r="AH73" s="53">
        <v>4</v>
      </c>
      <c r="AI73" s="53" t="s">
        <v>23</v>
      </c>
      <c r="AJ73" s="53" t="s">
        <v>20</v>
      </c>
      <c r="AK73" s="53" t="s">
        <v>6</v>
      </c>
      <c r="AL73" s="53" t="s">
        <v>6</v>
      </c>
      <c r="AM73" s="53" t="s">
        <v>6</v>
      </c>
      <c r="AN73" s="53" t="s">
        <v>27</v>
      </c>
      <c r="AO73" s="53" t="s">
        <v>117</v>
      </c>
      <c r="AP73" s="53" t="s">
        <v>101</v>
      </c>
      <c r="AQ73" s="53" t="s">
        <v>103</v>
      </c>
      <c r="AR73" s="53" t="s">
        <v>105</v>
      </c>
      <c r="AS73" s="53" t="str">
        <f t="shared" si="1"/>
        <v>Prevenir</v>
      </c>
      <c r="AT73" s="20" t="s">
        <v>108</v>
      </c>
      <c r="AU73" s="20" t="s">
        <v>110</v>
      </c>
      <c r="AV73" s="20" t="s">
        <v>112</v>
      </c>
      <c r="AW73" s="53">
        <f t="shared" si="34"/>
        <v>15</v>
      </c>
      <c r="AX73" s="53">
        <f t="shared" si="35"/>
        <v>15</v>
      </c>
      <c r="AY73" s="53">
        <f t="shared" si="36"/>
        <v>15</v>
      </c>
      <c r="AZ73" s="53">
        <f t="shared" si="37"/>
        <v>15</v>
      </c>
      <c r="BA73" s="53">
        <f t="shared" si="38"/>
        <v>15</v>
      </c>
      <c r="BB73" s="53">
        <f t="shared" si="39"/>
        <v>15</v>
      </c>
      <c r="BC73" s="53">
        <f t="shared" si="40"/>
        <v>10</v>
      </c>
      <c r="BD73" s="54">
        <f t="shared" si="47"/>
        <v>100</v>
      </c>
      <c r="BE73" s="54" t="str">
        <f t="shared" si="48"/>
        <v>Fuerte</v>
      </c>
      <c r="BF73" s="55" t="s">
        <v>156</v>
      </c>
      <c r="BG73" s="54" t="str">
        <f t="shared" si="41"/>
        <v>Fuerte</v>
      </c>
      <c r="BH73" s="54" t="str">
        <f t="shared" si="49"/>
        <v>Fuerte</v>
      </c>
      <c r="BI73" s="54">
        <f t="shared" si="42"/>
        <v>100</v>
      </c>
      <c r="BJ73" s="65">
        <f>+AVERAGE(BI73:BI73)</f>
        <v>100</v>
      </c>
      <c r="BK73" s="54" t="str">
        <f>IF(BJ73&lt;50,"Débil",IF(BJ73=100,"Fuerte","Moderado"))</f>
        <v>Fuerte</v>
      </c>
      <c r="BL73" s="57" t="s">
        <v>165</v>
      </c>
      <c r="BM73" s="57" t="s">
        <v>165</v>
      </c>
      <c r="BN73" s="58">
        <f>IF(E73=$E$7,0,IF(AND(BK73="Fuerte",BL73="Directamente"),2,IF(AND(BK73="Moderado",BL73="Directamente"),1,0)))</f>
        <v>2</v>
      </c>
      <c r="BO73" s="66">
        <f>+AVERAGE(BN73:BN73)</f>
        <v>2</v>
      </c>
      <c r="BP73" s="58">
        <f>IF(D73=$E$7,0,IF(AND(BK73="Fuerte",BL73="Indirectamente"),1,IF(AND(BK73="Fuerte",BL73="Directamente"),2,IF(AND(BK73="Moderado",BL73="Directamente"),1,0))))</f>
        <v>2</v>
      </c>
      <c r="BQ73" s="66">
        <f>+AVERAGE(BP73:BP73)</f>
        <v>2</v>
      </c>
      <c r="BR73" s="51" t="s">
        <v>57</v>
      </c>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row>
    <row r="74" spans="1:138" s="60" customFormat="1" ht="60" x14ac:dyDescent="0.2">
      <c r="A74" s="116">
        <v>18</v>
      </c>
      <c r="B74" s="115" t="s">
        <v>564</v>
      </c>
      <c r="C74" s="51" t="s">
        <v>57</v>
      </c>
      <c r="D74" s="142" t="s">
        <v>57</v>
      </c>
      <c r="E74" s="142" t="s">
        <v>38</v>
      </c>
      <c r="F74" s="136" t="s">
        <v>65</v>
      </c>
      <c r="G74" s="136" t="s">
        <v>41</v>
      </c>
      <c r="H74" s="136" t="s">
        <v>83</v>
      </c>
      <c r="I74" s="140" t="s">
        <v>246</v>
      </c>
      <c r="J74" s="141" t="s">
        <v>247</v>
      </c>
      <c r="K74" s="140" t="s">
        <v>248</v>
      </c>
      <c r="L74" s="138">
        <v>5</v>
      </c>
      <c r="M74" s="138">
        <v>5</v>
      </c>
      <c r="N74" s="137">
        <f t="shared" si="32"/>
        <v>25</v>
      </c>
      <c r="O74" s="135" t="str">
        <f t="shared" si="44"/>
        <v>55</v>
      </c>
      <c r="P74" s="135" t="str">
        <f t="shared" si="63"/>
        <v>RIESGO EXTREMO</v>
      </c>
      <c r="Q74" s="135" t="s">
        <v>90</v>
      </c>
      <c r="R74" s="139">
        <f>INT(L74-BO74)</f>
        <v>3</v>
      </c>
      <c r="S74" s="139">
        <f>INT(M74-BQ74)</f>
        <v>3</v>
      </c>
      <c r="T74" s="137">
        <f t="shared" si="33"/>
        <v>9</v>
      </c>
      <c r="U74" s="135" t="str">
        <f t="shared" si="46"/>
        <v>33</v>
      </c>
      <c r="V74" s="135" t="str">
        <f t="shared" si="62"/>
        <v>RIESGO ALTO</v>
      </c>
      <c r="W74" s="136" t="s">
        <v>754</v>
      </c>
      <c r="X74" s="136" t="s">
        <v>23</v>
      </c>
      <c r="Y74" s="26" t="s">
        <v>756</v>
      </c>
      <c r="Z74" s="20" t="s">
        <v>249</v>
      </c>
      <c r="AA74" s="53" t="s">
        <v>23</v>
      </c>
      <c r="AB74" s="20" t="s">
        <v>463</v>
      </c>
      <c r="AC74" s="53" t="s">
        <v>7</v>
      </c>
      <c r="AD74" s="54">
        <f t="shared" si="43"/>
        <v>2</v>
      </c>
      <c r="AE74" s="53"/>
      <c r="AF74" s="53"/>
      <c r="AG74" s="53">
        <v>1</v>
      </c>
      <c r="AH74" s="53">
        <v>1</v>
      </c>
      <c r="AI74" s="53" t="s">
        <v>23</v>
      </c>
      <c r="AJ74" s="53" t="s">
        <v>20</v>
      </c>
      <c r="AK74" s="53" t="s">
        <v>6</v>
      </c>
      <c r="AL74" s="53" t="s">
        <v>6</v>
      </c>
      <c r="AM74" s="53" t="s">
        <v>6</v>
      </c>
      <c r="AN74" s="53" t="s">
        <v>61</v>
      </c>
      <c r="AO74" s="53" t="s">
        <v>117</v>
      </c>
      <c r="AP74" s="53" t="s">
        <v>101</v>
      </c>
      <c r="AQ74" s="53" t="s">
        <v>103</v>
      </c>
      <c r="AR74" s="53" t="s">
        <v>105</v>
      </c>
      <c r="AS74" s="53" t="str">
        <f t="shared" si="1"/>
        <v>Prevenir</v>
      </c>
      <c r="AT74" s="20" t="s">
        <v>108</v>
      </c>
      <c r="AU74" s="20" t="s">
        <v>110</v>
      </c>
      <c r="AV74" s="20" t="s">
        <v>112</v>
      </c>
      <c r="AW74" s="53">
        <f t="shared" si="34"/>
        <v>15</v>
      </c>
      <c r="AX74" s="53">
        <f t="shared" si="35"/>
        <v>15</v>
      </c>
      <c r="AY74" s="53">
        <f t="shared" si="36"/>
        <v>15</v>
      </c>
      <c r="AZ74" s="53">
        <f t="shared" si="37"/>
        <v>15</v>
      </c>
      <c r="BA74" s="53">
        <f t="shared" si="38"/>
        <v>15</v>
      </c>
      <c r="BB74" s="53">
        <f t="shared" si="39"/>
        <v>15</v>
      </c>
      <c r="BC74" s="53">
        <f t="shared" si="40"/>
        <v>10</v>
      </c>
      <c r="BD74" s="54">
        <f t="shared" si="47"/>
        <v>100</v>
      </c>
      <c r="BE74" s="54" t="str">
        <f t="shared" si="48"/>
        <v>Fuerte</v>
      </c>
      <c r="BF74" s="55" t="s">
        <v>156</v>
      </c>
      <c r="BG74" s="54" t="str">
        <f t="shared" si="41"/>
        <v>Fuerte</v>
      </c>
      <c r="BH74" s="54" t="str">
        <f t="shared" si="49"/>
        <v>Fuerte</v>
      </c>
      <c r="BI74" s="54">
        <f t="shared" si="42"/>
        <v>100</v>
      </c>
      <c r="BJ74" s="129">
        <f>+AVERAGE(BI74:BI75)</f>
        <v>100</v>
      </c>
      <c r="BK74" s="130" t="str">
        <f>IF(BJ74&lt;50,"Débil",IF(BJ74=100,"Fuerte","Moderado"))</f>
        <v>Fuerte</v>
      </c>
      <c r="BL74" s="57" t="s">
        <v>165</v>
      </c>
      <c r="BM74" s="57" t="s">
        <v>165</v>
      </c>
      <c r="BN74" s="58">
        <f>IF(E74=$E$7,0,IF(AND(BK74="Fuerte",BL74="Directamente"),2,IF(AND(BK74="Moderado",BL74="Directamente"),1,0)))</f>
        <v>2</v>
      </c>
      <c r="BO74" s="131">
        <f>+AVERAGE(BN74:BN75)</f>
        <v>2</v>
      </c>
      <c r="BP74" s="58">
        <f>IF(D74=$E$7,0,IF(AND(BK74="Fuerte",BL74="Indirectamente"),1,IF(AND(BK74="Fuerte",BL74="Directamente"),2,IF(AND(BK74="Moderado",BL74="Directamente"),1,0))))</f>
        <v>2</v>
      </c>
      <c r="BQ74" s="131">
        <f>+AVERAGE(BP74:BP75)</f>
        <v>2</v>
      </c>
      <c r="BR74" s="51" t="s">
        <v>57</v>
      </c>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row>
    <row r="75" spans="1:138" s="60" customFormat="1" ht="84" x14ac:dyDescent="0.2">
      <c r="A75" s="117"/>
      <c r="B75" s="115"/>
      <c r="C75" s="51" t="s">
        <v>57</v>
      </c>
      <c r="D75" s="142"/>
      <c r="E75" s="142"/>
      <c r="F75" s="136"/>
      <c r="G75" s="136"/>
      <c r="H75" s="136"/>
      <c r="I75" s="140"/>
      <c r="J75" s="141"/>
      <c r="K75" s="140"/>
      <c r="L75" s="138"/>
      <c r="M75" s="138"/>
      <c r="N75" s="137">
        <f t="shared" si="32"/>
        <v>0</v>
      </c>
      <c r="O75" s="135" t="str">
        <f t="shared" si="44"/>
        <v/>
      </c>
      <c r="P75" s="135">
        <f t="shared" si="63"/>
        <v>0</v>
      </c>
      <c r="Q75" s="135"/>
      <c r="R75" s="138">
        <f>+L75-BN75</f>
        <v>-2</v>
      </c>
      <c r="S75" s="138">
        <f>+M75-BQ75</f>
        <v>0</v>
      </c>
      <c r="T75" s="137">
        <f t="shared" si="33"/>
        <v>0</v>
      </c>
      <c r="U75" s="135" t="str">
        <f t="shared" si="46"/>
        <v>-20</v>
      </c>
      <c r="V75" s="135">
        <f t="shared" si="62"/>
        <v>0</v>
      </c>
      <c r="W75" s="138"/>
      <c r="X75" s="138"/>
      <c r="Y75" s="26" t="s">
        <v>757</v>
      </c>
      <c r="Z75" s="20" t="s">
        <v>250</v>
      </c>
      <c r="AA75" s="53" t="s">
        <v>23</v>
      </c>
      <c r="AB75" s="20" t="s">
        <v>464</v>
      </c>
      <c r="AC75" s="53" t="s">
        <v>9</v>
      </c>
      <c r="AD75" s="54">
        <f t="shared" si="43"/>
        <v>0</v>
      </c>
      <c r="AE75" s="53"/>
      <c r="AF75" s="53"/>
      <c r="AG75" s="53">
        <v>0</v>
      </c>
      <c r="AH75" s="53">
        <v>0</v>
      </c>
      <c r="AI75" s="53" t="s">
        <v>6</v>
      </c>
      <c r="AJ75" s="53" t="s">
        <v>20</v>
      </c>
      <c r="AK75" s="53" t="s">
        <v>23</v>
      </c>
      <c r="AL75" s="53" t="s">
        <v>6</v>
      </c>
      <c r="AM75" s="53" t="s">
        <v>6</v>
      </c>
      <c r="AN75" s="53" t="s">
        <v>29</v>
      </c>
      <c r="AO75" s="53" t="s">
        <v>117</v>
      </c>
      <c r="AP75" s="53" t="s">
        <v>101</v>
      </c>
      <c r="AQ75" s="53" t="s">
        <v>103</v>
      </c>
      <c r="AR75" s="53" t="s">
        <v>105</v>
      </c>
      <c r="AS75" s="53" t="str">
        <f t="shared" si="1"/>
        <v>Prevenir</v>
      </c>
      <c r="AT75" s="20" t="s">
        <v>108</v>
      </c>
      <c r="AU75" s="20" t="s">
        <v>110</v>
      </c>
      <c r="AV75" s="20" t="s">
        <v>112</v>
      </c>
      <c r="AW75" s="53">
        <f t="shared" si="34"/>
        <v>15</v>
      </c>
      <c r="AX75" s="53">
        <f t="shared" si="35"/>
        <v>15</v>
      </c>
      <c r="AY75" s="53">
        <f t="shared" si="36"/>
        <v>15</v>
      </c>
      <c r="AZ75" s="53">
        <f t="shared" si="37"/>
        <v>15</v>
      </c>
      <c r="BA75" s="53">
        <f t="shared" si="38"/>
        <v>15</v>
      </c>
      <c r="BB75" s="53">
        <f t="shared" si="39"/>
        <v>15</v>
      </c>
      <c r="BC75" s="53">
        <f t="shared" si="40"/>
        <v>10</v>
      </c>
      <c r="BD75" s="54">
        <f t="shared" si="47"/>
        <v>100</v>
      </c>
      <c r="BE75" s="54" t="str">
        <f t="shared" si="48"/>
        <v>Fuerte</v>
      </c>
      <c r="BF75" s="55" t="s">
        <v>156</v>
      </c>
      <c r="BG75" s="54" t="str">
        <f t="shared" si="41"/>
        <v>Fuerte</v>
      </c>
      <c r="BH75" s="54" t="str">
        <f t="shared" si="49"/>
        <v>Fuerte</v>
      </c>
      <c r="BI75" s="54">
        <f t="shared" si="42"/>
        <v>100</v>
      </c>
      <c r="BJ75" s="129"/>
      <c r="BK75" s="130"/>
      <c r="BL75" s="57" t="s">
        <v>165</v>
      </c>
      <c r="BM75" s="57" t="s">
        <v>165</v>
      </c>
      <c r="BN75" s="58">
        <f>IF(E75=$E$7,0,IF(AND(BK74="Fuerte",BL75="Directamente"),2,IF(AND(BK74="Moderado",BL75="Directamente"),1,0)))</f>
        <v>2</v>
      </c>
      <c r="BO75" s="132"/>
      <c r="BP75" s="58">
        <f>IF(D75=$E$7,0,IF(AND(BK74="Fuerte",BL75="Indirectamente"),1,IF(AND(BK74="Fuerte",BL75="Directamente"),2,IF(AND(BK74="Moderado",BL75="Directamente"),1,0))))</f>
        <v>2</v>
      </c>
      <c r="BQ75" s="132"/>
      <c r="BR75" s="51" t="s">
        <v>57</v>
      </c>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row>
    <row r="76" spans="1:138" s="60" customFormat="1" ht="72" x14ac:dyDescent="0.2">
      <c r="A76" s="116">
        <v>19</v>
      </c>
      <c r="B76" s="115" t="s">
        <v>565</v>
      </c>
      <c r="C76" s="51" t="s">
        <v>57</v>
      </c>
      <c r="D76" s="142" t="s">
        <v>57</v>
      </c>
      <c r="E76" s="142" t="s">
        <v>34</v>
      </c>
      <c r="F76" s="136" t="s">
        <v>65</v>
      </c>
      <c r="G76" s="136" t="s">
        <v>77</v>
      </c>
      <c r="H76" s="136" t="s">
        <v>71</v>
      </c>
      <c r="I76" s="140" t="s">
        <v>251</v>
      </c>
      <c r="J76" s="141" t="s">
        <v>252</v>
      </c>
      <c r="K76" s="140" t="s">
        <v>253</v>
      </c>
      <c r="L76" s="138">
        <v>1</v>
      </c>
      <c r="M76" s="138">
        <v>4</v>
      </c>
      <c r="N76" s="137">
        <f t="shared" si="32"/>
        <v>4</v>
      </c>
      <c r="O76" s="135" t="str">
        <f t="shared" si="44"/>
        <v>14</v>
      </c>
      <c r="P76" s="135" t="str">
        <f t="shared" ref="P76" si="64">IF(OR(O76="11",O76="12",O76="21",O76="22",O76="31"),$P$9,IF(OR(O76="41",O76="32",O76="23",O76="13"),$P$8,IF(OR(O76="51",O76="52",O76="42",O76="43",O76="33",O76="24",O76="14"),$P$7,IF(OR(O76="53",O76="54",O76="44",O76="34",O76="55",O76="45",O76="35",O76="25",O76="15"),$P$6,0))))</f>
        <v>RIESGO ALTO</v>
      </c>
      <c r="Q76" s="135" t="s">
        <v>90</v>
      </c>
      <c r="R76" s="139">
        <f>+IF(INT(L76-BO76)&lt;=1,1,INT(L76-BO76))</f>
        <v>1</v>
      </c>
      <c r="S76" s="139">
        <f>INT(M76-BQ76)</f>
        <v>4</v>
      </c>
      <c r="T76" s="137">
        <f t="shared" si="33"/>
        <v>4</v>
      </c>
      <c r="U76" s="135" t="str">
        <f t="shared" si="46"/>
        <v>14</v>
      </c>
      <c r="V76" s="135" t="str">
        <f t="shared" si="62"/>
        <v>RIESGO ALTO</v>
      </c>
      <c r="W76" s="136" t="s">
        <v>754</v>
      </c>
      <c r="X76" s="136" t="s">
        <v>23</v>
      </c>
      <c r="Y76" s="26" t="s">
        <v>758</v>
      </c>
      <c r="Z76" s="20" t="s">
        <v>254</v>
      </c>
      <c r="AA76" s="53" t="s">
        <v>23</v>
      </c>
      <c r="AB76" s="20" t="s">
        <v>465</v>
      </c>
      <c r="AC76" s="53" t="s">
        <v>7</v>
      </c>
      <c r="AD76" s="54">
        <f t="shared" si="43"/>
        <v>6</v>
      </c>
      <c r="AE76" s="53"/>
      <c r="AF76" s="53"/>
      <c r="AG76" s="53">
        <v>2</v>
      </c>
      <c r="AH76" s="53">
        <v>4</v>
      </c>
      <c r="AI76" s="53" t="s">
        <v>23</v>
      </c>
      <c r="AJ76" s="53" t="s">
        <v>20</v>
      </c>
      <c r="AK76" s="53" t="s">
        <v>23</v>
      </c>
      <c r="AL76" s="53" t="s">
        <v>6</v>
      </c>
      <c r="AM76" s="53" t="s">
        <v>6</v>
      </c>
      <c r="AN76" s="53" t="s">
        <v>27</v>
      </c>
      <c r="AO76" s="53" t="s">
        <v>117</v>
      </c>
      <c r="AP76" s="53" t="s">
        <v>101</v>
      </c>
      <c r="AQ76" s="53" t="s">
        <v>103</v>
      </c>
      <c r="AR76" s="53" t="s">
        <v>105</v>
      </c>
      <c r="AS76" s="53" t="str">
        <f t="shared" si="1"/>
        <v>Prevenir</v>
      </c>
      <c r="AT76" s="20" t="s">
        <v>108</v>
      </c>
      <c r="AU76" s="20" t="s">
        <v>110</v>
      </c>
      <c r="AV76" s="20" t="s">
        <v>112</v>
      </c>
      <c r="AW76" s="53">
        <f t="shared" si="34"/>
        <v>15</v>
      </c>
      <c r="AX76" s="53">
        <f t="shared" si="35"/>
        <v>15</v>
      </c>
      <c r="AY76" s="53">
        <f t="shared" si="36"/>
        <v>15</v>
      </c>
      <c r="AZ76" s="53">
        <f t="shared" si="37"/>
        <v>15</v>
      </c>
      <c r="BA76" s="53">
        <f t="shared" si="38"/>
        <v>15</v>
      </c>
      <c r="BB76" s="53">
        <f t="shared" si="39"/>
        <v>15</v>
      </c>
      <c r="BC76" s="53">
        <f t="shared" si="40"/>
        <v>10</v>
      </c>
      <c r="BD76" s="54">
        <f t="shared" si="47"/>
        <v>100</v>
      </c>
      <c r="BE76" s="54" t="str">
        <f t="shared" si="48"/>
        <v>Fuerte</v>
      </c>
      <c r="BF76" s="55" t="s">
        <v>156</v>
      </c>
      <c r="BG76" s="54" t="str">
        <f t="shared" si="41"/>
        <v>Fuerte</v>
      </c>
      <c r="BH76" s="54" t="str">
        <f t="shared" si="49"/>
        <v>Fuerte</v>
      </c>
      <c r="BI76" s="54">
        <f t="shared" si="42"/>
        <v>100</v>
      </c>
      <c r="BJ76" s="129">
        <f>+AVERAGE(BI76:BI78)</f>
        <v>100</v>
      </c>
      <c r="BK76" s="130" t="str">
        <f>IF(BJ76&lt;50,"Débil",IF(BJ76=100,"Fuerte","Moderado"))</f>
        <v>Fuerte</v>
      </c>
      <c r="BL76" s="57" t="s">
        <v>165</v>
      </c>
      <c r="BM76" s="57" t="s">
        <v>167</v>
      </c>
      <c r="BN76" s="58">
        <f>IF(E76=$E$7,0,IF(AND(BK76="Fuerte",BL76="Directamente"),2,IF(AND(BK76="Moderado",BL76="Directamente"),1,0)))</f>
        <v>0</v>
      </c>
      <c r="BO76" s="131">
        <f>+AVERAGE(BN76:BN78)</f>
        <v>1.3333333333333333</v>
      </c>
      <c r="BP76" s="58">
        <f>IF(D76=$E$7,0,IF(AND(BK76="Fuerte",BL76="Indirectamente"),1,IF(AND(BK76="Fuerte",BL76="Directamente"),2,IF(AND(BK76="Moderado",BL76="Directamente"),1,0))))</f>
        <v>2</v>
      </c>
      <c r="BQ76" s="131">
        <f>+IF(E76="De Corrupción",0,AVERAGE(BP76:BP78))</f>
        <v>0</v>
      </c>
      <c r="BR76" s="51" t="s">
        <v>57</v>
      </c>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row>
    <row r="77" spans="1:138" s="60" customFormat="1" ht="108" x14ac:dyDescent="0.2">
      <c r="A77" s="117"/>
      <c r="B77" s="115"/>
      <c r="C77" s="51" t="s">
        <v>57</v>
      </c>
      <c r="D77" s="142"/>
      <c r="E77" s="142"/>
      <c r="F77" s="136"/>
      <c r="G77" s="136"/>
      <c r="H77" s="136"/>
      <c r="I77" s="140"/>
      <c r="J77" s="141"/>
      <c r="K77" s="140"/>
      <c r="L77" s="138"/>
      <c r="M77" s="138"/>
      <c r="N77" s="137">
        <f t="shared" si="32"/>
        <v>0</v>
      </c>
      <c r="O77" s="135"/>
      <c r="P77" s="135"/>
      <c r="Q77" s="135"/>
      <c r="R77" s="138">
        <f>+L77-BN77</f>
        <v>-2</v>
      </c>
      <c r="S77" s="138">
        <f>+M77-BQ77</f>
        <v>0</v>
      </c>
      <c r="T77" s="137">
        <f t="shared" si="33"/>
        <v>0</v>
      </c>
      <c r="U77" s="135"/>
      <c r="V77" s="135"/>
      <c r="W77" s="138"/>
      <c r="X77" s="138"/>
      <c r="Y77" s="26" t="s">
        <v>759</v>
      </c>
      <c r="Z77" s="20" t="s">
        <v>255</v>
      </c>
      <c r="AA77" s="53" t="s">
        <v>23</v>
      </c>
      <c r="AB77" s="20" t="s">
        <v>466</v>
      </c>
      <c r="AC77" s="53" t="s">
        <v>9</v>
      </c>
      <c r="AD77" s="54">
        <f t="shared" si="43"/>
        <v>0</v>
      </c>
      <c r="AE77" s="53"/>
      <c r="AF77" s="53"/>
      <c r="AG77" s="53">
        <v>0</v>
      </c>
      <c r="AH77" s="53">
        <v>0</v>
      </c>
      <c r="AI77" s="53" t="s">
        <v>6</v>
      </c>
      <c r="AJ77" s="53" t="s">
        <v>20</v>
      </c>
      <c r="AK77" s="53" t="s">
        <v>23</v>
      </c>
      <c r="AL77" s="53" t="s">
        <v>23</v>
      </c>
      <c r="AM77" s="53" t="s">
        <v>6</v>
      </c>
      <c r="AN77" s="53" t="s">
        <v>30</v>
      </c>
      <c r="AO77" s="53" t="s">
        <v>118</v>
      </c>
      <c r="AP77" s="53" t="s">
        <v>101</v>
      </c>
      <c r="AQ77" s="53" t="s">
        <v>103</v>
      </c>
      <c r="AR77" s="53" t="s">
        <v>105</v>
      </c>
      <c r="AS77" s="53" t="str">
        <f t="shared" si="1"/>
        <v>Prevenir</v>
      </c>
      <c r="AT77" s="20" t="s">
        <v>108</v>
      </c>
      <c r="AU77" s="20" t="s">
        <v>110</v>
      </c>
      <c r="AV77" s="20" t="s">
        <v>112</v>
      </c>
      <c r="AW77" s="53">
        <f t="shared" si="34"/>
        <v>15</v>
      </c>
      <c r="AX77" s="53">
        <f t="shared" si="35"/>
        <v>15</v>
      </c>
      <c r="AY77" s="53">
        <f t="shared" si="36"/>
        <v>15</v>
      </c>
      <c r="AZ77" s="53">
        <f t="shared" si="37"/>
        <v>15</v>
      </c>
      <c r="BA77" s="53">
        <f t="shared" si="38"/>
        <v>15</v>
      </c>
      <c r="BB77" s="53">
        <f t="shared" si="39"/>
        <v>15</v>
      </c>
      <c r="BC77" s="53">
        <f t="shared" si="40"/>
        <v>10</v>
      </c>
      <c r="BD77" s="54">
        <f t="shared" si="47"/>
        <v>100</v>
      </c>
      <c r="BE77" s="54" t="str">
        <f t="shared" si="48"/>
        <v>Fuerte</v>
      </c>
      <c r="BF77" s="55" t="s">
        <v>156</v>
      </c>
      <c r="BG77" s="54" t="str">
        <f t="shared" si="41"/>
        <v>Fuerte</v>
      </c>
      <c r="BH77" s="54" t="str">
        <f t="shared" si="49"/>
        <v>Fuerte</v>
      </c>
      <c r="BI77" s="54">
        <f t="shared" si="42"/>
        <v>100</v>
      </c>
      <c r="BJ77" s="129"/>
      <c r="BK77" s="130"/>
      <c r="BL77" s="57" t="s">
        <v>165</v>
      </c>
      <c r="BM77" s="57" t="s">
        <v>167</v>
      </c>
      <c r="BN77" s="58">
        <f>IF(E77=$E$7,0,IF(AND(BK76="Fuerte",BL77="Directamente"),2,IF(AND(BK76="Moderado",BL77="Directamente"),1,0)))</f>
        <v>2</v>
      </c>
      <c r="BO77" s="132"/>
      <c r="BP77" s="58">
        <f>IF(D77=$E$7,0,IF(AND(BK76="Fuerte",BL77="Indirectamente"),1,IF(AND(BK76="Fuerte",BL77="Directamente"),2,IF(AND(BK76="Moderado",BL77="Directamente"),1,0))))</f>
        <v>2</v>
      </c>
      <c r="BQ77" s="132"/>
      <c r="BR77" s="51" t="s">
        <v>57</v>
      </c>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row>
    <row r="78" spans="1:138" s="60" customFormat="1" ht="96" x14ac:dyDescent="0.2">
      <c r="A78" s="118"/>
      <c r="B78" s="115"/>
      <c r="C78" s="51" t="s">
        <v>57</v>
      </c>
      <c r="D78" s="142"/>
      <c r="E78" s="142"/>
      <c r="F78" s="136"/>
      <c r="G78" s="136"/>
      <c r="H78" s="136"/>
      <c r="I78" s="140"/>
      <c r="J78" s="141"/>
      <c r="K78" s="140"/>
      <c r="L78" s="138"/>
      <c r="M78" s="138"/>
      <c r="N78" s="137">
        <f t="shared" si="32"/>
        <v>0</v>
      </c>
      <c r="O78" s="135"/>
      <c r="P78" s="135"/>
      <c r="Q78" s="135"/>
      <c r="R78" s="138">
        <f>+L78-BN78</f>
        <v>-2</v>
      </c>
      <c r="S78" s="138">
        <f>+M78-BQ78</f>
        <v>0</v>
      </c>
      <c r="T78" s="137">
        <f t="shared" si="33"/>
        <v>0</v>
      </c>
      <c r="U78" s="135"/>
      <c r="V78" s="135"/>
      <c r="W78" s="138"/>
      <c r="X78" s="138"/>
      <c r="Y78" s="26" t="s">
        <v>644</v>
      </c>
      <c r="Z78" s="20" t="s">
        <v>692</v>
      </c>
      <c r="AA78" s="53" t="s">
        <v>6</v>
      </c>
      <c r="AB78" s="20" t="s">
        <v>467</v>
      </c>
      <c r="AC78" s="53" t="s">
        <v>9</v>
      </c>
      <c r="AD78" s="54">
        <f>+SUM(AE78:AH78)</f>
        <v>0</v>
      </c>
      <c r="AE78" s="53"/>
      <c r="AF78" s="53"/>
      <c r="AG78" s="53">
        <v>0</v>
      </c>
      <c r="AH78" s="53">
        <v>0</v>
      </c>
      <c r="AI78" s="53" t="s">
        <v>6</v>
      </c>
      <c r="AJ78" s="53" t="s">
        <v>20</v>
      </c>
      <c r="AK78" s="53" t="s">
        <v>23</v>
      </c>
      <c r="AL78" s="53" t="s">
        <v>23</v>
      </c>
      <c r="AM78" s="53" t="s">
        <v>6</v>
      </c>
      <c r="AN78" s="53" t="s">
        <v>30</v>
      </c>
      <c r="AO78" s="53" t="s">
        <v>118</v>
      </c>
      <c r="AP78" s="53" t="s">
        <v>101</v>
      </c>
      <c r="AQ78" s="53" t="s">
        <v>103</v>
      </c>
      <c r="AR78" s="53" t="s">
        <v>105</v>
      </c>
      <c r="AS78" s="53" t="str">
        <f t="shared" si="1"/>
        <v>Prevenir</v>
      </c>
      <c r="AT78" s="20" t="s">
        <v>108</v>
      </c>
      <c r="AU78" s="20" t="s">
        <v>110</v>
      </c>
      <c r="AV78" s="20" t="s">
        <v>112</v>
      </c>
      <c r="AW78" s="53">
        <f t="shared" si="34"/>
        <v>15</v>
      </c>
      <c r="AX78" s="53">
        <f t="shared" si="35"/>
        <v>15</v>
      </c>
      <c r="AY78" s="53">
        <f t="shared" si="36"/>
        <v>15</v>
      </c>
      <c r="AZ78" s="53">
        <f t="shared" si="37"/>
        <v>15</v>
      </c>
      <c r="BA78" s="53">
        <f t="shared" si="38"/>
        <v>15</v>
      </c>
      <c r="BB78" s="53">
        <f t="shared" si="39"/>
        <v>15</v>
      </c>
      <c r="BC78" s="53">
        <f t="shared" si="40"/>
        <v>10</v>
      </c>
      <c r="BD78" s="54">
        <f t="shared" si="47"/>
        <v>100</v>
      </c>
      <c r="BE78" s="54" t="str">
        <f t="shared" si="48"/>
        <v>Fuerte</v>
      </c>
      <c r="BF78" s="55" t="s">
        <v>156</v>
      </c>
      <c r="BG78" s="54" t="str">
        <f t="shared" si="41"/>
        <v>Fuerte</v>
      </c>
      <c r="BH78" s="54" t="str">
        <f t="shared" si="49"/>
        <v>Fuerte</v>
      </c>
      <c r="BI78" s="54">
        <f t="shared" si="42"/>
        <v>100</v>
      </c>
      <c r="BJ78" s="129"/>
      <c r="BK78" s="130"/>
      <c r="BL78" s="57" t="s">
        <v>165</v>
      </c>
      <c r="BM78" s="57" t="s">
        <v>167</v>
      </c>
      <c r="BN78" s="58">
        <f>IF(E78=$E$7,0,IF(AND(BK76="Fuerte",BL78="Directamente"),2,IF(AND(BK76="Moderado",BL78="Directamente"),1,0)))</f>
        <v>2</v>
      </c>
      <c r="BO78" s="134"/>
      <c r="BP78" s="58">
        <f>IF(D78=$E$7,0,IF(AND(BK76="Fuerte",BL78="Indirectamente"),1,IF(AND(BK76="Fuerte",BL78="Directamente"),2,IF(AND(BK76="Moderado",BL78="Directamente"),1,0))))</f>
        <v>2</v>
      </c>
      <c r="BQ78" s="134"/>
      <c r="BR78" s="51" t="s">
        <v>57</v>
      </c>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row>
    <row r="79" spans="1:138" s="60" customFormat="1" ht="168" x14ac:dyDescent="0.2">
      <c r="A79" s="62">
        <v>20</v>
      </c>
      <c r="B79" s="63" t="s">
        <v>566</v>
      </c>
      <c r="C79" s="51" t="s">
        <v>45</v>
      </c>
      <c r="D79" s="64" t="s">
        <v>45</v>
      </c>
      <c r="E79" s="64" t="s">
        <v>34</v>
      </c>
      <c r="F79" s="47" t="s">
        <v>66</v>
      </c>
      <c r="G79" s="47" t="s">
        <v>76</v>
      </c>
      <c r="H79" s="47" t="s">
        <v>80</v>
      </c>
      <c r="I79" s="26" t="s">
        <v>265</v>
      </c>
      <c r="J79" s="48" t="s">
        <v>266</v>
      </c>
      <c r="K79" s="26" t="s">
        <v>267</v>
      </c>
      <c r="L79" s="46">
        <v>1</v>
      </c>
      <c r="M79" s="46">
        <v>5</v>
      </c>
      <c r="N79" s="43">
        <f t="shared" si="32"/>
        <v>5</v>
      </c>
      <c r="O79" s="44" t="str">
        <f t="shared" si="44"/>
        <v>15</v>
      </c>
      <c r="P79" s="44" t="str">
        <f t="shared" ref="P79:P84" si="65">IF(OR(O79="11",O79="12",O79="21",O79="22",O79="31"),$P$9,IF(OR(O79="41",O79="32",O79="23",O79="13"),$P$8,IF(OR(O79="51",O79="52",O79="42",O79="43",O79="33",O79="24",O79="14"),$P$7,IF(OR(O79="53",O79="54",O79="44",O79="34",O79="55",O79="45",O79="35",O79="25",O79="15"),$P$6,0))))</f>
        <v>RIESGO EXTREMO</v>
      </c>
      <c r="Q79" s="44" t="s">
        <v>90</v>
      </c>
      <c r="R79" s="45">
        <f>INT(L79-BO79)</f>
        <v>1</v>
      </c>
      <c r="S79" s="45">
        <f>INT(M79-BQ79)</f>
        <v>5</v>
      </c>
      <c r="T79" s="43">
        <f t="shared" si="33"/>
        <v>5</v>
      </c>
      <c r="U79" s="44" t="str">
        <f t="shared" si="46"/>
        <v>15</v>
      </c>
      <c r="V79" s="44" t="str">
        <f t="shared" ref="V79:V85" si="66">IF(OR(U79="11",U79="12",U79="21",U79="22",U79="31"),$P$9,IF(OR(U79="41",U79="32",U79="23",U79="13"),$P$8,IF(OR(U79="51",U79="52",U79="42",U79="43",U79="33",U79="24",U79="14"),$P$7,IF(OR(U79="53",U79="54",U79="44",U79="34",U79="55",U79="45",U79="35",U79="25",U79="15"),$P$6,0))))</f>
        <v>RIESGO EXTREMO</v>
      </c>
      <c r="W79" s="47" t="s">
        <v>760</v>
      </c>
      <c r="X79" s="47" t="s">
        <v>23</v>
      </c>
      <c r="Y79" s="26" t="s">
        <v>761</v>
      </c>
      <c r="Z79" s="20" t="s">
        <v>268</v>
      </c>
      <c r="AA79" s="53" t="s">
        <v>23</v>
      </c>
      <c r="AB79" s="20" t="s">
        <v>471</v>
      </c>
      <c r="AC79" s="53" t="s">
        <v>9</v>
      </c>
      <c r="AD79" s="54">
        <f>+SUM(AE79:AH79)</f>
        <v>0</v>
      </c>
      <c r="AE79" s="53"/>
      <c r="AF79" s="53"/>
      <c r="AG79" s="53">
        <v>0</v>
      </c>
      <c r="AH79" s="53">
        <v>0</v>
      </c>
      <c r="AI79" s="53" t="s">
        <v>6</v>
      </c>
      <c r="AJ79" s="53" t="s">
        <v>20</v>
      </c>
      <c r="AK79" s="53" t="s">
        <v>6</v>
      </c>
      <c r="AL79" s="53" t="s">
        <v>6</v>
      </c>
      <c r="AM79" s="53" t="s">
        <v>6</v>
      </c>
      <c r="AN79" s="53" t="s">
        <v>29</v>
      </c>
      <c r="AO79" s="53" t="s">
        <v>117</v>
      </c>
      <c r="AP79" s="53" t="s">
        <v>101</v>
      </c>
      <c r="AQ79" s="53" t="s">
        <v>103</v>
      </c>
      <c r="AR79" s="53" t="s">
        <v>105</v>
      </c>
      <c r="AS79" s="53" t="str">
        <f t="shared" si="1"/>
        <v>Prevenir</v>
      </c>
      <c r="AT79" s="20" t="s">
        <v>108</v>
      </c>
      <c r="AU79" s="20" t="s">
        <v>110</v>
      </c>
      <c r="AV79" s="20" t="s">
        <v>112</v>
      </c>
      <c r="AW79" s="53">
        <f t="shared" si="34"/>
        <v>15</v>
      </c>
      <c r="AX79" s="53">
        <f t="shared" si="35"/>
        <v>15</v>
      </c>
      <c r="AY79" s="53">
        <f t="shared" si="36"/>
        <v>15</v>
      </c>
      <c r="AZ79" s="53">
        <f t="shared" si="37"/>
        <v>15</v>
      </c>
      <c r="BA79" s="53">
        <f t="shared" si="38"/>
        <v>15</v>
      </c>
      <c r="BB79" s="53">
        <f t="shared" si="39"/>
        <v>15</v>
      </c>
      <c r="BC79" s="53">
        <f t="shared" si="40"/>
        <v>10</v>
      </c>
      <c r="BD79" s="54">
        <f t="shared" si="47"/>
        <v>100</v>
      </c>
      <c r="BE79" s="54" t="str">
        <f t="shared" si="48"/>
        <v>Fuerte</v>
      </c>
      <c r="BF79" s="55" t="s">
        <v>156</v>
      </c>
      <c r="BG79" s="54" t="str">
        <f t="shared" si="41"/>
        <v>Fuerte</v>
      </c>
      <c r="BH79" s="54" t="str">
        <f t="shared" si="49"/>
        <v>Fuerte</v>
      </c>
      <c r="BI79" s="54">
        <f t="shared" si="42"/>
        <v>100</v>
      </c>
      <c r="BJ79" s="65">
        <f>+AVERAGE(BI79:BI79)</f>
        <v>100</v>
      </c>
      <c r="BK79" s="54" t="str">
        <f>IF(BJ79&lt;50,"Débil",IF(BJ79=100,"Fuerte","Moderado"))</f>
        <v>Fuerte</v>
      </c>
      <c r="BL79" s="57" t="s">
        <v>165</v>
      </c>
      <c r="BM79" s="57" t="s">
        <v>165</v>
      </c>
      <c r="BN79" s="58">
        <f>IF(E79=$E$7,0,IF(AND(BK79="Fuerte",BL79="Directamente"),2,IF(AND(BK79="Moderado",BL79="Directamente"),1,0)))</f>
        <v>0</v>
      </c>
      <c r="BO79" s="66">
        <f>+AVERAGE(BN79:BN79)</f>
        <v>0</v>
      </c>
      <c r="BP79" s="58">
        <f>IF(D79=$E$7,0,IF(AND(BK79="Fuerte",BL79="Indirectamente"),1,IF(AND(BK79="Fuerte",BL79="Directamente"),2,IF(AND(BK79="Moderado",BL79="Directamente"),1,0))))</f>
        <v>2</v>
      </c>
      <c r="BQ79" s="66" cm="1">
        <f t="array" ref="BQ79">+IF(E79="De Corrupción",0,(BP79:BP79))</f>
        <v>0</v>
      </c>
      <c r="BR79" s="51" t="s">
        <v>45</v>
      </c>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row>
    <row r="80" spans="1:138" s="60" customFormat="1" ht="108" x14ac:dyDescent="0.2">
      <c r="A80" s="116">
        <v>21</v>
      </c>
      <c r="B80" s="115" t="s">
        <v>567</v>
      </c>
      <c r="C80" s="51" t="s">
        <v>45</v>
      </c>
      <c r="D80" s="142" t="s">
        <v>45</v>
      </c>
      <c r="E80" s="142" t="s">
        <v>34</v>
      </c>
      <c r="F80" s="136" t="s">
        <v>69</v>
      </c>
      <c r="G80" s="136" t="s">
        <v>76</v>
      </c>
      <c r="H80" s="136" t="s">
        <v>80</v>
      </c>
      <c r="I80" s="140" t="s">
        <v>269</v>
      </c>
      <c r="J80" s="141" t="s">
        <v>270</v>
      </c>
      <c r="K80" s="140" t="s">
        <v>271</v>
      </c>
      <c r="L80" s="138">
        <v>3</v>
      </c>
      <c r="M80" s="138">
        <v>5</v>
      </c>
      <c r="N80" s="137">
        <f t="shared" si="32"/>
        <v>15</v>
      </c>
      <c r="O80" s="135" t="str">
        <f t="shared" si="44"/>
        <v>35</v>
      </c>
      <c r="P80" s="135" t="str">
        <f t="shared" si="65"/>
        <v>RIESGO EXTREMO</v>
      </c>
      <c r="Q80" s="135" t="s">
        <v>90</v>
      </c>
      <c r="R80" s="139">
        <f>INT(L80-BO80)</f>
        <v>1</v>
      </c>
      <c r="S80" s="139">
        <f>INT(M80-BQ80)</f>
        <v>5</v>
      </c>
      <c r="T80" s="137">
        <f t="shared" si="33"/>
        <v>5</v>
      </c>
      <c r="U80" s="135" t="str">
        <f t="shared" si="46"/>
        <v>15</v>
      </c>
      <c r="V80" s="135" t="str">
        <f t="shared" si="66"/>
        <v>RIESGO EXTREMO</v>
      </c>
      <c r="W80" s="136" t="s">
        <v>760</v>
      </c>
      <c r="X80" s="136" t="s">
        <v>23</v>
      </c>
      <c r="Y80" s="26" t="s">
        <v>762</v>
      </c>
      <c r="Z80" s="20" t="s">
        <v>268</v>
      </c>
      <c r="AA80" s="53" t="s">
        <v>23</v>
      </c>
      <c r="AB80" s="20" t="s">
        <v>472</v>
      </c>
      <c r="AC80" s="53" t="s">
        <v>7</v>
      </c>
      <c r="AD80" s="54">
        <f t="shared" si="43"/>
        <v>2</v>
      </c>
      <c r="AE80" s="53"/>
      <c r="AF80" s="53"/>
      <c r="AG80" s="53">
        <v>1</v>
      </c>
      <c r="AH80" s="53">
        <v>1</v>
      </c>
      <c r="AI80" s="53" t="s">
        <v>23</v>
      </c>
      <c r="AJ80" s="53" t="s">
        <v>20</v>
      </c>
      <c r="AK80" s="53" t="s">
        <v>6</v>
      </c>
      <c r="AL80" s="53" t="s">
        <v>6</v>
      </c>
      <c r="AM80" s="53" t="s">
        <v>6</v>
      </c>
      <c r="AN80" s="53" t="s">
        <v>31</v>
      </c>
      <c r="AO80" s="53" t="s">
        <v>117</v>
      </c>
      <c r="AP80" s="53" t="s">
        <v>101</v>
      </c>
      <c r="AQ80" s="53" t="s">
        <v>103</v>
      </c>
      <c r="AR80" s="53" t="s">
        <v>105</v>
      </c>
      <c r="AS80" s="53" t="str">
        <f t="shared" si="1"/>
        <v>Prevenir</v>
      </c>
      <c r="AT80" s="20" t="s">
        <v>108</v>
      </c>
      <c r="AU80" s="20" t="s">
        <v>110</v>
      </c>
      <c r="AV80" s="20" t="s">
        <v>112</v>
      </c>
      <c r="AW80" s="53">
        <f t="shared" si="34"/>
        <v>15</v>
      </c>
      <c r="AX80" s="53">
        <f t="shared" si="35"/>
        <v>15</v>
      </c>
      <c r="AY80" s="53">
        <f t="shared" si="36"/>
        <v>15</v>
      </c>
      <c r="AZ80" s="53">
        <f t="shared" si="37"/>
        <v>15</v>
      </c>
      <c r="BA80" s="53">
        <f t="shared" si="38"/>
        <v>15</v>
      </c>
      <c r="BB80" s="53">
        <f t="shared" si="39"/>
        <v>15</v>
      </c>
      <c r="BC80" s="53">
        <f t="shared" si="40"/>
        <v>10</v>
      </c>
      <c r="BD80" s="54">
        <f t="shared" si="47"/>
        <v>100</v>
      </c>
      <c r="BE80" s="54" t="str">
        <f t="shared" si="48"/>
        <v>Fuerte</v>
      </c>
      <c r="BF80" s="55" t="s">
        <v>156</v>
      </c>
      <c r="BG80" s="54" t="str">
        <f t="shared" si="41"/>
        <v>Fuerte</v>
      </c>
      <c r="BH80" s="54" t="str">
        <f t="shared" si="49"/>
        <v>Fuerte</v>
      </c>
      <c r="BI80" s="54">
        <f t="shared" si="42"/>
        <v>100</v>
      </c>
      <c r="BJ80" s="129">
        <f>+AVERAGE(BI80:BI82)</f>
        <v>100</v>
      </c>
      <c r="BK80" s="130" t="str">
        <f>IF(BJ80&lt;50,"Débil",IF(BJ80=100,"Fuerte","Moderado"))</f>
        <v>Fuerte</v>
      </c>
      <c r="BL80" s="57" t="s">
        <v>165</v>
      </c>
      <c r="BM80" s="57" t="s">
        <v>165</v>
      </c>
      <c r="BN80" s="58">
        <f>IF(E80=$E$7,0,IF(AND(BK80="Fuerte",BL80="Directamente"),2,IF(AND(BK80="Moderado",BL80="Directamente"),1,0)))</f>
        <v>0</v>
      </c>
      <c r="BO80" s="131">
        <f>+AVERAGE(BN80:BN82)</f>
        <v>1.3333333333333333</v>
      </c>
      <c r="BP80" s="58">
        <f>IF(D80=$E$7,0,IF(AND(BK80="Fuerte",BL80="Indirectamente"),1,IF(AND(BK80="Fuerte",BL80="Directamente"),2,IF(AND(BK80="Moderado",BL80="Directamente"),1,0))))</f>
        <v>2</v>
      </c>
      <c r="BQ80" s="131">
        <f>+IF(E80="De Corrupción",0,AVERAGE(BP80:BP82))</f>
        <v>0</v>
      </c>
      <c r="BR80" s="51" t="s">
        <v>45</v>
      </c>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row>
    <row r="81" spans="1:138" s="60" customFormat="1" ht="96" x14ac:dyDescent="0.2">
      <c r="A81" s="117"/>
      <c r="B81" s="115"/>
      <c r="C81" s="51" t="s">
        <v>45</v>
      </c>
      <c r="D81" s="142"/>
      <c r="E81" s="142"/>
      <c r="F81" s="136"/>
      <c r="G81" s="136"/>
      <c r="H81" s="136"/>
      <c r="I81" s="140"/>
      <c r="J81" s="141"/>
      <c r="K81" s="140"/>
      <c r="L81" s="138"/>
      <c r="M81" s="138"/>
      <c r="N81" s="137">
        <f t="shared" si="32"/>
        <v>0</v>
      </c>
      <c r="O81" s="135" t="str">
        <f t="shared" si="44"/>
        <v/>
      </c>
      <c r="P81" s="135">
        <f t="shared" si="65"/>
        <v>0</v>
      </c>
      <c r="Q81" s="135"/>
      <c r="R81" s="138">
        <f>+L81-BN81</f>
        <v>-2</v>
      </c>
      <c r="S81" s="138">
        <f>+M81-BQ81</f>
        <v>0</v>
      </c>
      <c r="T81" s="137">
        <f t="shared" si="33"/>
        <v>0</v>
      </c>
      <c r="U81" s="135" t="str">
        <f t="shared" si="46"/>
        <v>-20</v>
      </c>
      <c r="V81" s="135">
        <f t="shared" si="66"/>
        <v>0</v>
      </c>
      <c r="W81" s="138"/>
      <c r="X81" s="138"/>
      <c r="Y81" s="26" t="s">
        <v>763</v>
      </c>
      <c r="Z81" s="20" t="s">
        <v>272</v>
      </c>
      <c r="AA81" s="53" t="s">
        <v>23</v>
      </c>
      <c r="AB81" s="20" t="s">
        <v>473</v>
      </c>
      <c r="AC81" s="53" t="s">
        <v>9</v>
      </c>
      <c r="AD81" s="54">
        <f>+SUM(AE81:AH81)</f>
        <v>0</v>
      </c>
      <c r="AE81" s="53"/>
      <c r="AF81" s="53"/>
      <c r="AG81" s="53">
        <v>0</v>
      </c>
      <c r="AH81" s="53">
        <v>0</v>
      </c>
      <c r="AI81" s="53" t="s">
        <v>6</v>
      </c>
      <c r="AJ81" s="53" t="s">
        <v>20</v>
      </c>
      <c r="AK81" s="53" t="s">
        <v>6</v>
      </c>
      <c r="AL81" s="53" t="s">
        <v>6</v>
      </c>
      <c r="AM81" s="53" t="s">
        <v>6</v>
      </c>
      <c r="AN81" s="53" t="s">
        <v>29</v>
      </c>
      <c r="AO81" s="53" t="s">
        <v>117</v>
      </c>
      <c r="AP81" s="53" t="s">
        <v>101</v>
      </c>
      <c r="AQ81" s="53" t="s">
        <v>103</v>
      </c>
      <c r="AR81" s="53" t="s">
        <v>105</v>
      </c>
      <c r="AS81" s="53" t="str">
        <f t="shared" si="1"/>
        <v>Prevenir</v>
      </c>
      <c r="AT81" s="20" t="s">
        <v>108</v>
      </c>
      <c r="AU81" s="20" t="s">
        <v>110</v>
      </c>
      <c r="AV81" s="20" t="s">
        <v>112</v>
      </c>
      <c r="AW81" s="53">
        <f t="shared" si="34"/>
        <v>15</v>
      </c>
      <c r="AX81" s="53">
        <f t="shared" si="35"/>
        <v>15</v>
      </c>
      <c r="AY81" s="53">
        <f t="shared" si="36"/>
        <v>15</v>
      </c>
      <c r="AZ81" s="53">
        <f t="shared" si="37"/>
        <v>15</v>
      </c>
      <c r="BA81" s="53">
        <f t="shared" si="38"/>
        <v>15</v>
      </c>
      <c r="BB81" s="53">
        <f t="shared" si="39"/>
        <v>15</v>
      </c>
      <c r="BC81" s="53">
        <f t="shared" si="40"/>
        <v>10</v>
      </c>
      <c r="BD81" s="54">
        <f t="shared" si="47"/>
        <v>100</v>
      </c>
      <c r="BE81" s="54" t="str">
        <f t="shared" si="48"/>
        <v>Fuerte</v>
      </c>
      <c r="BF81" s="55" t="s">
        <v>156</v>
      </c>
      <c r="BG81" s="54" t="str">
        <f t="shared" si="41"/>
        <v>Fuerte</v>
      </c>
      <c r="BH81" s="54" t="str">
        <f t="shared" si="49"/>
        <v>Fuerte</v>
      </c>
      <c r="BI81" s="54">
        <f t="shared" si="42"/>
        <v>100</v>
      </c>
      <c r="BJ81" s="129"/>
      <c r="BK81" s="130"/>
      <c r="BL81" s="57" t="s">
        <v>165</v>
      </c>
      <c r="BM81" s="57" t="s">
        <v>165</v>
      </c>
      <c r="BN81" s="58">
        <f>IF(E81=$E$7,0,IF(AND(BK80="Fuerte",BL81="Directamente"),2,IF(AND(BK80="Moderado",BL81="Directamente"),1,0)))</f>
        <v>2</v>
      </c>
      <c r="BO81" s="132"/>
      <c r="BP81" s="58">
        <f>IF(D81=$E$7,0,IF(AND(BK80="Fuerte",BL81="Indirectamente"),1,IF(AND(BK80="Fuerte",BL81="Directamente"),2,IF(AND(BK80="Moderado",BL81="Directamente"),1,0))))</f>
        <v>2</v>
      </c>
      <c r="BQ81" s="132"/>
      <c r="BR81" s="51" t="s">
        <v>45</v>
      </c>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row>
    <row r="82" spans="1:138" s="60" customFormat="1" ht="96" x14ac:dyDescent="0.2">
      <c r="A82" s="118"/>
      <c r="B82" s="115"/>
      <c r="C82" s="51" t="s">
        <v>45</v>
      </c>
      <c r="D82" s="142"/>
      <c r="E82" s="142"/>
      <c r="F82" s="136"/>
      <c r="G82" s="136"/>
      <c r="H82" s="136"/>
      <c r="I82" s="140"/>
      <c r="J82" s="141"/>
      <c r="K82" s="140"/>
      <c r="L82" s="138"/>
      <c r="M82" s="138"/>
      <c r="N82" s="137">
        <f t="shared" si="32"/>
        <v>0</v>
      </c>
      <c r="O82" s="135" t="str">
        <f t="shared" si="44"/>
        <v/>
      </c>
      <c r="P82" s="135">
        <f t="shared" si="65"/>
        <v>0</v>
      </c>
      <c r="Q82" s="135"/>
      <c r="R82" s="138">
        <f>+L82-BN82</f>
        <v>-2</v>
      </c>
      <c r="S82" s="138">
        <f>+M82-BQ82</f>
        <v>0</v>
      </c>
      <c r="T82" s="137">
        <f t="shared" si="33"/>
        <v>0</v>
      </c>
      <c r="U82" s="135" t="str">
        <f t="shared" si="46"/>
        <v>-20</v>
      </c>
      <c r="V82" s="135">
        <f t="shared" si="66"/>
        <v>0</v>
      </c>
      <c r="W82" s="138"/>
      <c r="X82" s="138"/>
      <c r="Y82" s="26" t="s">
        <v>645</v>
      </c>
      <c r="Z82" s="20" t="s">
        <v>273</v>
      </c>
      <c r="AA82" s="53" t="s">
        <v>23</v>
      </c>
      <c r="AB82" s="20" t="s">
        <v>474</v>
      </c>
      <c r="AC82" s="53" t="s">
        <v>9</v>
      </c>
      <c r="AD82" s="54">
        <f>+SUM(AE82:AH82)</f>
        <v>0</v>
      </c>
      <c r="AE82" s="53"/>
      <c r="AF82" s="53"/>
      <c r="AG82" s="53">
        <v>0</v>
      </c>
      <c r="AH82" s="53">
        <v>0</v>
      </c>
      <c r="AI82" s="53" t="s">
        <v>6</v>
      </c>
      <c r="AJ82" s="53" t="s">
        <v>20</v>
      </c>
      <c r="AK82" s="53" t="s">
        <v>6</v>
      </c>
      <c r="AL82" s="53" t="s">
        <v>6</v>
      </c>
      <c r="AM82" s="53" t="s">
        <v>6</v>
      </c>
      <c r="AN82" s="53" t="s">
        <v>29</v>
      </c>
      <c r="AO82" s="53" t="s">
        <v>117</v>
      </c>
      <c r="AP82" s="53" t="s">
        <v>101</v>
      </c>
      <c r="AQ82" s="53" t="s">
        <v>103</v>
      </c>
      <c r="AR82" s="53" t="s">
        <v>105</v>
      </c>
      <c r="AS82" s="53" t="str">
        <f t="shared" si="1"/>
        <v>Prevenir</v>
      </c>
      <c r="AT82" s="20" t="s">
        <v>108</v>
      </c>
      <c r="AU82" s="20" t="s">
        <v>110</v>
      </c>
      <c r="AV82" s="20" t="s">
        <v>112</v>
      </c>
      <c r="AW82" s="53">
        <f t="shared" ref="AW82:AW115" si="67">+IF(AP82=$AP$6,$AP$10,$AP$11)</f>
        <v>15</v>
      </c>
      <c r="AX82" s="53">
        <f t="shared" ref="AX82:AX115" si="68">+IF(AQ82=$AQ$6,$AQ$10,$AQ$11)</f>
        <v>15</v>
      </c>
      <c r="AY82" s="53">
        <f t="shared" ref="AY82:AY115" si="69">+IF(AR82=$AR$6,$AR$10,$AR$11)</f>
        <v>15</v>
      </c>
      <c r="AZ82" s="53">
        <f t="shared" ref="AZ82:AZ115" si="70">IF(AS82=$AS$6,$AS$10,IF(AS82=$AS$7,$AS$11,0))</f>
        <v>15</v>
      </c>
      <c r="BA82" s="53">
        <f t="shared" ref="BA82:BA115" si="71">+IF(AT82=$AT$6,$AT$10,$AT$11)</f>
        <v>15</v>
      </c>
      <c r="BB82" s="53">
        <f t="shared" ref="BB82:BB115" si="72">+IF(AU82=$AU$6,$AU$10,$AU$11)</f>
        <v>15</v>
      </c>
      <c r="BC82" s="53">
        <f t="shared" ref="BC82:BC115" si="73">IF(AV82=$AV$6,$AV$10,IF(AV82=$AV$7,$AV$11,0))</f>
        <v>10</v>
      </c>
      <c r="BD82" s="54">
        <f t="shared" si="47"/>
        <v>100</v>
      </c>
      <c r="BE82" s="54" t="str">
        <f t="shared" si="48"/>
        <v>Fuerte</v>
      </c>
      <c r="BF82" s="55" t="s">
        <v>156</v>
      </c>
      <c r="BG82" s="54" t="str">
        <f t="shared" ref="BG82:BG115" si="74">+IF(BF82=$BF$6,"Fuerte",IF(BF82=$BF$7,"Moderado","Débil"))</f>
        <v>Fuerte</v>
      </c>
      <c r="BH82" s="54" t="str">
        <f t="shared" si="49"/>
        <v>Fuerte</v>
      </c>
      <c r="BI82" s="54">
        <f t="shared" ref="BI82:BI115" si="75">+IF(BH82=$BE$6,100,IF(BH82=$BE$7,50,0))</f>
        <v>100</v>
      </c>
      <c r="BJ82" s="129"/>
      <c r="BK82" s="130"/>
      <c r="BL82" s="57" t="s">
        <v>165</v>
      </c>
      <c r="BM82" s="57" t="s">
        <v>165</v>
      </c>
      <c r="BN82" s="58">
        <f>IF(E82=$E$7,0,IF(AND(BK80="Fuerte",BL82="Directamente"),2,IF(AND(BK80="Moderado",BL82="Directamente"),1,0)))</f>
        <v>2</v>
      </c>
      <c r="BO82" s="134"/>
      <c r="BP82" s="58">
        <f>IF(D82=$E$7,0,IF(AND(BK80="Fuerte",BL82="Indirectamente"),1,IF(AND(BK80="Fuerte",BL82="Directamente"),2,IF(AND(BK80="Moderado",BL82="Directamente"),1,0))))</f>
        <v>2</v>
      </c>
      <c r="BQ82" s="134"/>
      <c r="BR82" s="51" t="s">
        <v>45</v>
      </c>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row>
    <row r="83" spans="1:138" s="60" customFormat="1" ht="108" x14ac:dyDescent="0.2">
      <c r="A83" s="116">
        <v>22</v>
      </c>
      <c r="B83" s="115" t="s">
        <v>568</v>
      </c>
      <c r="C83" s="51" t="s">
        <v>45</v>
      </c>
      <c r="D83" s="142" t="s">
        <v>45</v>
      </c>
      <c r="E83" s="142" t="s">
        <v>32</v>
      </c>
      <c r="F83" s="136" t="s">
        <v>69</v>
      </c>
      <c r="G83" s="136" t="s">
        <v>78</v>
      </c>
      <c r="H83" s="136" t="s">
        <v>81</v>
      </c>
      <c r="I83" s="140" t="s">
        <v>274</v>
      </c>
      <c r="J83" s="141" t="s">
        <v>275</v>
      </c>
      <c r="K83" s="140" t="s">
        <v>276</v>
      </c>
      <c r="L83" s="138">
        <v>3</v>
      </c>
      <c r="M83" s="138">
        <v>5</v>
      </c>
      <c r="N83" s="137">
        <f t="shared" si="32"/>
        <v>15</v>
      </c>
      <c r="O83" s="135" t="str">
        <f t="shared" si="44"/>
        <v>35</v>
      </c>
      <c r="P83" s="135" t="str">
        <f t="shared" si="65"/>
        <v>RIESGO EXTREMO</v>
      </c>
      <c r="Q83" s="135" t="s">
        <v>90</v>
      </c>
      <c r="R83" s="139">
        <f>+IF(INT(L83-BO83)&lt;=1,1,INT(L83-BO83))</f>
        <v>1</v>
      </c>
      <c r="S83" s="139">
        <f>INT(M83-BQ83)</f>
        <v>3</v>
      </c>
      <c r="T83" s="137">
        <f t="shared" si="33"/>
        <v>3</v>
      </c>
      <c r="U83" s="135" t="str">
        <f t="shared" si="46"/>
        <v>13</v>
      </c>
      <c r="V83" s="135" t="str">
        <f t="shared" si="66"/>
        <v>RIESGO MODERADO</v>
      </c>
      <c r="W83" s="136" t="s">
        <v>760</v>
      </c>
      <c r="X83" s="136" t="s">
        <v>23</v>
      </c>
      <c r="Y83" s="26" t="s">
        <v>646</v>
      </c>
      <c r="Z83" s="20" t="s">
        <v>277</v>
      </c>
      <c r="AA83" s="53" t="s">
        <v>23</v>
      </c>
      <c r="AB83" s="20" t="s">
        <v>475</v>
      </c>
      <c r="AC83" s="53" t="s">
        <v>9</v>
      </c>
      <c r="AD83" s="54">
        <f>+SUM(AE83:AH83)</f>
        <v>0</v>
      </c>
      <c r="AE83" s="53"/>
      <c r="AF83" s="53"/>
      <c r="AG83" s="53">
        <v>0</v>
      </c>
      <c r="AH83" s="53">
        <v>0</v>
      </c>
      <c r="AI83" s="53" t="s">
        <v>6</v>
      </c>
      <c r="AJ83" s="53" t="s">
        <v>20</v>
      </c>
      <c r="AK83" s="53" t="s">
        <v>6</v>
      </c>
      <c r="AL83" s="53" t="s">
        <v>6</v>
      </c>
      <c r="AM83" s="53" t="s">
        <v>6</v>
      </c>
      <c r="AN83" s="53" t="s">
        <v>29</v>
      </c>
      <c r="AO83" s="53" t="s">
        <v>117</v>
      </c>
      <c r="AP83" s="53" t="s">
        <v>101</v>
      </c>
      <c r="AQ83" s="53" t="s">
        <v>103</v>
      </c>
      <c r="AR83" s="53" t="s">
        <v>105</v>
      </c>
      <c r="AS83" s="53" t="str">
        <f t="shared" si="1"/>
        <v>Prevenir</v>
      </c>
      <c r="AT83" s="20" t="s">
        <v>108</v>
      </c>
      <c r="AU83" s="20" t="s">
        <v>110</v>
      </c>
      <c r="AV83" s="20" t="s">
        <v>112</v>
      </c>
      <c r="AW83" s="53">
        <f t="shared" si="67"/>
        <v>15</v>
      </c>
      <c r="AX83" s="53">
        <f t="shared" si="68"/>
        <v>15</v>
      </c>
      <c r="AY83" s="53">
        <f t="shared" si="69"/>
        <v>15</v>
      </c>
      <c r="AZ83" s="53">
        <f t="shared" si="70"/>
        <v>15</v>
      </c>
      <c r="BA83" s="53">
        <f t="shared" si="71"/>
        <v>15</v>
      </c>
      <c r="BB83" s="53">
        <f t="shared" si="72"/>
        <v>15</v>
      </c>
      <c r="BC83" s="53">
        <f t="shared" si="73"/>
        <v>10</v>
      </c>
      <c r="BD83" s="54">
        <f t="shared" si="47"/>
        <v>100</v>
      </c>
      <c r="BE83" s="54" t="str">
        <f t="shared" si="48"/>
        <v>Fuerte</v>
      </c>
      <c r="BF83" s="55" t="s">
        <v>156</v>
      </c>
      <c r="BG83" s="54" t="str">
        <f t="shared" si="74"/>
        <v>Fuerte</v>
      </c>
      <c r="BH83" s="54" t="str">
        <f t="shared" si="49"/>
        <v>Fuerte</v>
      </c>
      <c r="BI83" s="54">
        <f t="shared" si="75"/>
        <v>100</v>
      </c>
      <c r="BJ83" s="129">
        <f>+AVERAGE(BI83:BI84)</f>
        <v>100</v>
      </c>
      <c r="BK83" s="130" t="str">
        <f>IF(BJ83&lt;50,"Débil",IF(BJ83=100,"Fuerte","Moderado"))</f>
        <v>Fuerte</v>
      </c>
      <c r="BL83" s="57" t="s">
        <v>165</v>
      </c>
      <c r="BM83" s="57" t="s">
        <v>165</v>
      </c>
      <c r="BN83" s="58">
        <f>IF(E83=$E$7,0,IF(AND(BK83="Fuerte",BL83="Directamente"),2,IF(AND(BK83="Moderado",BL83="Directamente"),1,0)))</f>
        <v>2</v>
      </c>
      <c r="BO83" s="131">
        <f>+AVERAGE(BN83:BN84)</f>
        <v>2</v>
      </c>
      <c r="BP83" s="58">
        <f>IF(D83=$E$7,0,IF(AND(BK83="Fuerte",BL83="Indirectamente"),1,IF(AND(BK83="Fuerte",BL83="Directamente"),2,IF(AND(BK83="Moderado",BL83="Directamente"),1,0))))</f>
        <v>2</v>
      </c>
      <c r="BQ83" s="131">
        <f>+AVERAGE(BP83:BP84)</f>
        <v>2</v>
      </c>
      <c r="BR83" s="51" t="s">
        <v>45</v>
      </c>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row>
    <row r="84" spans="1:138" s="60" customFormat="1" ht="96" x14ac:dyDescent="0.2">
      <c r="A84" s="117"/>
      <c r="B84" s="115"/>
      <c r="C84" s="51" t="s">
        <v>45</v>
      </c>
      <c r="D84" s="142"/>
      <c r="E84" s="142"/>
      <c r="F84" s="136"/>
      <c r="G84" s="136"/>
      <c r="H84" s="136"/>
      <c r="I84" s="140"/>
      <c r="J84" s="141"/>
      <c r="K84" s="140"/>
      <c r="L84" s="138"/>
      <c r="M84" s="138"/>
      <c r="N84" s="137">
        <f t="shared" si="32"/>
        <v>0</v>
      </c>
      <c r="O84" s="135" t="str">
        <f t="shared" si="44"/>
        <v/>
      </c>
      <c r="P84" s="135">
        <f t="shared" si="65"/>
        <v>0</v>
      </c>
      <c r="Q84" s="135"/>
      <c r="R84" s="138">
        <f>+L84-BN84</f>
        <v>-2</v>
      </c>
      <c r="S84" s="138">
        <f>+M84-BQ84</f>
        <v>0</v>
      </c>
      <c r="T84" s="137">
        <f t="shared" si="33"/>
        <v>0</v>
      </c>
      <c r="U84" s="135" t="str">
        <f t="shared" si="46"/>
        <v>-20</v>
      </c>
      <c r="V84" s="135">
        <f t="shared" si="66"/>
        <v>0</v>
      </c>
      <c r="W84" s="138"/>
      <c r="X84" s="138"/>
      <c r="Y84" s="26" t="s">
        <v>764</v>
      </c>
      <c r="Z84" s="20" t="s">
        <v>278</v>
      </c>
      <c r="AA84" s="53" t="s">
        <v>23</v>
      </c>
      <c r="AB84" s="20" t="s">
        <v>476</v>
      </c>
      <c r="AC84" s="53" t="s">
        <v>9</v>
      </c>
      <c r="AD84" s="54">
        <f>+SUM(AE84:AH84)</f>
        <v>0</v>
      </c>
      <c r="AE84" s="53"/>
      <c r="AF84" s="53"/>
      <c r="AG84" s="53">
        <v>0</v>
      </c>
      <c r="AH84" s="53">
        <v>0</v>
      </c>
      <c r="AI84" s="53" t="s">
        <v>6</v>
      </c>
      <c r="AJ84" s="53" t="s">
        <v>20</v>
      </c>
      <c r="AK84" s="53" t="s">
        <v>6</v>
      </c>
      <c r="AL84" s="53" t="s">
        <v>6</v>
      </c>
      <c r="AM84" s="53" t="s">
        <v>6</v>
      </c>
      <c r="AN84" s="53" t="s">
        <v>29</v>
      </c>
      <c r="AO84" s="53" t="s">
        <v>117</v>
      </c>
      <c r="AP84" s="53" t="s">
        <v>101</v>
      </c>
      <c r="AQ84" s="53" t="s">
        <v>103</v>
      </c>
      <c r="AR84" s="53" t="s">
        <v>105</v>
      </c>
      <c r="AS84" s="53" t="str">
        <f t="shared" si="1"/>
        <v>Prevenir</v>
      </c>
      <c r="AT84" s="20" t="s">
        <v>108</v>
      </c>
      <c r="AU84" s="20" t="s">
        <v>110</v>
      </c>
      <c r="AV84" s="20" t="s">
        <v>112</v>
      </c>
      <c r="AW84" s="53">
        <f t="shared" si="67"/>
        <v>15</v>
      </c>
      <c r="AX84" s="53">
        <f t="shared" si="68"/>
        <v>15</v>
      </c>
      <c r="AY84" s="53">
        <f t="shared" si="69"/>
        <v>15</v>
      </c>
      <c r="AZ84" s="53">
        <f t="shared" si="70"/>
        <v>15</v>
      </c>
      <c r="BA84" s="53">
        <f t="shared" si="71"/>
        <v>15</v>
      </c>
      <c r="BB84" s="53">
        <f t="shared" si="72"/>
        <v>15</v>
      </c>
      <c r="BC84" s="53">
        <f t="shared" si="73"/>
        <v>10</v>
      </c>
      <c r="BD84" s="54">
        <f t="shared" si="47"/>
        <v>100</v>
      </c>
      <c r="BE84" s="54" t="str">
        <f t="shared" si="48"/>
        <v>Fuerte</v>
      </c>
      <c r="BF84" s="55" t="s">
        <v>156</v>
      </c>
      <c r="BG84" s="54" t="str">
        <f t="shared" si="74"/>
        <v>Fuerte</v>
      </c>
      <c r="BH84" s="54" t="str">
        <f t="shared" si="49"/>
        <v>Fuerte</v>
      </c>
      <c r="BI84" s="54">
        <f t="shared" si="75"/>
        <v>100</v>
      </c>
      <c r="BJ84" s="129"/>
      <c r="BK84" s="130"/>
      <c r="BL84" s="57" t="s">
        <v>165</v>
      </c>
      <c r="BM84" s="57" t="s">
        <v>165</v>
      </c>
      <c r="BN84" s="58">
        <f>IF(E84=$E$7,0,IF(AND(BK83="Fuerte",BL84="Directamente"),2,IF(AND(BK83="Moderado",BL84="Directamente"),1,0)))</f>
        <v>2</v>
      </c>
      <c r="BO84" s="132"/>
      <c r="BP84" s="58">
        <f>IF(D84=$E$7,0,IF(AND(BK83="Fuerte",BL84="Indirectamente"),1,IF(AND(BK83="Fuerte",BL84="Directamente"),2,IF(AND(BK83="Moderado",BL84="Directamente"),1,0))))</f>
        <v>2</v>
      </c>
      <c r="BQ84" s="132"/>
      <c r="BR84" s="51" t="s">
        <v>45</v>
      </c>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row>
    <row r="85" spans="1:138" s="60" customFormat="1" ht="96" x14ac:dyDescent="0.2">
      <c r="A85" s="116">
        <v>23</v>
      </c>
      <c r="B85" s="115" t="s">
        <v>569</v>
      </c>
      <c r="C85" s="51" t="s">
        <v>45</v>
      </c>
      <c r="D85" s="142" t="s">
        <v>45</v>
      </c>
      <c r="E85" s="142" t="s">
        <v>32</v>
      </c>
      <c r="F85" s="136" t="s">
        <v>69</v>
      </c>
      <c r="G85" s="136" t="s">
        <v>77</v>
      </c>
      <c r="H85" s="136" t="s">
        <v>82</v>
      </c>
      <c r="I85" s="140" t="s">
        <v>279</v>
      </c>
      <c r="J85" s="141" t="s">
        <v>280</v>
      </c>
      <c r="K85" s="140" t="s">
        <v>281</v>
      </c>
      <c r="L85" s="138">
        <v>2</v>
      </c>
      <c r="M85" s="138">
        <v>4</v>
      </c>
      <c r="N85" s="137">
        <f t="shared" si="32"/>
        <v>8</v>
      </c>
      <c r="O85" s="135" t="str">
        <f t="shared" si="44"/>
        <v>24</v>
      </c>
      <c r="P85" s="135" t="str">
        <f t="shared" ref="P85" si="76">IF(OR(O85="11",O85="12",O85="21",O85="22",O85="31"),$P$9,IF(OR(O85="41",O85="32",O85="23",O85="13"),$P$8,IF(OR(O85="51",O85="52",O85="42",O85="43",O85="33",O85="24",O85="14"),$P$7,IF(OR(O85="53",O85="54",O85="44",O85="34",O85="55",O85="45",O85="35",O85="25",O85="15"),$P$6,0))))</f>
        <v>RIESGO ALTO</v>
      </c>
      <c r="Q85" s="135" t="s">
        <v>90</v>
      </c>
      <c r="R85" s="139">
        <f>+IF(INT(L85-BO85)&lt;=1,1,INT(L85-BO85))</f>
        <v>1</v>
      </c>
      <c r="S85" s="139">
        <f>INT(M85-BQ85)</f>
        <v>2</v>
      </c>
      <c r="T85" s="137">
        <f t="shared" si="33"/>
        <v>2</v>
      </c>
      <c r="U85" s="135" t="str">
        <f t="shared" si="46"/>
        <v>12</v>
      </c>
      <c r="V85" s="135" t="str">
        <f t="shared" si="66"/>
        <v>RIESGO BAJO</v>
      </c>
      <c r="W85" s="136" t="s">
        <v>760</v>
      </c>
      <c r="X85" s="136" t="s">
        <v>23</v>
      </c>
      <c r="Y85" s="26" t="s">
        <v>958</v>
      </c>
      <c r="Z85" s="20" t="s">
        <v>282</v>
      </c>
      <c r="AA85" s="53" t="s">
        <v>23</v>
      </c>
      <c r="AB85" s="20" t="s">
        <v>478</v>
      </c>
      <c r="AC85" s="53" t="s">
        <v>7</v>
      </c>
      <c r="AD85" s="54">
        <f t="shared" si="43"/>
        <v>6</v>
      </c>
      <c r="AE85" s="53"/>
      <c r="AF85" s="53"/>
      <c r="AG85" s="53">
        <v>2</v>
      </c>
      <c r="AH85" s="53">
        <v>4</v>
      </c>
      <c r="AI85" s="53" t="s">
        <v>23</v>
      </c>
      <c r="AJ85" s="53" t="s">
        <v>20</v>
      </c>
      <c r="AK85" s="53" t="s">
        <v>6</v>
      </c>
      <c r="AL85" s="53" t="s">
        <v>6</v>
      </c>
      <c r="AM85" s="53" t="s">
        <v>6</v>
      </c>
      <c r="AN85" s="53" t="s">
        <v>27</v>
      </c>
      <c r="AO85" s="53" t="s">
        <v>117</v>
      </c>
      <c r="AP85" s="53" t="s">
        <v>101</v>
      </c>
      <c r="AQ85" s="53" t="s">
        <v>103</v>
      </c>
      <c r="AR85" s="53" t="s">
        <v>105</v>
      </c>
      <c r="AS85" s="53" t="str">
        <f t="shared" si="1"/>
        <v>Prevenir</v>
      </c>
      <c r="AT85" s="20" t="s">
        <v>108</v>
      </c>
      <c r="AU85" s="20" t="s">
        <v>110</v>
      </c>
      <c r="AV85" s="20" t="s">
        <v>112</v>
      </c>
      <c r="AW85" s="53">
        <f t="shared" si="67"/>
        <v>15</v>
      </c>
      <c r="AX85" s="53">
        <f t="shared" si="68"/>
        <v>15</v>
      </c>
      <c r="AY85" s="53">
        <f t="shared" si="69"/>
        <v>15</v>
      </c>
      <c r="AZ85" s="53">
        <f t="shared" si="70"/>
        <v>15</v>
      </c>
      <c r="BA85" s="53">
        <f t="shared" si="71"/>
        <v>15</v>
      </c>
      <c r="BB85" s="53">
        <f t="shared" si="72"/>
        <v>15</v>
      </c>
      <c r="BC85" s="53">
        <f t="shared" si="73"/>
        <v>10</v>
      </c>
      <c r="BD85" s="54">
        <f t="shared" si="47"/>
        <v>100</v>
      </c>
      <c r="BE85" s="54" t="str">
        <f t="shared" si="48"/>
        <v>Fuerte</v>
      </c>
      <c r="BF85" s="55" t="s">
        <v>156</v>
      </c>
      <c r="BG85" s="54" t="str">
        <f t="shared" si="74"/>
        <v>Fuerte</v>
      </c>
      <c r="BH85" s="54" t="str">
        <f t="shared" si="49"/>
        <v>Fuerte</v>
      </c>
      <c r="BI85" s="54">
        <f t="shared" si="75"/>
        <v>100</v>
      </c>
      <c r="BJ85" s="129">
        <f>+AVERAGE(BI85:BI86)</f>
        <v>100</v>
      </c>
      <c r="BK85" s="130" t="str">
        <f>IF(BJ85&lt;50,"Débil",IF(BJ85=100,"Fuerte","Moderado"))</f>
        <v>Fuerte</v>
      </c>
      <c r="BL85" s="57" t="s">
        <v>165</v>
      </c>
      <c r="BM85" s="57" t="s">
        <v>165</v>
      </c>
      <c r="BN85" s="58">
        <f>IF(E85=$E$7,0,IF(AND(BK85="Fuerte",BL85="Directamente"),2,IF(AND(BK85="Moderado",BL85="Directamente"),1,0)))</f>
        <v>2</v>
      </c>
      <c r="BO85" s="131">
        <f>+AVERAGE(BN85:BN86)</f>
        <v>2</v>
      </c>
      <c r="BP85" s="58">
        <f>IF(D85=$E$7,0,IF(AND(BK85="Fuerte",BL85="Indirectamente"),1,IF(AND(BK85="Fuerte",BL85="Directamente"),2,IF(AND(BK85="Moderado",BL85="Directamente"),1,0))))</f>
        <v>2</v>
      </c>
      <c r="BQ85" s="131">
        <f>+AVERAGE(BP85:BP86)</f>
        <v>2</v>
      </c>
      <c r="BR85" s="51" t="s">
        <v>45</v>
      </c>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row>
    <row r="86" spans="1:138" s="60" customFormat="1" ht="96" x14ac:dyDescent="0.2">
      <c r="A86" s="117"/>
      <c r="B86" s="115"/>
      <c r="C86" s="51" t="s">
        <v>45</v>
      </c>
      <c r="D86" s="142"/>
      <c r="E86" s="142"/>
      <c r="F86" s="136"/>
      <c r="G86" s="136"/>
      <c r="H86" s="136"/>
      <c r="I86" s="140"/>
      <c r="J86" s="141"/>
      <c r="K86" s="140"/>
      <c r="L86" s="138"/>
      <c r="M86" s="138"/>
      <c r="N86" s="137">
        <f t="shared" si="32"/>
        <v>0</v>
      </c>
      <c r="O86" s="135"/>
      <c r="P86" s="135"/>
      <c r="Q86" s="135"/>
      <c r="R86" s="138">
        <f>+L86-BN86</f>
        <v>-2</v>
      </c>
      <c r="S86" s="138">
        <f>+M86-BQ86</f>
        <v>0</v>
      </c>
      <c r="T86" s="137">
        <f t="shared" si="33"/>
        <v>0</v>
      </c>
      <c r="U86" s="135"/>
      <c r="V86" s="135"/>
      <c r="W86" s="138"/>
      <c r="X86" s="138"/>
      <c r="Y86" s="26" t="s">
        <v>959</v>
      </c>
      <c r="Z86" s="20" t="s">
        <v>282</v>
      </c>
      <c r="AA86" s="53" t="s">
        <v>23</v>
      </c>
      <c r="AB86" s="20" t="s">
        <v>480</v>
      </c>
      <c r="AC86" s="53" t="s">
        <v>9</v>
      </c>
      <c r="AD86" s="54">
        <f>+SUM(AE86:AH86)</f>
        <v>0</v>
      </c>
      <c r="AE86" s="53"/>
      <c r="AF86" s="53"/>
      <c r="AG86" s="53">
        <v>0</v>
      </c>
      <c r="AH86" s="53">
        <v>0</v>
      </c>
      <c r="AI86" s="53" t="s">
        <v>6</v>
      </c>
      <c r="AJ86" s="53" t="s">
        <v>20</v>
      </c>
      <c r="AK86" s="53" t="s">
        <v>6</v>
      </c>
      <c r="AL86" s="53" t="s">
        <v>6</v>
      </c>
      <c r="AM86" s="53" t="s">
        <v>6</v>
      </c>
      <c r="AN86" s="53" t="s">
        <v>29</v>
      </c>
      <c r="AO86" s="53" t="s">
        <v>117</v>
      </c>
      <c r="AP86" s="53" t="s">
        <v>101</v>
      </c>
      <c r="AQ86" s="53" t="s">
        <v>103</v>
      </c>
      <c r="AR86" s="53" t="s">
        <v>105</v>
      </c>
      <c r="AS86" s="53" t="str">
        <f t="shared" si="1"/>
        <v>Prevenir</v>
      </c>
      <c r="AT86" s="20" t="s">
        <v>108</v>
      </c>
      <c r="AU86" s="20" t="s">
        <v>110</v>
      </c>
      <c r="AV86" s="20" t="s">
        <v>112</v>
      </c>
      <c r="AW86" s="53">
        <f t="shared" si="67"/>
        <v>15</v>
      </c>
      <c r="AX86" s="53">
        <f t="shared" si="68"/>
        <v>15</v>
      </c>
      <c r="AY86" s="53">
        <f t="shared" si="69"/>
        <v>15</v>
      </c>
      <c r="AZ86" s="53">
        <f t="shared" si="70"/>
        <v>15</v>
      </c>
      <c r="BA86" s="53">
        <f t="shared" si="71"/>
        <v>15</v>
      </c>
      <c r="BB86" s="53">
        <f t="shared" si="72"/>
        <v>15</v>
      </c>
      <c r="BC86" s="53">
        <f t="shared" si="73"/>
        <v>10</v>
      </c>
      <c r="BD86" s="54">
        <f t="shared" si="47"/>
        <v>100</v>
      </c>
      <c r="BE86" s="54" t="str">
        <f t="shared" si="48"/>
        <v>Fuerte</v>
      </c>
      <c r="BF86" s="55" t="s">
        <v>156</v>
      </c>
      <c r="BG86" s="54" t="str">
        <f t="shared" si="74"/>
        <v>Fuerte</v>
      </c>
      <c r="BH86" s="54" t="str">
        <f t="shared" si="49"/>
        <v>Fuerte</v>
      </c>
      <c r="BI86" s="54">
        <f t="shared" si="75"/>
        <v>100</v>
      </c>
      <c r="BJ86" s="129"/>
      <c r="BK86" s="130"/>
      <c r="BL86" s="57" t="s">
        <v>165</v>
      </c>
      <c r="BM86" s="57" t="s">
        <v>165</v>
      </c>
      <c r="BN86" s="58">
        <f>IF(E86=$E$7,0,IF(AND(BK85="Fuerte",BL86="Directamente"),2,IF(AND(BK85="Moderado",BL86="Directamente"),1,0)))</f>
        <v>2</v>
      </c>
      <c r="BO86" s="132"/>
      <c r="BP86" s="58">
        <f>IF(D86=$E$7,0,IF(AND(BK85="Fuerte",BL86="Indirectamente"),1,IF(AND(BK85="Fuerte",BL86="Directamente"),2,IF(AND(BK85="Moderado",BL86="Directamente"),1,0))))</f>
        <v>2</v>
      </c>
      <c r="BQ86" s="132"/>
      <c r="BR86" s="51" t="s">
        <v>45</v>
      </c>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row>
    <row r="87" spans="1:138" s="60" customFormat="1" ht="96" x14ac:dyDescent="0.2">
      <c r="A87" s="116">
        <v>24</v>
      </c>
      <c r="B87" s="115" t="s">
        <v>570</v>
      </c>
      <c r="C87" s="51" t="s">
        <v>42</v>
      </c>
      <c r="D87" s="142" t="s">
        <v>42</v>
      </c>
      <c r="E87" s="142" t="s">
        <v>38</v>
      </c>
      <c r="F87" s="136" t="s">
        <v>67</v>
      </c>
      <c r="G87" s="136" t="s">
        <v>76</v>
      </c>
      <c r="H87" s="136" t="s">
        <v>83</v>
      </c>
      <c r="I87" s="140" t="s">
        <v>283</v>
      </c>
      <c r="J87" s="141" t="s">
        <v>284</v>
      </c>
      <c r="K87" s="140" t="s">
        <v>285</v>
      </c>
      <c r="L87" s="138">
        <v>3</v>
      </c>
      <c r="M87" s="138">
        <v>4</v>
      </c>
      <c r="N87" s="137">
        <f t="shared" si="32"/>
        <v>12</v>
      </c>
      <c r="O87" s="135" t="str">
        <f t="shared" si="44"/>
        <v>34</v>
      </c>
      <c r="P87" s="135" t="str">
        <f t="shared" ref="P87:P93" si="77">IF(OR(O87="11",O87="12",O87="21",O87="22",O87="31"),$P$9,IF(OR(O87="41",O87="32",O87="23",O87="13"),$P$8,IF(OR(O87="51",O87="52",O87="42",O87="43",O87="33",O87="24",O87="14"),$P$7,IF(OR(O87="53",O87="54",O87="44",O87="34",O87="55",O87="45",O87="35",O87="25",O87="15"),$P$6,0))))</f>
        <v>RIESGO EXTREMO</v>
      </c>
      <c r="Q87" s="135" t="s">
        <v>90</v>
      </c>
      <c r="R87" s="139">
        <f>INT(L87-BO87)</f>
        <v>3</v>
      </c>
      <c r="S87" s="139">
        <f>INT(M87-BQ87)</f>
        <v>4</v>
      </c>
      <c r="T87" s="137">
        <f t="shared" si="33"/>
        <v>12</v>
      </c>
      <c r="U87" s="135" t="str">
        <f t="shared" si="46"/>
        <v>34</v>
      </c>
      <c r="V87" s="135" t="str">
        <f t="shared" ref="V87:V94" si="78">IF(OR(U87="11",U87="12",U87="21",U87="22",U87="31"),$P$9,IF(OR(U87="41",U87="32",U87="23",U87="13"),$P$8,IF(OR(U87="51",U87="52",U87="42",U87="43",U87="33",U87="24",U87="14"),$P$7,IF(OR(U87="53",U87="54",U87="44",U87="34",U87="55",U87="45",U87="35",U87="25",U87="15"),$P$6,0))))</f>
        <v>RIESGO EXTREMO</v>
      </c>
      <c r="W87" s="136" t="s">
        <v>760</v>
      </c>
      <c r="X87" s="136" t="s">
        <v>23</v>
      </c>
      <c r="Y87" s="26" t="s">
        <v>647</v>
      </c>
      <c r="Z87" s="20" t="s">
        <v>286</v>
      </c>
      <c r="AA87" s="53" t="s">
        <v>23</v>
      </c>
      <c r="AB87" s="20" t="s">
        <v>481</v>
      </c>
      <c r="AC87" s="53" t="s">
        <v>9</v>
      </c>
      <c r="AD87" s="54">
        <f>+SUM(AE87:AH87)</f>
        <v>0</v>
      </c>
      <c r="AE87" s="53"/>
      <c r="AF87" s="53"/>
      <c r="AG87" s="53">
        <v>0</v>
      </c>
      <c r="AH87" s="53">
        <v>0</v>
      </c>
      <c r="AI87" s="53" t="s">
        <v>23</v>
      </c>
      <c r="AJ87" s="53" t="s">
        <v>21</v>
      </c>
      <c r="AK87" s="53" t="s">
        <v>6</v>
      </c>
      <c r="AL87" s="53" t="s">
        <v>6</v>
      </c>
      <c r="AM87" s="53" t="s">
        <v>6</v>
      </c>
      <c r="AN87" s="53" t="s">
        <v>24</v>
      </c>
      <c r="AO87" s="53" t="s">
        <v>117</v>
      </c>
      <c r="AP87" s="53" t="s">
        <v>101</v>
      </c>
      <c r="AQ87" s="53" t="s">
        <v>103</v>
      </c>
      <c r="AR87" s="53" t="s">
        <v>105</v>
      </c>
      <c r="AS87" s="53" t="str">
        <f t="shared" si="1"/>
        <v>Detectar</v>
      </c>
      <c r="AT87" s="20" t="s">
        <v>108</v>
      </c>
      <c r="AU87" s="20" t="s">
        <v>110</v>
      </c>
      <c r="AV87" s="20" t="s">
        <v>112</v>
      </c>
      <c r="AW87" s="53">
        <f t="shared" si="67"/>
        <v>15</v>
      </c>
      <c r="AX87" s="53">
        <f t="shared" si="68"/>
        <v>15</v>
      </c>
      <c r="AY87" s="53">
        <f t="shared" si="69"/>
        <v>15</v>
      </c>
      <c r="AZ87" s="53">
        <f t="shared" si="70"/>
        <v>10</v>
      </c>
      <c r="BA87" s="53">
        <f t="shared" si="71"/>
        <v>15</v>
      </c>
      <c r="BB87" s="53">
        <f t="shared" si="72"/>
        <v>15</v>
      </c>
      <c r="BC87" s="53">
        <f t="shared" si="73"/>
        <v>10</v>
      </c>
      <c r="BD87" s="54">
        <f t="shared" si="47"/>
        <v>95</v>
      </c>
      <c r="BE87" s="54" t="str">
        <f t="shared" si="48"/>
        <v>Moderado</v>
      </c>
      <c r="BF87" s="55" t="s">
        <v>156</v>
      </c>
      <c r="BG87" s="54" t="str">
        <f t="shared" si="74"/>
        <v>Fuerte</v>
      </c>
      <c r="BH87" s="54" t="str">
        <f t="shared" si="49"/>
        <v>Moderado</v>
      </c>
      <c r="BI87" s="54">
        <f t="shared" si="75"/>
        <v>50</v>
      </c>
      <c r="BJ87" s="129">
        <f>+AVERAGE(BI87:BI89)</f>
        <v>33.333333333333336</v>
      </c>
      <c r="BK87" s="130" t="str">
        <f>IF(BJ87&lt;50,"Débil",IF(BJ87=100,"Fuerte","Moderado"))</f>
        <v>Débil</v>
      </c>
      <c r="BL87" s="57" t="s">
        <v>165</v>
      </c>
      <c r="BM87" s="57" t="s">
        <v>167</v>
      </c>
      <c r="BN87" s="58">
        <f>IF(E87=$E$7,0,IF(AND(BK87="Fuerte",BL87="Directamente"),2,IF(AND(BK87="Moderado",BL87="Directamente"),1,0)))</f>
        <v>0</v>
      </c>
      <c r="BO87" s="131">
        <f>+AVERAGE(BN87:BN89)</f>
        <v>0</v>
      </c>
      <c r="BP87" s="58">
        <f>IF(D87=$E$7,0,IF(AND(BK87="Fuerte",BL87="Indirectamente"),1,IF(AND(BK87="Fuerte",BL87="Directamente"),2,IF(AND(BK87="Moderado",BL87="Directamente"),1,0))))</f>
        <v>0</v>
      </c>
      <c r="BQ87" s="131">
        <f>+AVERAGE(BP87:BP89)</f>
        <v>0</v>
      </c>
      <c r="BR87" s="51" t="s">
        <v>42</v>
      </c>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row>
    <row r="88" spans="1:138" s="60" customFormat="1" ht="96" x14ac:dyDescent="0.2">
      <c r="A88" s="117"/>
      <c r="B88" s="115"/>
      <c r="C88" s="51" t="s">
        <v>42</v>
      </c>
      <c r="D88" s="142"/>
      <c r="E88" s="142"/>
      <c r="F88" s="136"/>
      <c r="G88" s="136"/>
      <c r="H88" s="136"/>
      <c r="I88" s="140"/>
      <c r="J88" s="141"/>
      <c r="K88" s="140"/>
      <c r="L88" s="138"/>
      <c r="M88" s="138"/>
      <c r="N88" s="137">
        <f t="shared" si="32"/>
        <v>0</v>
      </c>
      <c r="O88" s="135" t="str">
        <f t="shared" si="44"/>
        <v/>
      </c>
      <c r="P88" s="135">
        <f t="shared" si="77"/>
        <v>0</v>
      </c>
      <c r="Q88" s="135"/>
      <c r="R88" s="138">
        <f>+L88-BN88</f>
        <v>0</v>
      </c>
      <c r="S88" s="138">
        <f>+M88-BQ88</f>
        <v>0</v>
      </c>
      <c r="T88" s="137">
        <f t="shared" si="33"/>
        <v>0</v>
      </c>
      <c r="U88" s="135" t="str">
        <f t="shared" si="46"/>
        <v>00</v>
      </c>
      <c r="V88" s="135">
        <f t="shared" si="78"/>
        <v>0</v>
      </c>
      <c r="W88" s="138"/>
      <c r="X88" s="138"/>
      <c r="Y88" s="26" t="s">
        <v>648</v>
      </c>
      <c r="Z88" s="20" t="s">
        <v>287</v>
      </c>
      <c r="AA88" s="53" t="s">
        <v>23</v>
      </c>
      <c r="AB88" s="20" t="s">
        <v>482</v>
      </c>
      <c r="AC88" s="53" t="s">
        <v>9</v>
      </c>
      <c r="AD88" s="54">
        <f>+SUM(AE88:AH88)</f>
        <v>0</v>
      </c>
      <c r="AE88" s="53"/>
      <c r="AF88" s="53"/>
      <c r="AG88" s="53">
        <v>0</v>
      </c>
      <c r="AH88" s="53">
        <v>0</v>
      </c>
      <c r="AI88" s="53" t="s">
        <v>23</v>
      </c>
      <c r="AJ88" s="53" t="s">
        <v>21</v>
      </c>
      <c r="AK88" s="53" t="s">
        <v>6</v>
      </c>
      <c r="AL88" s="53" t="s">
        <v>6</v>
      </c>
      <c r="AM88" s="53" t="s">
        <v>6</v>
      </c>
      <c r="AN88" s="53" t="s">
        <v>26</v>
      </c>
      <c r="AO88" s="53" t="s">
        <v>117</v>
      </c>
      <c r="AP88" s="53" t="s">
        <v>101</v>
      </c>
      <c r="AQ88" s="53" t="s">
        <v>103</v>
      </c>
      <c r="AR88" s="53" t="s">
        <v>105</v>
      </c>
      <c r="AS88" s="53" t="str">
        <f t="shared" si="1"/>
        <v>Detectar</v>
      </c>
      <c r="AT88" s="20" t="s">
        <v>108</v>
      </c>
      <c r="AU88" s="20" t="s">
        <v>110</v>
      </c>
      <c r="AV88" s="20" t="s">
        <v>112</v>
      </c>
      <c r="AW88" s="53">
        <f t="shared" si="67"/>
        <v>15</v>
      </c>
      <c r="AX88" s="53">
        <f t="shared" si="68"/>
        <v>15</v>
      </c>
      <c r="AY88" s="53">
        <f t="shared" si="69"/>
        <v>15</v>
      </c>
      <c r="AZ88" s="53">
        <f t="shared" si="70"/>
        <v>10</v>
      </c>
      <c r="BA88" s="53">
        <f t="shared" si="71"/>
        <v>15</v>
      </c>
      <c r="BB88" s="53">
        <f t="shared" si="72"/>
        <v>15</v>
      </c>
      <c r="BC88" s="53">
        <f t="shared" si="73"/>
        <v>10</v>
      </c>
      <c r="BD88" s="54">
        <f t="shared" si="47"/>
        <v>95</v>
      </c>
      <c r="BE88" s="54" t="str">
        <f t="shared" si="48"/>
        <v>Moderado</v>
      </c>
      <c r="BF88" s="55" t="s">
        <v>156</v>
      </c>
      <c r="BG88" s="54" t="str">
        <f t="shared" si="74"/>
        <v>Fuerte</v>
      </c>
      <c r="BH88" s="54" t="str">
        <f t="shared" si="49"/>
        <v>Moderado</v>
      </c>
      <c r="BI88" s="54">
        <f t="shared" si="75"/>
        <v>50</v>
      </c>
      <c r="BJ88" s="129"/>
      <c r="BK88" s="130"/>
      <c r="BL88" s="57" t="s">
        <v>165</v>
      </c>
      <c r="BM88" s="57" t="s">
        <v>167</v>
      </c>
      <c r="BN88" s="58">
        <f>IF(E88=$E$7,0,IF(AND(BK87="Fuerte",BL88="Directamente"),2,IF(AND(BK87="Moderado",BL88="Directamente"),1,0)))</f>
        <v>0</v>
      </c>
      <c r="BO88" s="132"/>
      <c r="BP88" s="58">
        <f>IF(D88=$E$7,0,IF(AND(BK87="Fuerte",BL88="Indirectamente"),1,IF(AND(BK87="Fuerte",BL88="Directamente"),2,IF(AND(BK87="Moderado",BL88="Directamente"),1,0))))</f>
        <v>0</v>
      </c>
      <c r="BQ88" s="132"/>
      <c r="BR88" s="51" t="s">
        <v>42</v>
      </c>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row>
    <row r="89" spans="1:138" s="60" customFormat="1" ht="108" x14ac:dyDescent="0.2">
      <c r="A89" s="118"/>
      <c r="B89" s="115"/>
      <c r="C89" s="51" t="s">
        <v>42</v>
      </c>
      <c r="D89" s="142"/>
      <c r="E89" s="142"/>
      <c r="F89" s="136"/>
      <c r="G89" s="136"/>
      <c r="H89" s="136"/>
      <c r="I89" s="140"/>
      <c r="J89" s="141"/>
      <c r="K89" s="140"/>
      <c r="L89" s="138"/>
      <c r="M89" s="138"/>
      <c r="N89" s="137">
        <f t="shared" si="32"/>
        <v>0</v>
      </c>
      <c r="O89" s="135" t="str">
        <f t="shared" si="44"/>
        <v/>
      </c>
      <c r="P89" s="135">
        <f t="shared" si="77"/>
        <v>0</v>
      </c>
      <c r="Q89" s="135"/>
      <c r="R89" s="138">
        <f>+L89-BN89</f>
        <v>0</v>
      </c>
      <c r="S89" s="138">
        <f>+M89-BQ89</f>
        <v>0</v>
      </c>
      <c r="T89" s="137">
        <f t="shared" si="33"/>
        <v>0</v>
      </c>
      <c r="U89" s="135" t="str">
        <f t="shared" si="46"/>
        <v>00</v>
      </c>
      <c r="V89" s="135">
        <f t="shared" si="78"/>
        <v>0</v>
      </c>
      <c r="W89" s="138"/>
      <c r="X89" s="138"/>
      <c r="Y89" s="26" t="s">
        <v>649</v>
      </c>
      <c r="Z89" s="20" t="s">
        <v>286</v>
      </c>
      <c r="AA89" s="53" t="s">
        <v>23</v>
      </c>
      <c r="AB89" s="20" t="s">
        <v>483</v>
      </c>
      <c r="AC89" s="53" t="s">
        <v>9</v>
      </c>
      <c r="AD89" s="54">
        <f>+SUM(AE89:AH89)</f>
        <v>0</v>
      </c>
      <c r="AE89" s="53"/>
      <c r="AF89" s="53"/>
      <c r="AG89" s="53">
        <v>0</v>
      </c>
      <c r="AH89" s="53">
        <v>0</v>
      </c>
      <c r="AI89" s="53" t="s">
        <v>23</v>
      </c>
      <c r="AJ89" s="53" t="s">
        <v>22</v>
      </c>
      <c r="AK89" s="53" t="s">
        <v>6</v>
      </c>
      <c r="AL89" s="53" t="s">
        <v>6</v>
      </c>
      <c r="AM89" s="53" t="s">
        <v>6</v>
      </c>
      <c r="AN89" s="53" t="s">
        <v>24</v>
      </c>
      <c r="AO89" s="53" t="s">
        <v>117</v>
      </c>
      <c r="AP89" s="53" t="s">
        <v>101</v>
      </c>
      <c r="AQ89" s="53" t="s">
        <v>103</v>
      </c>
      <c r="AR89" s="53" t="s">
        <v>105</v>
      </c>
      <c r="AS89" s="53" t="str">
        <f t="shared" si="1"/>
        <v>No es un control</v>
      </c>
      <c r="AT89" s="20" t="s">
        <v>108</v>
      </c>
      <c r="AU89" s="20" t="s">
        <v>110</v>
      </c>
      <c r="AV89" s="20" t="s">
        <v>115</v>
      </c>
      <c r="AW89" s="53">
        <f t="shared" si="67"/>
        <v>15</v>
      </c>
      <c r="AX89" s="53">
        <f t="shared" si="68"/>
        <v>15</v>
      </c>
      <c r="AY89" s="53">
        <f t="shared" si="69"/>
        <v>15</v>
      </c>
      <c r="AZ89" s="53">
        <f t="shared" si="70"/>
        <v>0</v>
      </c>
      <c r="BA89" s="53">
        <f t="shared" si="71"/>
        <v>15</v>
      </c>
      <c r="BB89" s="53">
        <f t="shared" si="72"/>
        <v>15</v>
      </c>
      <c r="BC89" s="53">
        <f t="shared" si="73"/>
        <v>5</v>
      </c>
      <c r="BD89" s="54">
        <f t="shared" si="47"/>
        <v>80</v>
      </c>
      <c r="BE89" s="54" t="str">
        <f t="shared" si="48"/>
        <v>Débil</v>
      </c>
      <c r="BF89" s="55" t="s">
        <v>156</v>
      </c>
      <c r="BG89" s="54" t="str">
        <f t="shared" si="74"/>
        <v>Fuerte</v>
      </c>
      <c r="BH89" s="54" t="str">
        <f t="shared" si="49"/>
        <v>Débil</v>
      </c>
      <c r="BI89" s="54">
        <f t="shared" si="75"/>
        <v>0</v>
      </c>
      <c r="BJ89" s="129"/>
      <c r="BK89" s="130"/>
      <c r="BL89" s="57" t="s">
        <v>165</v>
      </c>
      <c r="BM89" s="57" t="s">
        <v>167</v>
      </c>
      <c r="BN89" s="58">
        <f>IF(E89=$E$7,0,IF(AND(BK87="Fuerte",BL89="Directamente"),2,IF(AND(BK87="Moderado",BL89="Directamente"),1,0)))</f>
        <v>0</v>
      </c>
      <c r="BO89" s="134"/>
      <c r="BP89" s="58">
        <f>IF(D89=$E$7,0,IF(AND(BK87="Fuerte",BL89="Indirectamente"),1,IF(AND(BK87="Fuerte",BL89="Directamente"),2,IF(AND(BK87="Moderado",BL89="Directamente"),1,0))))</f>
        <v>0</v>
      </c>
      <c r="BQ89" s="134"/>
      <c r="BR89" s="51" t="s">
        <v>42</v>
      </c>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row>
    <row r="90" spans="1:138" s="60" customFormat="1" ht="108" x14ac:dyDescent="0.2">
      <c r="A90" s="116">
        <v>25</v>
      </c>
      <c r="B90" s="115" t="s">
        <v>571</v>
      </c>
      <c r="C90" s="51" t="s">
        <v>42</v>
      </c>
      <c r="D90" s="142" t="s">
        <v>42</v>
      </c>
      <c r="E90" s="142" t="s">
        <v>32</v>
      </c>
      <c r="F90" s="136" t="s">
        <v>69</v>
      </c>
      <c r="G90" s="136" t="s">
        <v>41</v>
      </c>
      <c r="H90" s="136" t="s">
        <v>81</v>
      </c>
      <c r="I90" s="140" t="s">
        <v>288</v>
      </c>
      <c r="J90" s="141" t="s">
        <v>289</v>
      </c>
      <c r="K90" s="140" t="s">
        <v>290</v>
      </c>
      <c r="L90" s="138">
        <v>2</v>
      </c>
      <c r="M90" s="138">
        <v>4</v>
      </c>
      <c r="N90" s="137">
        <f t="shared" si="32"/>
        <v>8</v>
      </c>
      <c r="O90" s="135" t="str">
        <f t="shared" si="44"/>
        <v>24</v>
      </c>
      <c r="P90" s="135" t="str">
        <f t="shared" si="77"/>
        <v>RIESGO ALTO</v>
      </c>
      <c r="Q90" s="135" t="s">
        <v>90</v>
      </c>
      <c r="R90" s="139">
        <f>+IF(INT(L90-BO90)&lt;=1,1,INT(L90-BO90))</f>
        <v>1</v>
      </c>
      <c r="S90" s="139">
        <f>INT(M90-BQ90)</f>
        <v>2</v>
      </c>
      <c r="T90" s="137">
        <f t="shared" si="33"/>
        <v>2</v>
      </c>
      <c r="U90" s="135" t="str">
        <f t="shared" si="46"/>
        <v>12</v>
      </c>
      <c r="V90" s="135" t="str">
        <f t="shared" si="78"/>
        <v>RIESGO BAJO</v>
      </c>
      <c r="W90" s="136" t="s">
        <v>760</v>
      </c>
      <c r="X90" s="136" t="s">
        <v>23</v>
      </c>
      <c r="Y90" s="26" t="s">
        <v>650</v>
      </c>
      <c r="Z90" s="20" t="s">
        <v>291</v>
      </c>
      <c r="AA90" s="53" t="s">
        <v>23</v>
      </c>
      <c r="AB90" s="20" t="s">
        <v>484</v>
      </c>
      <c r="AC90" s="53" t="s">
        <v>7</v>
      </c>
      <c r="AD90" s="54">
        <f t="shared" si="43"/>
        <v>6</v>
      </c>
      <c r="AE90" s="53"/>
      <c r="AF90" s="53"/>
      <c r="AG90" s="53">
        <v>2</v>
      </c>
      <c r="AH90" s="53">
        <v>4</v>
      </c>
      <c r="AI90" s="53" t="s">
        <v>23</v>
      </c>
      <c r="AJ90" s="53" t="s">
        <v>20</v>
      </c>
      <c r="AK90" s="53" t="s">
        <v>6</v>
      </c>
      <c r="AL90" s="53" t="s">
        <v>6</v>
      </c>
      <c r="AM90" s="53" t="s">
        <v>6</v>
      </c>
      <c r="AN90" s="53" t="s">
        <v>27</v>
      </c>
      <c r="AO90" s="53" t="s">
        <v>117</v>
      </c>
      <c r="AP90" s="53" t="s">
        <v>101</v>
      </c>
      <c r="AQ90" s="53" t="s">
        <v>103</v>
      </c>
      <c r="AR90" s="53" t="s">
        <v>105</v>
      </c>
      <c r="AS90" s="53" t="str">
        <f t="shared" si="1"/>
        <v>Prevenir</v>
      </c>
      <c r="AT90" s="20" t="s">
        <v>108</v>
      </c>
      <c r="AU90" s="20" t="s">
        <v>110</v>
      </c>
      <c r="AV90" s="20" t="s">
        <v>112</v>
      </c>
      <c r="AW90" s="53">
        <f t="shared" si="67"/>
        <v>15</v>
      </c>
      <c r="AX90" s="53">
        <f t="shared" si="68"/>
        <v>15</v>
      </c>
      <c r="AY90" s="53">
        <f t="shared" si="69"/>
        <v>15</v>
      </c>
      <c r="AZ90" s="53">
        <f t="shared" si="70"/>
        <v>15</v>
      </c>
      <c r="BA90" s="53">
        <f t="shared" si="71"/>
        <v>15</v>
      </c>
      <c r="BB90" s="53">
        <f t="shared" si="72"/>
        <v>15</v>
      </c>
      <c r="BC90" s="53">
        <f t="shared" si="73"/>
        <v>10</v>
      </c>
      <c r="BD90" s="54">
        <f t="shared" si="47"/>
        <v>100</v>
      </c>
      <c r="BE90" s="54" t="str">
        <f t="shared" si="48"/>
        <v>Fuerte</v>
      </c>
      <c r="BF90" s="55" t="s">
        <v>156</v>
      </c>
      <c r="BG90" s="54" t="str">
        <f t="shared" si="74"/>
        <v>Fuerte</v>
      </c>
      <c r="BH90" s="54" t="str">
        <f t="shared" si="49"/>
        <v>Fuerte</v>
      </c>
      <c r="BI90" s="54">
        <f t="shared" si="75"/>
        <v>100</v>
      </c>
      <c r="BJ90" s="129">
        <f>+AVERAGE(BI90:BI92)</f>
        <v>100</v>
      </c>
      <c r="BK90" s="130" t="str">
        <f>IF(BJ90&lt;50,"Débil",IF(BJ90=100,"Fuerte","Moderado"))</f>
        <v>Fuerte</v>
      </c>
      <c r="BL90" s="57" t="s">
        <v>165</v>
      </c>
      <c r="BM90" s="57" t="s">
        <v>165</v>
      </c>
      <c r="BN90" s="58">
        <f>IF(E90=$E$7,0,IF(AND(BK90="Fuerte",BL90="Directamente"),2,IF(AND(BK90="Moderado",BL90="Directamente"),1,0)))</f>
        <v>2</v>
      </c>
      <c r="BO90" s="131">
        <f>+AVERAGE(BN90:BN92)</f>
        <v>2</v>
      </c>
      <c r="BP90" s="58">
        <f>IF(D90=$E$7,0,IF(AND(BK90="Fuerte",BL90="Indirectamente"),1,IF(AND(BK90="Fuerte",BL90="Directamente"),2,IF(AND(BK90="Moderado",BL90="Directamente"),1,0))))</f>
        <v>2</v>
      </c>
      <c r="BQ90" s="131">
        <f>+AVERAGE(BP90:BP92)</f>
        <v>2</v>
      </c>
      <c r="BR90" s="51" t="s">
        <v>42</v>
      </c>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row>
    <row r="91" spans="1:138" s="60" customFormat="1" ht="84" x14ac:dyDescent="0.2">
      <c r="A91" s="117"/>
      <c r="B91" s="115"/>
      <c r="C91" s="51" t="s">
        <v>42</v>
      </c>
      <c r="D91" s="142"/>
      <c r="E91" s="142"/>
      <c r="F91" s="136"/>
      <c r="G91" s="136"/>
      <c r="H91" s="136"/>
      <c r="I91" s="140"/>
      <c r="J91" s="141"/>
      <c r="K91" s="140"/>
      <c r="L91" s="138"/>
      <c r="M91" s="138"/>
      <c r="N91" s="137">
        <f t="shared" si="32"/>
        <v>0</v>
      </c>
      <c r="O91" s="135" t="str">
        <f t="shared" si="44"/>
        <v/>
      </c>
      <c r="P91" s="135">
        <f t="shared" si="77"/>
        <v>0</v>
      </c>
      <c r="Q91" s="135"/>
      <c r="R91" s="138">
        <f>+L91-BN91</f>
        <v>-2</v>
      </c>
      <c r="S91" s="138">
        <f>+M91-BQ91</f>
        <v>0</v>
      </c>
      <c r="T91" s="137">
        <f t="shared" si="33"/>
        <v>0</v>
      </c>
      <c r="U91" s="135" t="str">
        <f t="shared" si="46"/>
        <v>-20</v>
      </c>
      <c r="V91" s="135">
        <f t="shared" si="78"/>
        <v>0</v>
      </c>
      <c r="W91" s="138"/>
      <c r="X91" s="138"/>
      <c r="Y91" s="26" t="s">
        <v>765</v>
      </c>
      <c r="Z91" s="20" t="s">
        <v>292</v>
      </c>
      <c r="AA91" s="53" t="s">
        <v>23</v>
      </c>
      <c r="AB91" s="20" t="s">
        <v>485</v>
      </c>
      <c r="AC91" s="53" t="s">
        <v>7</v>
      </c>
      <c r="AD91" s="54">
        <f t="shared" si="43"/>
        <v>22</v>
      </c>
      <c r="AE91" s="53"/>
      <c r="AF91" s="53"/>
      <c r="AG91" s="53">
        <v>5</v>
      </c>
      <c r="AH91" s="53">
        <v>17</v>
      </c>
      <c r="AI91" s="53" t="s">
        <v>23</v>
      </c>
      <c r="AJ91" s="53" t="s">
        <v>20</v>
      </c>
      <c r="AK91" s="53" t="s">
        <v>6</v>
      </c>
      <c r="AL91" s="53" t="s">
        <v>6</v>
      </c>
      <c r="AM91" s="53" t="s">
        <v>6</v>
      </c>
      <c r="AN91" s="53" t="s">
        <v>25</v>
      </c>
      <c r="AO91" s="53" t="s">
        <v>117</v>
      </c>
      <c r="AP91" s="53" t="s">
        <v>101</v>
      </c>
      <c r="AQ91" s="53" t="s">
        <v>103</v>
      </c>
      <c r="AR91" s="53" t="s">
        <v>105</v>
      </c>
      <c r="AS91" s="53" t="str">
        <f t="shared" si="1"/>
        <v>Prevenir</v>
      </c>
      <c r="AT91" s="20" t="s">
        <v>108</v>
      </c>
      <c r="AU91" s="20" t="s">
        <v>110</v>
      </c>
      <c r="AV91" s="20" t="s">
        <v>112</v>
      </c>
      <c r="AW91" s="53">
        <f t="shared" si="67"/>
        <v>15</v>
      </c>
      <c r="AX91" s="53">
        <f t="shared" si="68"/>
        <v>15</v>
      </c>
      <c r="AY91" s="53">
        <f t="shared" si="69"/>
        <v>15</v>
      </c>
      <c r="AZ91" s="53">
        <f t="shared" si="70"/>
        <v>15</v>
      </c>
      <c r="BA91" s="53">
        <f t="shared" si="71"/>
        <v>15</v>
      </c>
      <c r="BB91" s="53">
        <f t="shared" si="72"/>
        <v>15</v>
      </c>
      <c r="BC91" s="53">
        <f t="shared" si="73"/>
        <v>10</v>
      </c>
      <c r="BD91" s="54">
        <f t="shared" si="47"/>
        <v>100</v>
      </c>
      <c r="BE91" s="54" t="str">
        <f t="shared" si="48"/>
        <v>Fuerte</v>
      </c>
      <c r="BF91" s="55" t="s">
        <v>156</v>
      </c>
      <c r="BG91" s="54" t="str">
        <f t="shared" si="74"/>
        <v>Fuerte</v>
      </c>
      <c r="BH91" s="54" t="str">
        <f t="shared" si="49"/>
        <v>Fuerte</v>
      </c>
      <c r="BI91" s="54">
        <f t="shared" si="75"/>
        <v>100</v>
      </c>
      <c r="BJ91" s="129"/>
      <c r="BK91" s="130"/>
      <c r="BL91" s="57" t="s">
        <v>165</v>
      </c>
      <c r="BM91" s="57" t="s">
        <v>165</v>
      </c>
      <c r="BN91" s="58">
        <f>IF(E91=$E$7,0,IF(AND(BK90="Fuerte",BL91="Directamente"),2,IF(AND(BK90="Moderado",BL91="Directamente"),1,0)))</f>
        <v>2</v>
      </c>
      <c r="BO91" s="132"/>
      <c r="BP91" s="58">
        <f>IF(D91=$E$7,0,IF(AND(BK90="Fuerte",BL91="Indirectamente"),1,IF(AND(BK90="Fuerte",BL91="Directamente"),2,IF(AND(BK90="Moderado",BL91="Directamente"),1,0))))</f>
        <v>2</v>
      </c>
      <c r="BQ91" s="132"/>
      <c r="BR91" s="51" t="s">
        <v>42</v>
      </c>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row>
    <row r="92" spans="1:138" s="60" customFormat="1" ht="72" x14ac:dyDescent="0.2">
      <c r="A92" s="118"/>
      <c r="B92" s="115"/>
      <c r="C92" s="51" t="s">
        <v>42</v>
      </c>
      <c r="D92" s="142"/>
      <c r="E92" s="142"/>
      <c r="F92" s="136"/>
      <c r="G92" s="136"/>
      <c r="H92" s="136"/>
      <c r="I92" s="140"/>
      <c r="J92" s="141"/>
      <c r="K92" s="140"/>
      <c r="L92" s="138"/>
      <c r="M92" s="138"/>
      <c r="N92" s="137">
        <f t="shared" si="32"/>
        <v>0</v>
      </c>
      <c r="O92" s="135" t="str">
        <f t="shared" si="44"/>
        <v/>
      </c>
      <c r="P92" s="135">
        <f t="shared" si="77"/>
        <v>0</v>
      </c>
      <c r="Q92" s="135"/>
      <c r="R92" s="138">
        <f>+L92-BN92</f>
        <v>-2</v>
      </c>
      <c r="S92" s="138">
        <f>+M92-BQ92</f>
        <v>0</v>
      </c>
      <c r="T92" s="137">
        <f t="shared" si="33"/>
        <v>0</v>
      </c>
      <c r="U92" s="135" t="str">
        <f t="shared" si="46"/>
        <v>-20</v>
      </c>
      <c r="V92" s="135">
        <f t="shared" si="78"/>
        <v>0</v>
      </c>
      <c r="W92" s="138"/>
      <c r="X92" s="138"/>
      <c r="Y92" s="26" t="s">
        <v>651</v>
      </c>
      <c r="Z92" s="20" t="s">
        <v>293</v>
      </c>
      <c r="AA92" s="53" t="s">
        <v>23</v>
      </c>
      <c r="AB92" s="20" t="s">
        <v>486</v>
      </c>
      <c r="AC92" s="53" t="s">
        <v>9</v>
      </c>
      <c r="AD92" s="54">
        <f>+SUM(AE92:AH92)</f>
        <v>0</v>
      </c>
      <c r="AE92" s="53"/>
      <c r="AF92" s="53"/>
      <c r="AG92" s="53">
        <v>0</v>
      </c>
      <c r="AH92" s="53">
        <v>0</v>
      </c>
      <c r="AI92" s="53" t="s">
        <v>6</v>
      </c>
      <c r="AJ92" s="53" t="s">
        <v>20</v>
      </c>
      <c r="AK92" s="53" t="s">
        <v>6</v>
      </c>
      <c r="AL92" s="53" t="s">
        <v>6</v>
      </c>
      <c r="AM92" s="53" t="s">
        <v>6</v>
      </c>
      <c r="AN92" s="53" t="s">
        <v>29</v>
      </c>
      <c r="AO92" s="53" t="s">
        <v>117</v>
      </c>
      <c r="AP92" s="53" t="s">
        <v>101</v>
      </c>
      <c r="AQ92" s="53" t="s">
        <v>103</v>
      </c>
      <c r="AR92" s="53" t="s">
        <v>105</v>
      </c>
      <c r="AS92" s="53" t="str">
        <f t="shared" si="1"/>
        <v>Prevenir</v>
      </c>
      <c r="AT92" s="20" t="s">
        <v>108</v>
      </c>
      <c r="AU92" s="20" t="s">
        <v>110</v>
      </c>
      <c r="AV92" s="20" t="s">
        <v>112</v>
      </c>
      <c r="AW92" s="53">
        <f t="shared" si="67"/>
        <v>15</v>
      </c>
      <c r="AX92" s="53">
        <f t="shared" si="68"/>
        <v>15</v>
      </c>
      <c r="AY92" s="53">
        <f t="shared" si="69"/>
        <v>15</v>
      </c>
      <c r="AZ92" s="53">
        <f t="shared" si="70"/>
        <v>15</v>
      </c>
      <c r="BA92" s="53">
        <f t="shared" si="71"/>
        <v>15</v>
      </c>
      <c r="BB92" s="53">
        <f t="shared" si="72"/>
        <v>15</v>
      </c>
      <c r="BC92" s="53">
        <f t="shared" si="73"/>
        <v>10</v>
      </c>
      <c r="BD92" s="54">
        <f t="shared" si="47"/>
        <v>100</v>
      </c>
      <c r="BE92" s="54" t="str">
        <f t="shared" si="48"/>
        <v>Fuerte</v>
      </c>
      <c r="BF92" s="55" t="s">
        <v>156</v>
      </c>
      <c r="BG92" s="54" t="str">
        <f t="shared" si="74"/>
        <v>Fuerte</v>
      </c>
      <c r="BH92" s="54" t="str">
        <f t="shared" si="49"/>
        <v>Fuerte</v>
      </c>
      <c r="BI92" s="54">
        <f t="shared" si="75"/>
        <v>100</v>
      </c>
      <c r="BJ92" s="129"/>
      <c r="BK92" s="130"/>
      <c r="BL92" s="57" t="s">
        <v>165</v>
      </c>
      <c r="BM92" s="57" t="s">
        <v>165</v>
      </c>
      <c r="BN92" s="58">
        <f>IF(E92=$E$7,0,IF(AND(BK90="Fuerte",BL92="Directamente"),2,IF(AND(BK90="Moderado",BL92="Directamente"),1,0)))</f>
        <v>2</v>
      </c>
      <c r="BO92" s="134"/>
      <c r="BP92" s="58">
        <f>IF(D92=$E$7,0,IF(AND(BK90="Fuerte",BL92="Indirectamente"),1,IF(AND(BK90="Fuerte",BL92="Directamente"),2,IF(AND(BK90="Moderado",BL92="Directamente"),1,0))))</f>
        <v>2</v>
      </c>
      <c r="BQ92" s="134"/>
      <c r="BR92" s="51" t="s">
        <v>42</v>
      </c>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row>
    <row r="93" spans="1:138" s="60" customFormat="1" ht="168" x14ac:dyDescent="0.2">
      <c r="A93" s="62">
        <v>26</v>
      </c>
      <c r="B93" s="63" t="s">
        <v>572</v>
      </c>
      <c r="C93" s="51" t="s">
        <v>42</v>
      </c>
      <c r="D93" s="64" t="s">
        <v>42</v>
      </c>
      <c r="E93" s="64" t="s">
        <v>34</v>
      </c>
      <c r="F93" s="47" t="s">
        <v>65</v>
      </c>
      <c r="G93" s="47" t="s">
        <v>76</v>
      </c>
      <c r="H93" s="47" t="s">
        <v>71</v>
      </c>
      <c r="I93" s="26" t="s">
        <v>294</v>
      </c>
      <c r="J93" s="48" t="s">
        <v>295</v>
      </c>
      <c r="K93" s="26" t="s">
        <v>296</v>
      </c>
      <c r="L93" s="46">
        <v>1</v>
      </c>
      <c r="M93" s="46">
        <v>5</v>
      </c>
      <c r="N93" s="43">
        <f t="shared" si="32"/>
        <v>5</v>
      </c>
      <c r="O93" s="44" t="str">
        <f t="shared" si="44"/>
        <v>15</v>
      </c>
      <c r="P93" s="44" t="str">
        <f t="shared" si="77"/>
        <v>RIESGO EXTREMO</v>
      </c>
      <c r="Q93" s="44" t="s">
        <v>90</v>
      </c>
      <c r="R93" s="45">
        <f>INT(L93-BO93)</f>
        <v>1</v>
      </c>
      <c r="S93" s="45">
        <f>INT(M93-BQ93)</f>
        <v>5</v>
      </c>
      <c r="T93" s="43">
        <f t="shared" si="33"/>
        <v>5</v>
      </c>
      <c r="U93" s="44" t="str">
        <f t="shared" si="46"/>
        <v>15</v>
      </c>
      <c r="V93" s="44" t="str">
        <f t="shared" si="78"/>
        <v>RIESGO EXTREMO</v>
      </c>
      <c r="W93" s="47" t="s">
        <v>760</v>
      </c>
      <c r="X93" s="47" t="s">
        <v>6</v>
      </c>
      <c r="Y93" s="26" t="s">
        <v>766</v>
      </c>
      <c r="Z93" s="20" t="s">
        <v>297</v>
      </c>
      <c r="AA93" s="53" t="s">
        <v>23</v>
      </c>
      <c r="AB93" s="20" t="s">
        <v>487</v>
      </c>
      <c r="AC93" s="53" t="s">
        <v>7</v>
      </c>
      <c r="AD93" s="54">
        <f t="shared" si="43"/>
        <v>6</v>
      </c>
      <c r="AE93" s="53"/>
      <c r="AF93" s="53"/>
      <c r="AG93" s="53">
        <v>2</v>
      </c>
      <c r="AH93" s="53">
        <v>4</v>
      </c>
      <c r="AI93" s="53" t="s">
        <v>23</v>
      </c>
      <c r="AJ93" s="53" t="s">
        <v>20</v>
      </c>
      <c r="AK93" s="53" t="s">
        <v>6</v>
      </c>
      <c r="AL93" s="53" t="s">
        <v>6</v>
      </c>
      <c r="AM93" s="53" t="s">
        <v>6</v>
      </c>
      <c r="AN93" s="53" t="s">
        <v>27</v>
      </c>
      <c r="AO93" s="53" t="s">
        <v>117</v>
      </c>
      <c r="AP93" s="53" t="s">
        <v>101</v>
      </c>
      <c r="AQ93" s="53" t="s">
        <v>103</v>
      </c>
      <c r="AR93" s="53" t="s">
        <v>105</v>
      </c>
      <c r="AS93" s="53" t="str">
        <f t="shared" si="1"/>
        <v>Prevenir</v>
      </c>
      <c r="AT93" s="20" t="s">
        <v>108</v>
      </c>
      <c r="AU93" s="20" t="s">
        <v>110</v>
      </c>
      <c r="AV93" s="20" t="s">
        <v>112</v>
      </c>
      <c r="AW93" s="53">
        <f t="shared" si="67"/>
        <v>15</v>
      </c>
      <c r="AX93" s="53">
        <f t="shared" si="68"/>
        <v>15</v>
      </c>
      <c r="AY93" s="53">
        <f t="shared" si="69"/>
        <v>15</v>
      </c>
      <c r="AZ93" s="53">
        <f t="shared" si="70"/>
        <v>15</v>
      </c>
      <c r="BA93" s="53">
        <f t="shared" si="71"/>
        <v>15</v>
      </c>
      <c r="BB93" s="53">
        <f t="shared" si="72"/>
        <v>15</v>
      </c>
      <c r="BC93" s="53">
        <f t="shared" si="73"/>
        <v>10</v>
      </c>
      <c r="BD93" s="54">
        <f t="shared" si="47"/>
        <v>100</v>
      </c>
      <c r="BE93" s="54" t="str">
        <f t="shared" si="48"/>
        <v>Fuerte</v>
      </c>
      <c r="BF93" s="55" t="s">
        <v>156</v>
      </c>
      <c r="BG93" s="54" t="str">
        <f t="shared" si="74"/>
        <v>Fuerte</v>
      </c>
      <c r="BH93" s="54" t="str">
        <f t="shared" si="49"/>
        <v>Fuerte</v>
      </c>
      <c r="BI93" s="54">
        <f t="shared" si="75"/>
        <v>100</v>
      </c>
      <c r="BJ93" s="65">
        <f>+AVERAGE(BI93:BI93)</f>
        <v>100</v>
      </c>
      <c r="BK93" s="54" t="str">
        <f>IF(BJ93&lt;50,"Débil",IF(BJ93=100,"Fuerte","Moderado"))</f>
        <v>Fuerte</v>
      </c>
      <c r="BL93" s="57" t="s">
        <v>165</v>
      </c>
      <c r="BM93" s="57" t="s">
        <v>165</v>
      </c>
      <c r="BN93" s="58">
        <f>IF(E93=$E$7,0,IF(AND(BK93="Fuerte",BL93="Directamente"),2,IF(AND(BK93="Moderado",BL93="Directamente"),1,0)))</f>
        <v>0</v>
      </c>
      <c r="BO93" s="66">
        <f>+AVERAGE(BN93:BN93)</f>
        <v>0</v>
      </c>
      <c r="BP93" s="58">
        <f>IF(D93=$E$7,0,IF(AND(BK93="Fuerte",BL93="Indirectamente"),1,IF(AND(BK93="Fuerte",BL93="Directamente"),2,IF(AND(BK93="Moderado",BL93="Directamente"),1,0))))</f>
        <v>2</v>
      </c>
      <c r="BQ93" s="66">
        <f>+IF(E93="De Corrupción",0,AVERAGE(BP93:BP93))</f>
        <v>0</v>
      </c>
      <c r="BR93" s="51" t="s">
        <v>42</v>
      </c>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row>
    <row r="94" spans="1:138" s="60" customFormat="1" ht="84" x14ac:dyDescent="0.2">
      <c r="A94" s="116">
        <v>27</v>
      </c>
      <c r="B94" s="115" t="s">
        <v>573</v>
      </c>
      <c r="C94" s="51" t="s">
        <v>53</v>
      </c>
      <c r="D94" s="142" t="s">
        <v>53</v>
      </c>
      <c r="E94" s="142" t="s">
        <v>32</v>
      </c>
      <c r="F94" s="136" t="s">
        <v>69</v>
      </c>
      <c r="G94" s="136" t="s">
        <v>77</v>
      </c>
      <c r="H94" s="136" t="s">
        <v>72</v>
      </c>
      <c r="I94" s="140" t="s">
        <v>298</v>
      </c>
      <c r="J94" s="141" t="s">
        <v>299</v>
      </c>
      <c r="K94" s="140" t="s">
        <v>300</v>
      </c>
      <c r="L94" s="138">
        <v>3</v>
      </c>
      <c r="M94" s="138">
        <v>4</v>
      </c>
      <c r="N94" s="137">
        <f t="shared" si="32"/>
        <v>12</v>
      </c>
      <c r="O94" s="135" t="str">
        <f t="shared" si="44"/>
        <v>34</v>
      </c>
      <c r="P94" s="135" t="str">
        <f t="shared" ref="P94" si="79">IF(OR(O94="11",O94="12",O94="21",O94="22",O94="31"),$P$9,IF(OR(O94="41",O94="32",O94="23",O94="13"),$P$8,IF(OR(O94="51",O94="52",O94="42",O94="43",O94="33",O94="24",O94="14"),$P$7,IF(OR(O94="53",O94="54",O94="44",O94="34",O94="55",O94="45",O94="35",O94="25",O94="15"),$P$6,0))))</f>
        <v>RIESGO EXTREMO</v>
      </c>
      <c r="Q94" s="135" t="s">
        <v>90</v>
      </c>
      <c r="R94" s="139">
        <f>INT(L94-BO94)</f>
        <v>1</v>
      </c>
      <c r="S94" s="139">
        <f>INT(M94-BQ94)</f>
        <v>2</v>
      </c>
      <c r="T94" s="137">
        <f t="shared" si="33"/>
        <v>2</v>
      </c>
      <c r="U94" s="135" t="str">
        <f t="shared" si="46"/>
        <v>12</v>
      </c>
      <c r="V94" s="135" t="str">
        <f t="shared" si="78"/>
        <v>RIESGO BAJO</v>
      </c>
      <c r="W94" s="136" t="s">
        <v>767</v>
      </c>
      <c r="X94" s="136" t="s">
        <v>6</v>
      </c>
      <c r="Y94" s="26" t="s">
        <v>768</v>
      </c>
      <c r="Z94" s="20" t="s">
        <v>301</v>
      </c>
      <c r="AA94" s="53" t="s">
        <v>23</v>
      </c>
      <c r="AB94" s="20" t="s">
        <v>488</v>
      </c>
      <c r="AC94" s="53" t="s">
        <v>9</v>
      </c>
      <c r="AD94" s="54">
        <f t="shared" ref="AD94:AD102" si="80">+SUM(AE94:AH94)</f>
        <v>0</v>
      </c>
      <c r="AE94" s="53"/>
      <c r="AF94" s="53"/>
      <c r="AG94" s="53">
        <v>0</v>
      </c>
      <c r="AH94" s="53">
        <v>0</v>
      </c>
      <c r="AI94" s="53" t="s">
        <v>6</v>
      </c>
      <c r="AJ94" s="53" t="s">
        <v>20</v>
      </c>
      <c r="AK94" s="53" t="s">
        <v>6</v>
      </c>
      <c r="AL94" s="53" t="s">
        <v>6</v>
      </c>
      <c r="AM94" s="53" t="s">
        <v>6</v>
      </c>
      <c r="AN94" s="53" t="s">
        <v>29</v>
      </c>
      <c r="AO94" s="53" t="s">
        <v>117</v>
      </c>
      <c r="AP94" s="53" t="s">
        <v>101</v>
      </c>
      <c r="AQ94" s="53" t="s">
        <v>103</v>
      </c>
      <c r="AR94" s="53" t="s">
        <v>105</v>
      </c>
      <c r="AS94" s="53" t="str">
        <f t="shared" si="1"/>
        <v>Prevenir</v>
      </c>
      <c r="AT94" s="20" t="s">
        <v>108</v>
      </c>
      <c r="AU94" s="20" t="s">
        <v>110</v>
      </c>
      <c r="AV94" s="20" t="s">
        <v>112</v>
      </c>
      <c r="AW94" s="53">
        <f t="shared" si="67"/>
        <v>15</v>
      </c>
      <c r="AX94" s="53">
        <f t="shared" si="68"/>
        <v>15</v>
      </c>
      <c r="AY94" s="53">
        <f t="shared" si="69"/>
        <v>15</v>
      </c>
      <c r="AZ94" s="53">
        <f t="shared" si="70"/>
        <v>15</v>
      </c>
      <c r="BA94" s="53">
        <f t="shared" si="71"/>
        <v>15</v>
      </c>
      <c r="BB94" s="53">
        <f t="shared" si="72"/>
        <v>15</v>
      </c>
      <c r="BC94" s="53">
        <f t="shared" si="73"/>
        <v>10</v>
      </c>
      <c r="BD94" s="54">
        <f t="shared" si="47"/>
        <v>100</v>
      </c>
      <c r="BE94" s="54" t="str">
        <f t="shared" si="48"/>
        <v>Fuerte</v>
      </c>
      <c r="BF94" s="55" t="s">
        <v>156</v>
      </c>
      <c r="BG94" s="54" t="str">
        <f t="shared" si="74"/>
        <v>Fuerte</v>
      </c>
      <c r="BH94" s="54" t="str">
        <f t="shared" si="49"/>
        <v>Fuerte</v>
      </c>
      <c r="BI94" s="54">
        <f t="shared" si="75"/>
        <v>100</v>
      </c>
      <c r="BJ94" s="129">
        <f>+AVERAGE(BI94:BI96)</f>
        <v>100</v>
      </c>
      <c r="BK94" s="130" t="str">
        <f>IF(BJ94&lt;50,"Débil",IF(BJ94=100,"Fuerte","Moderado"))</f>
        <v>Fuerte</v>
      </c>
      <c r="BL94" s="57" t="s">
        <v>165</v>
      </c>
      <c r="BM94" s="57" t="s">
        <v>165</v>
      </c>
      <c r="BN94" s="58">
        <f>IF(E94=$E$7,0,IF(AND(BK94="Fuerte",BL94="Directamente"),2,IF(AND(BK94="Moderado",BL94="Directamente"),1,0)))</f>
        <v>2</v>
      </c>
      <c r="BO94" s="131">
        <f>+AVERAGE(BN94:BN96)</f>
        <v>2</v>
      </c>
      <c r="BP94" s="58">
        <f>IF(D94=$E$7,0,IF(AND(BK94="Fuerte",BL94="Indirectamente"),1,IF(AND(BK94="Fuerte",BL94="Directamente"),2,IF(AND(BK94="Moderado",BL94="Directamente"),1,0))))</f>
        <v>2</v>
      </c>
      <c r="BQ94" s="131">
        <f>+AVERAGE(BP94:BP96)</f>
        <v>2</v>
      </c>
      <c r="BR94" s="51" t="s">
        <v>53</v>
      </c>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row>
    <row r="95" spans="1:138" s="60" customFormat="1" ht="84" x14ac:dyDescent="0.2">
      <c r="A95" s="117"/>
      <c r="B95" s="115"/>
      <c r="C95" s="51" t="s">
        <v>53</v>
      </c>
      <c r="D95" s="142"/>
      <c r="E95" s="142"/>
      <c r="F95" s="136"/>
      <c r="G95" s="136"/>
      <c r="H95" s="136"/>
      <c r="I95" s="140"/>
      <c r="J95" s="141"/>
      <c r="K95" s="140"/>
      <c r="L95" s="138"/>
      <c r="M95" s="138"/>
      <c r="N95" s="137">
        <f t="shared" ref="N95:N135" si="81">+L95*M95</f>
        <v>0</v>
      </c>
      <c r="O95" s="135"/>
      <c r="P95" s="135"/>
      <c r="Q95" s="135"/>
      <c r="R95" s="138">
        <f>+L95-BN95</f>
        <v>-2</v>
      </c>
      <c r="S95" s="138">
        <f>+M95-BQ95</f>
        <v>0</v>
      </c>
      <c r="T95" s="137">
        <f t="shared" ref="T95:T135" si="82">+R95*S95</f>
        <v>0</v>
      </c>
      <c r="U95" s="135"/>
      <c r="V95" s="135"/>
      <c r="W95" s="138"/>
      <c r="X95" s="138"/>
      <c r="Y95" s="26" t="s">
        <v>769</v>
      </c>
      <c r="Z95" s="20" t="s">
        <v>693</v>
      </c>
      <c r="AA95" s="53" t="s">
        <v>6</v>
      </c>
      <c r="AB95" s="20" t="s">
        <v>489</v>
      </c>
      <c r="AC95" s="53" t="s">
        <v>9</v>
      </c>
      <c r="AD95" s="54">
        <f t="shared" si="80"/>
        <v>0</v>
      </c>
      <c r="AE95" s="53"/>
      <c r="AF95" s="53"/>
      <c r="AG95" s="53">
        <v>0</v>
      </c>
      <c r="AH95" s="53">
        <v>0</v>
      </c>
      <c r="AI95" s="53" t="s">
        <v>6</v>
      </c>
      <c r="AJ95" s="53" t="s">
        <v>20</v>
      </c>
      <c r="AK95" s="53" t="s">
        <v>6</v>
      </c>
      <c r="AL95" s="53" t="s">
        <v>6</v>
      </c>
      <c r="AM95" s="53" t="s">
        <v>6</v>
      </c>
      <c r="AN95" s="53" t="s">
        <v>29</v>
      </c>
      <c r="AO95" s="53" t="s">
        <v>117</v>
      </c>
      <c r="AP95" s="53" t="s">
        <v>101</v>
      </c>
      <c r="AQ95" s="53" t="s">
        <v>103</v>
      </c>
      <c r="AR95" s="53" t="s">
        <v>105</v>
      </c>
      <c r="AS95" s="53" t="str">
        <f t="shared" si="1"/>
        <v>Prevenir</v>
      </c>
      <c r="AT95" s="20" t="s">
        <v>108</v>
      </c>
      <c r="AU95" s="20" t="s">
        <v>110</v>
      </c>
      <c r="AV95" s="20" t="s">
        <v>112</v>
      </c>
      <c r="AW95" s="53">
        <f t="shared" si="67"/>
        <v>15</v>
      </c>
      <c r="AX95" s="53">
        <f t="shared" si="68"/>
        <v>15</v>
      </c>
      <c r="AY95" s="53">
        <f t="shared" si="69"/>
        <v>15</v>
      </c>
      <c r="AZ95" s="53">
        <f t="shared" si="70"/>
        <v>15</v>
      </c>
      <c r="BA95" s="53">
        <f t="shared" si="71"/>
        <v>15</v>
      </c>
      <c r="BB95" s="53">
        <f t="shared" si="72"/>
        <v>15</v>
      </c>
      <c r="BC95" s="53">
        <f t="shared" si="73"/>
        <v>10</v>
      </c>
      <c r="BD95" s="54">
        <f t="shared" si="47"/>
        <v>100</v>
      </c>
      <c r="BE95" s="54" t="str">
        <f t="shared" si="48"/>
        <v>Fuerte</v>
      </c>
      <c r="BF95" s="55" t="s">
        <v>156</v>
      </c>
      <c r="BG95" s="54" t="str">
        <f t="shared" si="74"/>
        <v>Fuerte</v>
      </c>
      <c r="BH95" s="54" t="str">
        <f t="shared" si="49"/>
        <v>Fuerte</v>
      </c>
      <c r="BI95" s="54">
        <f t="shared" si="75"/>
        <v>100</v>
      </c>
      <c r="BJ95" s="129"/>
      <c r="BK95" s="130"/>
      <c r="BL95" s="57" t="s">
        <v>165</v>
      </c>
      <c r="BM95" s="57" t="s">
        <v>165</v>
      </c>
      <c r="BN95" s="58">
        <f>IF(E95=$E$7,0,IF(AND(BK94="Fuerte",BL95="Directamente"),2,IF(AND(BK94="Moderado",BL95="Directamente"),1,0)))</f>
        <v>2</v>
      </c>
      <c r="BO95" s="132"/>
      <c r="BP95" s="58">
        <f>IF(D95=$E$7,0,IF(AND(BK94="Fuerte",BL95="Indirectamente"),1,IF(AND(BK94="Fuerte",BL95="Directamente"),2,IF(AND(BK94="Moderado",BL95="Directamente"),1,0))))</f>
        <v>2</v>
      </c>
      <c r="BQ95" s="132"/>
      <c r="BR95" s="51" t="s">
        <v>53</v>
      </c>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row>
    <row r="96" spans="1:138" s="60" customFormat="1" ht="84" x14ac:dyDescent="0.2">
      <c r="A96" s="118"/>
      <c r="B96" s="115"/>
      <c r="C96" s="51" t="s">
        <v>53</v>
      </c>
      <c r="D96" s="142"/>
      <c r="E96" s="142"/>
      <c r="F96" s="136"/>
      <c r="G96" s="136"/>
      <c r="H96" s="136"/>
      <c r="I96" s="140"/>
      <c r="J96" s="141"/>
      <c r="K96" s="140"/>
      <c r="L96" s="138"/>
      <c r="M96" s="138"/>
      <c r="N96" s="137">
        <f t="shared" si="81"/>
        <v>0</v>
      </c>
      <c r="O96" s="135"/>
      <c r="P96" s="135"/>
      <c r="Q96" s="135"/>
      <c r="R96" s="138">
        <f>+L96-BN96</f>
        <v>-2</v>
      </c>
      <c r="S96" s="138">
        <f>+M96-BQ96</f>
        <v>0</v>
      </c>
      <c r="T96" s="137">
        <f t="shared" si="82"/>
        <v>0</v>
      </c>
      <c r="U96" s="135"/>
      <c r="V96" s="135"/>
      <c r="W96" s="138"/>
      <c r="X96" s="138"/>
      <c r="Y96" s="26" t="s">
        <v>770</v>
      </c>
      <c r="Z96" s="20" t="s">
        <v>771</v>
      </c>
      <c r="AA96" s="53" t="s">
        <v>6</v>
      </c>
      <c r="AB96" s="20" t="s">
        <v>490</v>
      </c>
      <c r="AC96" s="53" t="s">
        <v>9</v>
      </c>
      <c r="AD96" s="54">
        <f t="shared" si="80"/>
        <v>0</v>
      </c>
      <c r="AE96" s="53"/>
      <c r="AF96" s="53"/>
      <c r="AG96" s="53">
        <v>0</v>
      </c>
      <c r="AH96" s="53">
        <v>0</v>
      </c>
      <c r="AI96" s="53" t="s">
        <v>6</v>
      </c>
      <c r="AJ96" s="53" t="s">
        <v>20</v>
      </c>
      <c r="AK96" s="53" t="s">
        <v>6</v>
      </c>
      <c r="AL96" s="53" t="s">
        <v>6</v>
      </c>
      <c r="AM96" s="53" t="s">
        <v>6</v>
      </c>
      <c r="AN96" s="53" t="s">
        <v>29</v>
      </c>
      <c r="AO96" s="53" t="s">
        <v>117</v>
      </c>
      <c r="AP96" s="53" t="s">
        <v>101</v>
      </c>
      <c r="AQ96" s="53" t="s">
        <v>103</v>
      </c>
      <c r="AR96" s="53" t="s">
        <v>105</v>
      </c>
      <c r="AS96" s="53" t="str">
        <f t="shared" si="1"/>
        <v>Prevenir</v>
      </c>
      <c r="AT96" s="20" t="s">
        <v>108</v>
      </c>
      <c r="AU96" s="20" t="s">
        <v>110</v>
      </c>
      <c r="AV96" s="20" t="s">
        <v>112</v>
      </c>
      <c r="AW96" s="53">
        <f t="shared" si="67"/>
        <v>15</v>
      </c>
      <c r="AX96" s="53">
        <f t="shared" si="68"/>
        <v>15</v>
      </c>
      <c r="AY96" s="53">
        <f t="shared" si="69"/>
        <v>15</v>
      </c>
      <c r="AZ96" s="53">
        <f t="shared" si="70"/>
        <v>15</v>
      </c>
      <c r="BA96" s="53">
        <f t="shared" si="71"/>
        <v>15</v>
      </c>
      <c r="BB96" s="53">
        <f t="shared" si="72"/>
        <v>15</v>
      </c>
      <c r="BC96" s="53">
        <f t="shared" si="73"/>
        <v>10</v>
      </c>
      <c r="BD96" s="54">
        <f t="shared" si="47"/>
        <v>100</v>
      </c>
      <c r="BE96" s="54" t="str">
        <f t="shared" si="48"/>
        <v>Fuerte</v>
      </c>
      <c r="BF96" s="55" t="s">
        <v>156</v>
      </c>
      <c r="BG96" s="54" t="str">
        <f t="shared" si="74"/>
        <v>Fuerte</v>
      </c>
      <c r="BH96" s="54" t="str">
        <f t="shared" si="49"/>
        <v>Fuerte</v>
      </c>
      <c r="BI96" s="54">
        <f t="shared" si="75"/>
        <v>100</v>
      </c>
      <c r="BJ96" s="129"/>
      <c r="BK96" s="130"/>
      <c r="BL96" s="57" t="s">
        <v>165</v>
      </c>
      <c r="BM96" s="57" t="s">
        <v>165</v>
      </c>
      <c r="BN96" s="58">
        <f>IF(E96=$E$7,0,IF(AND(BK94="Fuerte",BL96="Directamente"),2,IF(AND(BK94="Moderado",BL96="Directamente"),1,0)))</f>
        <v>2</v>
      </c>
      <c r="BO96" s="134"/>
      <c r="BP96" s="58">
        <f>IF(D96=$E$7,0,IF(AND(BK94="Fuerte",BL96="Indirectamente"),1,IF(AND(BK94="Fuerte",BL96="Directamente"),2,IF(AND(BK94="Moderado",BL96="Directamente"),1,0))))</f>
        <v>2</v>
      </c>
      <c r="BQ96" s="134"/>
      <c r="BR96" s="51" t="s">
        <v>53</v>
      </c>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row>
    <row r="97" spans="1:138" s="60" customFormat="1" ht="76.5" x14ac:dyDescent="0.2">
      <c r="A97" s="62">
        <v>28</v>
      </c>
      <c r="B97" s="63" t="s">
        <v>574</v>
      </c>
      <c r="C97" s="51" t="s">
        <v>53</v>
      </c>
      <c r="D97" s="64" t="s">
        <v>53</v>
      </c>
      <c r="E97" s="64" t="s">
        <v>32</v>
      </c>
      <c r="F97" s="47" t="s">
        <v>69</v>
      </c>
      <c r="G97" s="47" t="s">
        <v>76</v>
      </c>
      <c r="H97" s="47" t="s">
        <v>71</v>
      </c>
      <c r="I97" s="26" t="s">
        <v>302</v>
      </c>
      <c r="J97" s="48" t="s">
        <v>303</v>
      </c>
      <c r="K97" s="26" t="s">
        <v>304</v>
      </c>
      <c r="L97" s="46">
        <v>2</v>
      </c>
      <c r="M97" s="46">
        <v>3</v>
      </c>
      <c r="N97" s="43">
        <f t="shared" si="81"/>
        <v>6</v>
      </c>
      <c r="O97" s="44" t="str">
        <f t="shared" si="44"/>
        <v>23</v>
      </c>
      <c r="P97" s="44" t="str">
        <f t="shared" ref="P97:P99" si="83">IF(OR(O97="11",O97="12",O97="21",O97="22",O97="31"),$P$9,IF(OR(O97="41",O97="32",O97="23",O97="13"),$P$8,IF(OR(O97="51",O97="52",O97="42",O97="43",O97="33",O97="24",O97="14"),$P$7,IF(OR(O97="53",O97="54",O97="44",O97="34",O97="55",O97="45",O97="35",O97="25",O97="15"),$P$6,0))))</f>
        <v>RIESGO MODERADO</v>
      </c>
      <c r="Q97" s="44" t="s">
        <v>90</v>
      </c>
      <c r="R97" s="45">
        <f>+IF(INT(L97-BO97)&lt;=1,1,INT(L97-BO97))</f>
        <v>1</v>
      </c>
      <c r="S97" s="45">
        <f>INT(M97-BQ97)</f>
        <v>1</v>
      </c>
      <c r="T97" s="43">
        <f t="shared" si="82"/>
        <v>1</v>
      </c>
      <c r="U97" s="44" t="str">
        <f t="shared" si="46"/>
        <v>11</v>
      </c>
      <c r="V97" s="44" t="str">
        <f t="shared" ref="V97:V102" si="84">IF(OR(U97="11",U97="12",U97="21",U97="22",U97="31"),$P$9,IF(OR(U97="41",U97="32",U97="23",U97="13"),$P$8,IF(OR(U97="51",U97="52",U97="42",U97="43",U97="33",U97="24",U97="14"),$P$7,IF(OR(U97="53",U97="54",U97="44",U97="34",U97="55",U97="45",U97="35",U97="25",U97="15"),$P$6,0))))</f>
        <v>RIESGO BAJO</v>
      </c>
      <c r="W97" s="47" t="s">
        <v>772</v>
      </c>
      <c r="X97" s="47" t="s">
        <v>6</v>
      </c>
      <c r="Y97" s="26" t="s">
        <v>773</v>
      </c>
      <c r="Z97" s="20" t="s">
        <v>687</v>
      </c>
      <c r="AA97" s="53" t="s">
        <v>23</v>
      </c>
      <c r="AB97" s="20" t="s">
        <v>491</v>
      </c>
      <c r="AC97" s="53" t="s">
        <v>9</v>
      </c>
      <c r="AD97" s="54">
        <f t="shared" si="80"/>
        <v>0</v>
      </c>
      <c r="AE97" s="53"/>
      <c r="AF97" s="53"/>
      <c r="AG97" s="53">
        <v>0</v>
      </c>
      <c r="AH97" s="53">
        <v>0</v>
      </c>
      <c r="AI97" s="53" t="s">
        <v>6</v>
      </c>
      <c r="AJ97" s="53" t="s">
        <v>20</v>
      </c>
      <c r="AK97" s="53" t="s">
        <v>6</v>
      </c>
      <c r="AL97" s="53" t="s">
        <v>6</v>
      </c>
      <c r="AM97" s="53" t="s">
        <v>6</v>
      </c>
      <c r="AN97" s="53" t="s">
        <v>29</v>
      </c>
      <c r="AO97" s="53" t="s">
        <v>117</v>
      </c>
      <c r="AP97" s="53" t="s">
        <v>101</v>
      </c>
      <c r="AQ97" s="53" t="s">
        <v>103</v>
      </c>
      <c r="AR97" s="53" t="s">
        <v>105</v>
      </c>
      <c r="AS97" s="53" t="str">
        <f t="shared" si="1"/>
        <v>Prevenir</v>
      </c>
      <c r="AT97" s="20" t="s">
        <v>108</v>
      </c>
      <c r="AU97" s="20" t="s">
        <v>110</v>
      </c>
      <c r="AV97" s="20" t="s">
        <v>112</v>
      </c>
      <c r="AW97" s="53">
        <f t="shared" si="67"/>
        <v>15</v>
      </c>
      <c r="AX97" s="53">
        <f t="shared" si="68"/>
        <v>15</v>
      </c>
      <c r="AY97" s="53">
        <f t="shared" si="69"/>
        <v>15</v>
      </c>
      <c r="AZ97" s="53">
        <f t="shared" si="70"/>
        <v>15</v>
      </c>
      <c r="BA97" s="53">
        <f t="shared" si="71"/>
        <v>15</v>
      </c>
      <c r="BB97" s="53">
        <f t="shared" si="72"/>
        <v>15</v>
      </c>
      <c r="BC97" s="53">
        <f t="shared" si="73"/>
        <v>10</v>
      </c>
      <c r="BD97" s="54">
        <f t="shared" si="47"/>
        <v>100</v>
      </c>
      <c r="BE97" s="54" t="str">
        <f t="shared" si="48"/>
        <v>Fuerte</v>
      </c>
      <c r="BF97" s="55" t="s">
        <v>156</v>
      </c>
      <c r="BG97" s="54" t="str">
        <f t="shared" si="74"/>
        <v>Fuerte</v>
      </c>
      <c r="BH97" s="54" t="str">
        <f t="shared" si="49"/>
        <v>Fuerte</v>
      </c>
      <c r="BI97" s="54">
        <f t="shared" si="75"/>
        <v>100</v>
      </c>
      <c r="BJ97" s="65">
        <f>+AVERAGE(BI97:BI97)</f>
        <v>100</v>
      </c>
      <c r="BK97" s="54" t="str">
        <f>IF(BJ97&lt;50,"Débil",IF(BJ97=100,"Fuerte","Moderado"))</f>
        <v>Fuerte</v>
      </c>
      <c r="BL97" s="57" t="s">
        <v>165</v>
      </c>
      <c r="BM97" s="57" t="s">
        <v>165</v>
      </c>
      <c r="BN97" s="58">
        <f>IF(E97=$E$7,0,IF(AND(BK97="Fuerte",BL97="Directamente"),2,IF(AND(BK97="Moderado",BL97="Directamente"),1,0)))</f>
        <v>2</v>
      </c>
      <c r="BO97" s="66">
        <f>+AVERAGE(BN97:BN97)</f>
        <v>2</v>
      </c>
      <c r="BP97" s="58">
        <f>IF(D97=$E$7,0,IF(AND(BK97="Fuerte",BL97="Indirectamente"),1,IF(AND(BK97="Fuerte",BL97="Directamente"),2,IF(AND(BK97="Moderado",BL97="Directamente"),1,0))))</f>
        <v>2</v>
      </c>
      <c r="BQ97" s="66">
        <f>+AVERAGE(BP97:BP97)</f>
        <v>2</v>
      </c>
      <c r="BR97" s="51" t="s">
        <v>53</v>
      </c>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row>
    <row r="98" spans="1:138" s="60" customFormat="1" ht="84" x14ac:dyDescent="0.2">
      <c r="A98" s="62">
        <v>29</v>
      </c>
      <c r="B98" s="63" t="s">
        <v>575</v>
      </c>
      <c r="C98" s="51" t="s">
        <v>53</v>
      </c>
      <c r="D98" s="64" t="s">
        <v>53</v>
      </c>
      <c r="E98" s="64" t="s">
        <v>32</v>
      </c>
      <c r="F98" s="47" t="s">
        <v>69</v>
      </c>
      <c r="G98" s="47" t="s">
        <v>75</v>
      </c>
      <c r="H98" s="47" t="s">
        <v>83</v>
      </c>
      <c r="I98" s="26" t="s">
        <v>305</v>
      </c>
      <c r="J98" s="48" t="s">
        <v>306</v>
      </c>
      <c r="K98" s="26" t="s">
        <v>307</v>
      </c>
      <c r="L98" s="46">
        <v>3</v>
      </c>
      <c r="M98" s="46">
        <v>4</v>
      </c>
      <c r="N98" s="43">
        <f t="shared" si="81"/>
        <v>12</v>
      </c>
      <c r="O98" s="44" t="str">
        <f t="shared" si="44"/>
        <v>34</v>
      </c>
      <c r="P98" s="44" t="str">
        <f t="shared" si="83"/>
        <v>RIESGO EXTREMO</v>
      </c>
      <c r="Q98" s="44" t="s">
        <v>90</v>
      </c>
      <c r="R98" s="45">
        <f>INT(L98-BO98)</f>
        <v>1</v>
      </c>
      <c r="S98" s="45">
        <f>INT(M98-BQ98)</f>
        <v>2</v>
      </c>
      <c r="T98" s="43">
        <f t="shared" si="82"/>
        <v>2</v>
      </c>
      <c r="U98" s="44" t="str">
        <f t="shared" si="46"/>
        <v>12</v>
      </c>
      <c r="V98" s="44" t="str">
        <f t="shared" si="84"/>
        <v>RIESGO BAJO</v>
      </c>
      <c r="W98" s="47" t="s">
        <v>772</v>
      </c>
      <c r="X98" s="47" t="s">
        <v>6</v>
      </c>
      <c r="Y98" s="26" t="s">
        <v>774</v>
      </c>
      <c r="Z98" s="20" t="s">
        <v>308</v>
      </c>
      <c r="AA98" s="53" t="s">
        <v>23</v>
      </c>
      <c r="AB98" s="20" t="s">
        <v>492</v>
      </c>
      <c r="AC98" s="53" t="s">
        <v>9</v>
      </c>
      <c r="AD98" s="54">
        <f t="shared" si="80"/>
        <v>0</v>
      </c>
      <c r="AE98" s="53"/>
      <c r="AF98" s="53"/>
      <c r="AG98" s="53">
        <v>0</v>
      </c>
      <c r="AH98" s="53">
        <v>0</v>
      </c>
      <c r="AI98" s="53" t="s">
        <v>6</v>
      </c>
      <c r="AJ98" s="53" t="s">
        <v>20</v>
      </c>
      <c r="AK98" s="53" t="s">
        <v>6</v>
      </c>
      <c r="AL98" s="53" t="s">
        <v>6</v>
      </c>
      <c r="AM98" s="53" t="s">
        <v>6</v>
      </c>
      <c r="AN98" s="53" t="s">
        <v>29</v>
      </c>
      <c r="AO98" s="53" t="s">
        <v>117</v>
      </c>
      <c r="AP98" s="53" t="s">
        <v>101</v>
      </c>
      <c r="AQ98" s="53" t="s">
        <v>103</v>
      </c>
      <c r="AR98" s="53" t="s">
        <v>105</v>
      </c>
      <c r="AS98" s="53" t="str">
        <f t="shared" si="1"/>
        <v>Prevenir</v>
      </c>
      <c r="AT98" s="20" t="s">
        <v>108</v>
      </c>
      <c r="AU98" s="20" t="s">
        <v>110</v>
      </c>
      <c r="AV98" s="20" t="s">
        <v>112</v>
      </c>
      <c r="AW98" s="53">
        <f t="shared" si="67"/>
        <v>15</v>
      </c>
      <c r="AX98" s="53">
        <f t="shared" si="68"/>
        <v>15</v>
      </c>
      <c r="AY98" s="53">
        <f t="shared" si="69"/>
        <v>15</v>
      </c>
      <c r="AZ98" s="53">
        <f t="shared" si="70"/>
        <v>15</v>
      </c>
      <c r="BA98" s="53">
        <f t="shared" si="71"/>
        <v>15</v>
      </c>
      <c r="BB98" s="53">
        <f t="shared" si="72"/>
        <v>15</v>
      </c>
      <c r="BC98" s="53">
        <f t="shared" si="73"/>
        <v>10</v>
      </c>
      <c r="BD98" s="54">
        <f t="shared" ref="BD98:BD137" si="85">SUM(AW98:BC98)</f>
        <v>100</v>
      </c>
      <c r="BE98" s="54" t="str">
        <f t="shared" ref="BE98:BE137" si="86">+IF(BD98&lt;=85,"Débil",IF(AND(BD98&gt;85,BD98&lt;96),"Moderado","Fuerte"))</f>
        <v>Fuerte</v>
      </c>
      <c r="BF98" s="55" t="s">
        <v>156</v>
      </c>
      <c r="BG98" s="54" t="str">
        <f t="shared" si="74"/>
        <v>Fuerte</v>
      </c>
      <c r="BH98" s="54" t="str">
        <f t="shared" ref="BH98:BH137" si="87">+IF(AND(BE98="Fuerte",BG98="Fuerte"),"Fuerte",IF(BE98="Débil","Débil",IF(BG98="Débil","Débil","Moderado")))</f>
        <v>Fuerte</v>
      </c>
      <c r="BI98" s="54">
        <f t="shared" si="75"/>
        <v>100</v>
      </c>
      <c r="BJ98" s="65">
        <f>+AVERAGE(BI98:BI98)</f>
        <v>100</v>
      </c>
      <c r="BK98" s="54" t="str">
        <f t="shared" ref="BK98:BK138" si="88">IF(BJ98&lt;50,"Débil",IF(BJ98=100,"Fuerte","Moderado"))</f>
        <v>Fuerte</v>
      </c>
      <c r="BL98" s="57" t="s">
        <v>165</v>
      </c>
      <c r="BM98" s="57" t="s">
        <v>165</v>
      </c>
      <c r="BN98" s="58">
        <f>IF(E98=$E$7,0,IF(AND(BK98="Fuerte",BL98="Directamente"),2,IF(AND(BK98="Moderado",BL98="Directamente"),1,0)))</f>
        <v>2</v>
      </c>
      <c r="BO98" s="66">
        <f>+AVERAGE(BN98:BN98)</f>
        <v>2</v>
      </c>
      <c r="BP98" s="58">
        <f>IF(D98=$E$7,0,IF(AND(BK98="Fuerte",BL98="Indirectamente"),1,IF(AND(BK98="Fuerte",BL98="Directamente"),2,IF(AND(BK98="Moderado",BL98="Directamente"),1,0))))</f>
        <v>2</v>
      </c>
      <c r="BQ98" s="66">
        <f>+AVERAGE(BP98:BP98)</f>
        <v>2</v>
      </c>
      <c r="BR98" s="51" t="s">
        <v>53</v>
      </c>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row>
    <row r="99" spans="1:138" s="60" customFormat="1" ht="96" x14ac:dyDescent="0.2">
      <c r="A99" s="116">
        <v>30</v>
      </c>
      <c r="B99" s="115" t="s">
        <v>576</v>
      </c>
      <c r="C99" s="51" t="s">
        <v>53</v>
      </c>
      <c r="D99" s="142" t="s">
        <v>53</v>
      </c>
      <c r="E99" s="142" t="s">
        <v>34</v>
      </c>
      <c r="F99" s="136" t="s">
        <v>65</v>
      </c>
      <c r="G99" s="136" t="s">
        <v>77</v>
      </c>
      <c r="H99" s="136" t="s">
        <v>71</v>
      </c>
      <c r="I99" s="140" t="s">
        <v>309</v>
      </c>
      <c r="J99" s="141" t="s">
        <v>775</v>
      </c>
      <c r="K99" s="140" t="s">
        <v>310</v>
      </c>
      <c r="L99" s="138">
        <v>2</v>
      </c>
      <c r="M99" s="138">
        <v>4</v>
      </c>
      <c r="N99" s="137">
        <f t="shared" ref="N99:N101" si="89">+L99*M99</f>
        <v>8</v>
      </c>
      <c r="O99" s="135" t="str">
        <f t="shared" ref="O99:O101" si="90">(CONCATENATE(L99,M99))</f>
        <v>24</v>
      </c>
      <c r="P99" s="135" t="str">
        <f t="shared" si="83"/>
        <v>RIESGO ALTO</v>
      </c>
      <c r="Q99" s="135" t="s">
        <v>90</v>
      </c>
      <c r="R99" s="159">
        <v>2</v>
      </c>
      <c r="S99" s="159">
        <f>INT(M99-BQ99)</f>
        <v>2</v>
      </c>
      <c r="T99" s="137">
        <f t="shared" ref="T99:T101" si="91">+R99*S99</f>
        <v>4</v>
      </c>
      <c r="U99" s="135" t="str">
        <f t="shared" ref="U99:U101" si="92">(CONCATENATE(R99,S99))</f>
        <v>22</v>
      </c>
      <c r="V99" s="135" t="str">
        <f t="shared" ref="V99:V101" si="93">IF(OR(U99="11",U99="12",U99="21",U99="22",U99="31"),$P$9,IF(OR(U99="41",U99="32",U99="23",U99="13"),$P$8,IF(OR(U99="51",U99="52",U99="42",U99="43",U99="33",U99="24",U99="14"),$P$7,IF(OR(U99="53",U99="54",U99="44",U99="34",U99="55",U99="45",U99="35",U99="25",U99="15"),$P$6,0))))</f>
        <v>RIESGO BAJO</v>
      </c>
      <c r="W99" s="136" t="s">
        <v>776</v>
      </c>
      <c r="X99" s="136" t="s">
        <v>23</v>
      </c>
      <c r="Y99" s="52" t="s">
        <v>952</v>
      </c>
      <c r="Z99" s="20" t="s">
        <v>690</v>
      </c>
      <c r="AA99" s="53" t="s">
        <v>23</v>
      </c>
      <c r="AB99" s="20" t="s">
        <v>960</v>
      </c>
      <c r="AC99" s="53" t="s">
        <v>9</v>
      </c>
      <c r="AD99" s="56">
        <f>+SUM(AE99:AH99)</f>
        <v>0</v>
      </c>
      <c r="AE99" s="53"/>
      <c r="AF99" s="53"/>
      <c r="AG99" s="53">
        <v>0</v>
      </c>
      <c r="AH99" s="53">
        <v>0</v>
      </c>
      <c r="AI99" s="53" t="s">
        <v>6</v>
      </c>
      <c r="AJ99" s="53" t="s">
        <v>20</v>
      </c>
      <c r="AK99" s="53" t="s">
        <v>6</v>
      </c>
      <c r="AL99" s="53" t="s">
        <v>6</v>
      </c>
      <c r="AM99" s="53" t="s">
        <v>6</v>
      </c>
      <c r="AN99" s="53" t="s">
        <v>29</v>
      </c>
      <c r="AO99" s="53" t="s">
        <v>117</v>
      </c>
      <c r="AP99" s="53" t="s">
        <v>101</v>
      </c>
      <c r="AQ99" s="53" t="s">
        <v>103</v>
      </c>
      <c r="AR99" s="53" t="s">
        <v>105</v>
      </c>
      <c r="AS99" s="53" t="str">
        <f>+IF(AJ99="Preventivo","Prevenir",IF(AJ99="Detectivo","Detectar","No es un control"))</f>
        <v>Prevenir</v>
      </c>
      <c r="AT99" s="20" t="s">
        <v>108</v>
      </c>
      <c r="AU99" s="20" t="s">
        <v>110</v>
      </c>
      <c r="AV99" s="20" t="s">
        <v>112</v>
      </c>
      <c r="AW99" s="53">
        <f t="shared" ref="AW99:AW100" si="94">+IF(AP99=$AP$6,$AP$10,$AP$11)</f>
        <v>15</v>
      </c>
      <c r="AX99" s="53">
        <f t="shared" ref="AX99:AX100" si="95">+IF(AQ99=$AQ$6,$AQ$10,$AQ$11)</f>
        <v>15</v>
      </c>
      <c r="AY99" s="53">
        <f t="shared" ref="AY99:AY100" si="96">+IF(AR99=$AR$6,$AR$10,$AR$11)</f>
        <v>15</v>
      </c>
      <c r="AZ99" s="53">
        <f t="shared" ref="AZ99:AZ100" si="97">IF(AS99=$AS$6,$AS$10,IF(AS99=$AS$7,$AS$11,0))</f>
        <v>15</v>
      </c>
      <c r="BA99" s="53">
        <f t="shared" ref="BA99:BA100" si="98">+IF(AT99=$AT$6,$AT$10,$AT$11)</f>
        <v>15</v>
      </c>
      <c r="BB99" s="53">
        <f t="shared" ref="BB99:BB100" si="99">+IF(AU99=$AU$6,$AU$10,$AU$11)</f>
        <v>15</v>
      </c>
      <c r="BC99" s="53">
        <f t="shared" ref="BC99:BC100" si="100">IF(AV99=$AV$6,$AV$10,IF(AV99=$AV$7,$AV$11,0))</f>
        <v>10</v>
      </c>
      <c r="BD99" s="56">
        <f t="shared" ref="BD99:BD100" si="101">SUM(AW99:BC99)</f>
        <v>100</v>
      </c>
      <c r="BE99" s="56" t="str">
        <f t="shared" ref="BE99:BE100" si="102">+IF(BD99&lt;=85,"Débil",IF(AND(BD99&gt;85,BD99&lt;96),"Moderado","Fuerte"))</f>
        <v>Fuerte</v>
      </c>
      <c r="BF99" s="55" t="s">
        <v>156</v>
      </c>
      <c r="BG99" s="56" t="str">
        <f t="shared" ref="BG99:BG100" si="103">+IF(BF99=$BF$6,"Fuerte",IF(BF99=$BF$7,"Moderado","Débil"))</f>
        <v>Fuerte</v>
      </c>
      <c r="BH99" s="56" t="str">
        <f t="shared" ref="BH99:BH100" si="104">+IF(AND(BE99="Fuerte",BG99="Fuerte"),"Fuerte",IF(BE99="Débil","Débil",IF(BG99="Débil","Débil","Moderado")))</f>
        <v>Fuerte</v>
      </c>
      <c r="BI99" s="56">
        <f t="shared" ref="BI99:BI100" si="105">+IF(BH99=$BE$6,100,IF(BH99=$BE$7,50,0))</f>
        <v>100</v>
      </c>
      <c r="BJ99" s="129">
        <f>+AVERAGE(BI99:BI101)</f>
        <v>66.666666666666671</v>
      </c>
      <c r="BK99" s="130" t="str">
        <f>IF(BJ99&lt;50,"Débil",IF(BJ99=100,"Fuerte","Moderado"))</f>
        <v>Moderado</v>
      </c>
      <c r="BL99" s="57" t="s">
        <v>165</v>
      </c>
      <c r="BM99" s="57" t="s">
        <v>165</v>
      </c>
      <c r="BN99" s="58">
        <f>IF(E99=$E$7,0,IF(AND(BK99="Fuerte",BL99="Directamente"),2,IF(AND(BK99="Moderado",BL99="Directamente"),1,0)))</f>
        <v>0</v>
      </c>
      <c r="BO99" s="131">
        <f>+AVERAGE(BN99:BN101)</f>
        <v>1</v>
      </c>
      <c r="BP99" s="58">
        <f>IF(D99=$E$7,0,IF(AND(BK99="Fuerte",BL99="Indirectamente"),1,IF(AND(BK99="Fuerte",BL99="Directamente"),2,IF(AND(BK99="Moderado",BL99="Directamente"),1,0))))</f>
        <v>1</v>
      </c>
      <c r="BQ99" s="131">
        <f>+AVERAGE(BP99:BP101)</f>
        <v>1.3333333333333333</v>
      </c>
      <c r="BR99" s="51" t="s">
        <v>53</v>
      </c>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row>
    <row r="100" spans="1:138" s="60" customFormat="1" ht="72" x14ac:dyDescent="0.2">
      <c r="A100" s="117"/>
      <c r="B100" s="115"/>
      <c r="C100" s="51" t="s">
        <v>53</v>
      </c>
      <c r="D100" s="142"/>
      <c r="E100" s="142"/>
      <c r="F100" s="136"/>
      <c r="G100" s="136"/>
      <c r="H100" s="136"/>
      <c r="I100" s="140"/>
      <c r="J100" s="141"/>
      <c r="K100" s="140"/>
      <c r="L100" s="138"/>
      <c r="M100" s="138"/>
      <c r="N100" s="137"/>
      <c r="O100" s="135"/>
      <c r="P100" s="135"/>
      <c r="Q100" s="135"/>
      <c r="R100" s="160"/>
      <c r="S100" s="160"/>
      <c r="T100" s="137"/>
      <c r="U100" s="135"/>
      <c r="V100" s="135"/>
      <c r="W100" s="136"/>
      <c r="X100" s="136"/>
      <c r="Y100" s="52" t="s">
        <v>953</v>
      </c>
      <c r="Z100" s="20" t="s">
        <v>693</v>
      </c>
      <c r="AA100" s="53" t="s">
        <v>23</v>
      </c>
      <c r="AB100" s="20" t="s">
        <v>955</v>
      </c>
      <c r="AC100" s="53" t="s">
        <v>9</v>
      </c>
      <c r="AD100" s="56">
        <f>+SUM(AE100:AH100)</f>
        <v>0</v>
      </c>
      <c r="AE100" s="53"/>
      <c r="AF100" s="53"/>
      <c r="AG100" s="53">
        <v>0</v>
      </c>
      <c r="AH100" s="53">
        <v>0</v>
      </c>
      <c r="AI100" s="53" t="s">
        <v>6</v>
      </c>
      <c r="AJ100" s="53" t="s">
        <v>21</v>
      </c>
      <c r="AK100" s="53" t="s">
        <v>6</v>
      </c>
      <c r="AL100" s="53" t="s">
        <v>6</v>
      </c>
      <c r="AM100" s="53" t="s">
        <v>6</v>
      </c>
      <c r="AN100" s="53" t="s">
        <v>29</v>
      </c>
      <c r="AO100" s="53" t="s">
        <v>117</v>
      </c>
      <c r="AP100" s="53" t="s">
        <v>101</v>
      </c>
      <c r="AQ100" s="53" t="s">
        <v>103</v>
      </c>
      <c r="AR100" s="53" t="s">
        <v>105</v>
      </c>
      <c r="AS100" s="53" t="str">
        <f t="shared" ref="AS100" si="106">+IF(AJ100="Preventivo","Prevenir",IF(AJ100="Detectivo","Detectar","No es un control"))</f>
        <v>Detectar</v>
      </c>
      <c r="AT100" s="20" t="s">
        <v>108</v>
      </c>
      <c r="AU100" s="20" t="s">
        <v>110</v>
      </c>
      <c r="AV100" s="20" t="s">
        <v>112</v>
      </c>
      <c r="AW100" s="53">
        <f t="shared" si="94"/>
        <v>15</v>
      </c>
      <c r="AX100" s="53">
        <f t="shared" si="95"/>
        <v>15</v>
      </c>
      <c r="AY100" s="53">
        <f t="shared" si="96"/>
        <v>15</v>
      </c>
      <c r="AZ100" s="53">
        <f t="shared" si="97"/>
        <v>10</v>
      </c>
      <c r="BA100" s="53">
        <f t="shared" si="98"/>
        <v>15</v>
      </c>
      <c r="BB100" s="53">
        <f t="shared" si="99"/>
        <v>15</v>
      </c>
      <c r="BC100" s="53">
        <f t="shared" si="100"/>
        <v>10</v>
      </c>
      <c r="BD100" s="56">
        <f t="shared" si="101"/>
        <v>95</v>
      </c>
      <c r="BE100" s="56" t="str">
        <f t="shared" si="102"/>
        <v>Moderado</v>
      </c>
      <c r="BF100" s="55" t="s">
        <v>156</v>
      </c>
      <c r="BG100" s="56" t="str">
        <f t="shared" si="103"/>
        <v>Fuerte</v>
      </c>
      <c r="BH100" s="56" t="str">
        <f t="shared" si="104"/>
        <v>Moderado</v>
      </c>
      <c r="BI100" s="56">
        <f t="shared" si="105"/>
        <v>50</v>
      </c>
      <c r="BJ100" s="129"/>
      <c r="BK100" s="130"/>
      <c r="BL100" s="57" t="s">
        <v>165</v>
      </c>
      <c r="BM100" s="57" t="s">
        <v>165</v>
      </c>
      <c r="BN100" s="58">
        <f>IF(E100=$E$7,0,IF(AND(BK98="Fuerte",BL100="Directamente"),2,IF(AND(BK98="Moderado",BL100="Directamente"),1,0)))</f>
        <v>2</v>
      </c>
      <c r="BO100" s="132"/>
      <c r="BP100" s="58">
        <f>IF(D100=$E$7,0,IF(AND(BK98="Fuerte",BL100="Indirectamente"),1,IF(AND(BK98="Fuerte",BL100="Directamente"),2,IF(AND(BK98="Moderado",BL100="Directamente"),1,0))))</f>
        <v>2</v>
      </c>
      <c r="BQ100" s="132"/>
      <c r="BR100" s="51" t="s">
        <v>53</v>
      </c>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c r="DD100" s="59"/>
      <c r="DE100" s="59"/>
      <c r="DF100" s="59"/>
      <c r="DG100" s="59"/>
      <c r="DH100" s="59"/>
      <c r="DI100" s="59"/>
      <c r="DJ100" s="59"/>
      <c r="DK100" s="59"/>
      <c r="DL100" s="59"/>
      <c r="DM100" s="59"/>
      <c r="DN100" s="59"/>
      <c r="DO100" s="59"/>
      <c r="DP100" s="59"/>
      <c r="DQ100" s="59"/>
      <c r="DR100" s="59"/>
      <c r="DS100" s="59"/>
      <c r="DT100" s="59"/>
      <c r="DU100" s="59"/>
      <c r="DV100" s="59"/>
      <c r="DW100" s="59"/>
      <c r="DX100" s="59"/>
      <c r="DY100" s="59"/>
      <c r="DZ100" s="59"/>
      <c r="EA100" s="59"/>
      <c r="EB100" s="59"/>
      <c r="EC100" s="59"/>
      <c r="ED100" s="59"/>
      <c r="EE100" s="59"/>
      <c r="EF100" s="59"/>
      <c r="EG100" s="59"/>
      <c r="EH100" s="59"/>
    </row>
    <row r="101" spans="1:138" s="60" customFormat="1" ht="72" x14ac:dyDescent="0.2">
      <c r="A101" s="117"/>
      <c r="B101" s="115"/>
      <c r="C101" s="51" t="s">
        <v>53</v>
      </c>
      <c r="D101" s="142"/>
      <c r="E101" s="142"/>
      <c r="F101" s="136"/>
      <c r="G101" s="136"/>
      <c r="H101" s="136"/>
      <c r="I101" s="140"/>
      <c r="J101" s="141"/>
      <c r="K101" s="140"/>
      <c r="L101" s="138"/>
      <c r="M101" s="138"/>
      <c r="N101" s="137">
        <f t="shared" si="89"/>
        <v>0</v>
      </c>
      <c r="O101" s="135"/>
      <c r="P101" s="135"/>
      <c r="Q101" s="135"/>
      <c r="R101" s="161">
        <f>+L101-BN101</f>
        <v>-1</v>
      </c>
      <c r="S101" s="161">
        <f>+M101-BQ101</f>
        <v>0</v>
      </c>
      <c r="T101" s="137">
        <f t="shared" si="91"/>
        <v>0</v>
      </c>
      <c r="U101" s="135"/>
      <c r="V101" s="135"/>
      <c r="W101" s="138"/>
      <c r="X101" s="138"/>
      <c r="Y101" s="52" t="s">
        <v>954</v>
      </c>
      <c r="Z101" s="20" t="s">
        <v>693</v>
      </c>
      <c r="AA101" s="53" t="s">
        <v>23</v>
      </c>
      <c r="AB101" s="20" t="s">
        <v>956</v>
      </c>
      <c r="AC101" s="53" t="s">
        <v>9</v>
      </c>
      <c r="AD101" s="56">
        <f>+SUM(AE101:AH101)</f>
        <v>0</v>
      </c>
      <c r="AE101" s="53"/>
      <c r="AF101" s="53"/>
      <c r="AG101" s="53">
        <v>0</v>
      </c>
      <c r="AH101" s="53">
        <v>0</v>
      </c>
      <c r="AI101" s="53" t="s">
        <v>6</v>
      </c>
      <c r="AJ101" s="53" t="s">
        <v>21</v>
      </c>
      <c r="AK101" s="53" t="s">
        <v>6</v>
      </c>
      <c r="AL101" s="53" t="s">
        <v>6</v>
      </c>
      <c r="AM101" s="53" t="s">
        <v>6</v>
      </c>
      <c r="AN101" s="53" t="s">
        <v>29</v>
      </c>
      <c r="AO101" s="53" t="s">
        <v>117</v>
      </c>
      <c r="AP101" s="53" t="s">
        <v>101</v>
      </c>
      <c r="AQ101" s="53" t="s">
        <v>103</v>
      </c>
      <c r="AR101" s="53" t="s">
        <v>105</v>
      </c>
      <c r="AS101" s="53" t="str">
        <f t="shared" ref="AS101" si="107">+IF(AJ101="Preventivo","Prevenir",IF(AJ101="Detectivo","Detectar","No es un control"))</f>
        <v>Detectar</v>
      </c>
      <c r="AT101" s="20" t="s">
        <v>108</v>
      </c>
      <c r="AU101" s="20" t="s">
        <v>110</v>
      </c>
      <c r="AV101" s="20" t="s">
        <v>112</v>
      </c>
      <c r="AW101" s="53">
        <f t="shared" ref="AW101" si="108">+IF(AP101=$AP$6,$AP$10,$AP$11)</f>
        <v>15</v>
      </c>
      <c r="AX101" s="53">
        <f t="shared" ref="AX101" si="109">+IF(AQ101=$AQ$6,$AQ$10,$AQ$11)</f>
        <v>15</v>
      </c>
      <c r="AY101" s="53">
        <f t="shared" ref="AY101" si="110">+IF(AR101=$AR$6,$AR$10,$AR$11)</f>
        <v>15</v>
      </c>
      <c r="AZ101" s="53">
        <f t="shared" ref="AZ101" si="111">IF(AS101=$AS$6,$AS$10,IF(AS101=$AS$7,$AS$11,0))</f>
        <v>10</v>
      </c>
      <c r="BA101" s="53">
        <f t="shared" ref="BA101" si="112">+IF(AT101=$AT$6,$AT$10,$AT$11)</f>
        <v>15</v>
      </c>
      <c r="BB101" s="53">
        <f t="shared" ref="BB101" si="113">+IF(AU101=$AU$6,$AU$10,$AU$11)</f>
        <v>15</v>
      </c>
      <c r="BC101" s="53">
        <f t="shared" ref="BC101" si="114">IF(AV101=$AV$6,$AV$10,IF(AV101=$AV$7,$AV$11,0))</f>
        <v>10</v>
      </c>
      <c r="BD101" s="56">
        <f t="shared" ref="BD101" si="115">SUM(AW101:BC101)</f>
        <v>95</v>
      </c>
      <c r="BE101" s="56" t="str">
        <f t="shared" ref="BE101" si="116">+IF(BD101&lt;=85,"Débil",IF(AND(BD101&gt;85,BD101&lt;96),"Moderado","Fuerte"))</f>
        <v>Moderado</v>
      </c>
      <c r="BF101" s="55" t="s">
        <v>156</v>
      </c>
      <c r="BG101" s="56" t="str">
        <f t="shared" ref="BG101" si="117">+IF(BF101=$BF$6,"Fuerte",IF(BF101=$BF$7,"Moderado","Débil"))</f>
        <v>Fuerte</v>
      </c>
      <c r="BH101" s="56" t="str">
        <f t="shared" ref="BH101" si="118">+IF(AND(BE101="Fuerte",BG101="Fuerte"),"Fuerte",IF(BE101="Débil","Débil",IF(BG101="Débil","Débil","Moderado")))</f>
        <v>Moderado</v>
      </c>
      <c r="BI101" s="56">
        <f t="shared" ref="BI101" si="119">+IF(BH101=$BE$6,100,IF(BH101=$BE$7,50,0))</f>
        <v>50</v>
      </c>
      <c r="BJ101" s="129"/>
      <c r="BK101" s="130"/>
      <c r="BL101" s="57" t="s">
        <v>165</v>
      </c>
      <c r="BM101" s="57" t="s">
        <v>165</v>
      </c>
      <c r="BN101" s="58">
        <f>IF(E101=$E$7,0,IF(AND(BK99="Fuerte",BL101="Directamente"),2,IF(AND(BK99="Moderado",BL101="Directamente"),1,0)))</f>
        <v>1</v>
      </c>
      <c r="BO101" s="132"/>
      <c r="BP101" s="58">
        <f>IF(D101=$E$7,0,IF(AND(BK99="Fuerte",BL101="Indirectamente"),1,IF(AND(BK99="Fuerte",BL101="Directamente"),2,IF(AND(BK99="Moderado",BL101="Directamente"),1,0))))</f>
        <v>1</v>
      </c>
      <c r="BQ101" s="132"/>
      <c r="BR101" s="51" t="s">
        <v>53</v>
      </c>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59"/>
      <c r="CZ101" s="59"/>
      <c r="DA101" s="59"/>
      <c r="DB101" s="59"/>
      <c r="DC101" s="59"/>
      <c r="DD101" s="59"/>
      <c r="DE101" s="59"/>
      <c r="DF101" s="59"/>
      <c r="DG101" s="59"/>
      <c r="DH101" s="59"/>
      <c r="DI101" s="59"/>
      <c r="DJ101" s="59"/>
      <c r="DK101" s="59"/>
      <c r="DL101" s="59"/>
      <c r="DM101" s="59"/>
      <c r="DN101" s="59"/>
      <c r="DO101" s="59"/>
      <c r="DP101" s="59"/>
      <c r="DQ101" s="59"/>
      <c r="DR101" s="59"/>
      <c r="DS101" s="59"/>
      <c r="DT101" s="59"/>
      <c r="DU101" s="59"/>
      <c r="DV101" s="59"/>
      <c r="DW101" s="59"/>
      <c r="DX101" s="59"/>
      <c r="DY101" s="59"/>
      <c r="DZ101" s="59"/>
      <c r="EA101" s="59"/>
      <c r="EB101" s="59"/>
      <c r="EC101" s="59"/>
      <c r="ED101" s="59"/>
      <c r="EE101" s="59"/>
      <c r="EF101" s="59"/>
      <c r="EG101" s="59"/>
      <c r="EH101" s="59"/>
    </row>
    <row r="102" spans="1:138" s="60" customFormat="1" ht="108" x14ac:dyDescent="0.2">
      <c r="A102" s="116">
        <v>31</v>
      </c>
      <c r="B102" s="115" t="s">
        <v>577</v>
      </c>
      <c r="C102" s="51" t="s">
        <v>54</v>
      </c>
      <c r="D102" s="142" t="s">
        <v>54</v>
      </c>
      <c r="E102" s="142" t="s">
        <v>32</v>
      </c>
      <c r="F102" s="136" t="s">
        <v>69</v>
      </c>
      <c r="G102" s="136" t="s">
        <v>77</v>
      </c>
      <c r="H102" s="136" t="s">
        <v>81</v>
      </c>
      <c r="I102" s="140" t="s">
        <v>311</v>
      </c>
      <c r="J102" s="141" t="s">
        <v>312</v>
      </c>
      <c r="K102" s="140" t="s">
        <v>313</v>
      </c>
      <c r="L102" s="138">
        <v>4</v>
      </c>
      <c r="M102" s="138">
        <v>4</v>
      </c>
      <c r="N102" s="137">
        <f t="shared" si="81"/>
        <v>16</v>
      </c>
      <c r="O102" s="135" t="str">
        <f t="shared" si="44"/>
        <v>44</v>
      </c>
      <c r="P102" s="135" t="str">
        <f t="shared" ref="P102" si="120">IF(OR(O102="11",O102="12",O102="21",O102="22",O102="31"),$P$9,IF(OR(O102="41",O102="32",O102="23",O102="13"),$P$8,IF(OR(O102="51",O102="52",O102="42",O102="43",O102="33",O102="24",O102="14"),$P$7,IF(OR(O102="53",O102="54",O102="44",O102="34",O102="55",O102="45",O102="35",O102="25",O102="15"),$P$6,0))))</f>
        <v>RIESGO EXTREMO</v>
      </c>
      <c r="Q102" s="135" t="s">
        <v>90</v>
      </c>
      <c r="R102" s="139">
        <f>INT(L102-BO102)</f>
        <v>3</v>
      </c>
      <c r="S102" s="139">
        <f>INT(M102-BQ102)</f>
        <v>3</v>
      </c>
      <c r="T102" s="137">
        <f t="shared" si="82"/>
        <v>9</v>
      </c>
      <c r="U102" s="135" t="str">
        <f t="shared" si="46"/>
        <v>33</v>
      </c>
      <c r="V102" s="135" t="str">
        <f t="shared" si="84"/>
        <v>RIESGO ALTO</v>
      </c>
      <c r="W102" s="136" t="s">
        <v>776</v>
      </c>
      <c r="X102" s="136" t="s">
        <v>23</v>
      </c>
      <c r="Y102" s="26" t="s">
        <v>777</v>
      </c>
      <c r="Z102" s="20" t="s">
        <v>314</v>
      </c>
      <c r="AA102" s="53" t="s">
        <v>23</v>
      </c>
      <c r="AB102" s="20" t="s">
        <v>493</v>
      </c>
      <c r="AC102" s="53" t="s">
        <v>7</v>
      </c>
      <c r="AD102" s="54">
        <f t="shared" si="80"/>
        <v>2</v>
      </c>
      <c r="AE102" s="53"/>
      <c r="AF102" s="53"/>
      <c r="AG102" s="53">
        <v>1</v>
      </c>
      <c r="AH102" s="53">
        <v>1</v>
      </c>
      <c r="AI102" s="53" t="s">
        <v>23</v>
      </c>
      <c r="AJ102" s="53" t="s">
        <v>21</v>
      </c>
      <c r="AK102" s="53" t="s">
        <v>6</v>
      </c>
      <c r="AL102" s="53" t="s">
        <v>6</v>
      </c>
      <c r="AM102" s="53" t="s">
        <v>6</v>
      </c>
      <c r="AN102" s="53" t="s">
        <v>31</v>
      </c>
      <c r="AO102" s="53" t="s">
        <v>117</v>
      </c>
      <c r="AP102" s="53" t="s">
        <v>101</v>
      </c>
      <c r="AQ102" s="53" t="s">
        <v>103</v>
      </c>
      <c r="AR102" s="53" t="s">
        <v>105</v>
      </c>
      <c r="AS102" s="53" t="str">
        <f t="shared" si="1"/>
        <v>Detectar</v>
      </c>
      <c r="AT102" s="20" t="s">
        <v>108</v>
      </c>
      <c r="AU102" s="20" t="s">
        <v>110</v>
      </c>
      <c r="AV102" s="20" t="s">
        <v>112</v>
      </c>
      <c r="AW102" s="53">
        <f t="shared" si="67"/>
        <v>15</v>
      </c>
      <c r="AX102" s="53">
        <f t="shared" si="68"/>
        <v>15</v>
      </c>
      <c r="AY102" s="53">
        <f t="shared" si="69"/>
        <v>15</v>
      </c>
      <c r="AZ102" s="53">
        <f t="shared" si="70"/>
        <v>10</v>
      </c>
      <c r="BA102" s="53">
        <f t="shared" si="71"/>
        <v>15</v>
      </c>
      <c r="BB102" s="53">
        <f t="shared" si="72"/>
        <v>15</v>
      </c>
      <c r="BC102" s="53">
        <f t="shared" si="73"/>
        <v>10</v>
      </c>
      <c r="BD102" s="54">
        <f t="shared" si="85"/>
        <v>95</v>
      </c>
      <c r="BE102" s="54" t="str">
        <f t="shared" si="86"/>
        <v>Moderado</v>
      </c>
      <c r="BF102" s="55" t="s">
        <v>156</v>
      </c>
      <c r="BG102" s="54" t="str">
        <f t="shared" si="74"/>
        <v>Fuerte</v>
      </c>
      <c r="BH102" s="54" t="str">
        <f t="shared" si="87"/>
        <v>Moderado</v>
      </c>
      <c r="BI102" s="54">
        <f t="shared" si="75"/>
        <v>50</v>
      </c>
      <c r="BJ102" s="129">
        <f>+AVERAGE(BI102:BI103)</f>
        <v>50</v>
      </c>
      <c r="BK102" s="130" t="str">
        <f>IF(BJ102&lt;50,"Débil",IF(BJ102=100,"Fuerte","Moderado"))</f>
        <v>Moderado</v>
      </c>
      <c r="BL102" s="57" t="s">
        <v>165</v>
      </c>
      <c r="BM102" s="57" t="s">
        <v>165</v>
      </c>
      <c r="BN102" s="58">
        <f>IF(E102=$E$7,0,IF(AND(BK102="Fuerte",BL102="Directamente"),2,IF(AND(BK102="Moderado",BL102="Directamente"),1,0)))</f>
        <v>1</v>
      </c>
      <c r="BO102" s="131">
        <f>+AVERAGE(BN102:BN103)</f>
        <v>1</v>
      </c>
      <c r="BP102" s="58">
        <f>IF(D102=$E$7,0,IF(AND(BK102="Fuerte",BL102="Indirectamente"),1,IF(AND(BK102="Fuerte",BL102="Directamente"),2,IF(AND(BK102="Moderado",BL102="Directamente"),1,0))))</f>
        <v>1</v>
      </c>
      <c r="BQ102" s="131">
        <f>+AVERAGE(BP102:BP103)</f>
        <v>1</v>
      </c>
      <c r="BR102" s="51" t="s">
        <v>54</v>
      </c>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c r="DD102" s="59"/>
      <c r="DE102" s="59"/>
      <c r="DF102" s="59"/>
      <c r="DG102" s="59"/>
      <c r="DH102" s="59"/>
      <c r="DI102" s="59"/>
      <c r="DJ102" s="59"/>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row>
    <row r="103" spans="1:138" s="60" customFormat="1" ht="120" x14ac:dyDescent="0.2">
      <c r="A103" s="117"/>
      <c r="B103" s="115"/>
      <c r="C103" s="51" t="s">
        <v>54</v>
      </c>
      <c r="D103" s="142"/>
      <c r="E103" s="142"/>
      <c r="F103" s="136"/>
      <c r="G103" s="136"/>
      <c r="H103" s="136"/>
      <c r="I103" s="140"/>
      <c r="J103" s="141"/>
      <c r="K103" s="140"/>
      <c r="L103" s="138"/>
      <c r="M103" s="138"/>
      <c r="N103" s="137">
        <f t="shared" si="81"/>
        <v>0</v>
      </c>
      <c r="O103" s="135"/>
      <c r="P103" s="135"/>
      <c r="Q103" s="135"/>
      <c r="R103" s="138">
        <f>+L103-BN103</f>
        <v>-1</v>
      </c>
      <c r="S103" s="138">
        <f>+M103-BQ103</f>
        <v>0</v>
      </c>
      <c r="T103" s="137">
        <f t="shared" si="82"/>
        <v>0</v>
      </c>
      <c r="U103" s="135"/>
      <c r="V103" s="135"/>
      <c r="W103" s="138"/>
      <c r="X103" s="138"/>
      <c r="Y103" s="26" t="s">
        <v>778</v>
      </c>
      <c r="Z103" s="20" t="s">
        <v>315</v>
      </c>
      <c r="AA103" s="53" t="s">
        <v>23</v>
      </c>
      <c r="AB103" s="20" t="s">
        <v>494</v>
      </c>
      <c r="AC103" s="53" t="s">
        <v>9</v>
      </c>
      <c r="AD103" s="54">
        <f>+SUM(AE103:AH103)</f>
        <v>0</v>
      </c>
      <c r="AE103" s="53"/>
      <c r="AF103" s="53"/>
      <c r="AG103" s="53">
        <v>0</v>
      </c>
      <c r="AH103" s="53">
        <v>0</v>
      </c>
      <c r="AI103" s="53" t="s">
        <v>6</v>
      </c>
      <c r="AJ103" s="53" t="s">
        <v>21</v>
      </c>
      <c r="AK103" s="53" t="s">
        <v>6</v>
      </c>
      <c r="AL103" s="53" t="s">
        <v>6</v>
      </c>
      <c r="AM103" s="53" t="s">
        <v>6</v>
      </c>
      <c r="AN103" s="53" t="s">
        <v>29</v>
      </c>
      <c r="AO103" s="53" t="s">
        <v>117</v>
      </c>
      <c r="AP103" s="53" t="s">
        <v>101</v>
      </c>
      <c r="AQ103" s="53" t="s">
        <v>103</v>
      </c>
      <c r="AR103" s="53" t="s">
        <v>105</v>
      </c>
      <c r="AS103" s="53" t="str">
        <f t="shared" si="1"/>
        <v>Detectar</v>
      </c>
      <c r="AT103" s="20" t="s">
        <v>108</v>
      </c>
      <c r="AU103" s="20" t="s">
        <v>110</v>
      </c>
      <c r="AV103" s="20" t="s">
        <v>112</v>
      </c>
      <c r="AW103" s="53">
        <f t="shared" si="67"/>
        <v>15</v>
      </c>
      <c r="AX103" s="53">
        <f t="shared" si="68"/>
        <v>15</v>
      </c>
      <c r="AY103" s="53">
        <f t="shared" si="69"/>
        <v>15</v>
      </c>
      <c r="AZ103" s="53">
        <f t="shared" si="70"/>
        <v>10</v>
      </c>
      <c r="BA103" s="53">
        <f t="shared" si="71"/>
        <v>15</v>
      </c>
      <c r="BB103" s="53">
        <f t="shared" si="72"/>
        <v>15</v>
      </c>
      <c r="BC103" s="53">
        <f t="shared" si="73"/>
        <v>10</v>
      </c>
      <c r="BD103" s="54">
        <f t="shared" si="85"/>
        <v>95</v>
      </c>
      <c r="BE103" s="54" t="str">
        <f t="shared" si="86"/>
        <v>Moderado</v>
      </c>
      <c r="BF103" s="55" t="s">
        <v>156</v>
      </c>
      <c r="BG103" s="54" t="str">
        <f t="shared" si="74"/>
        <v>Fuerte</v>
      </c>
      <c r="BH103" s="54" t="str">
        <f t="shared" si="87"/>
        <v>Moderado</v>
      </c>
      <c r="BI103" s="54">
        <f t="shared" si="75"/>
        <v>50</v>
      </c>
      <c r="BJ103" s="129"/>
      <c r="BK103" s="130"/>
      <c r="BL103" s="57" t="s">
        <v>165</v>
      </c>
      <c r="BM103" s="57" t="s">
        <v>165</v>
      </c>
      <c r="BN103" s="58">
        <f>IF(E103=$E$7,0,IF(AND(BK102="Fuerte",BL103="Directamente"),2,IF(AND(BK102="Moderado",BL103="Directamente"),1,0)))</f>
        <v>1</v>
      </c>
      <c r="BO103" s="132"/>
      <c r="BP103" s="58">
        <f>IF(D103=$E$7,0,IF(AND(BK102="Fuerte",BL103="Indirectamente"),1,IF(AND(BK102="Fuerte",BL103="Directamente"),2,IF(AND(BK102="Moderado",BL103="Directamente"),1,0))))</f>
        <v>1</v>
      </c>
      <c r="BQ103" s="132"/>
      <c r="BR103" s="51" t="s">
        <v>54</v>
      </c>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row>
    <row r="104" spans="1:138" s="60" customFormat="1" ht="108" x14ac:dyDescent="0.2">
      <c r="A104" s="116">
        <v>32</v>
      </c>
      <c r="B104" s="115" t="s">
        <v>578</v>
      </c>
      <c r="C104" s="51" t="s">
        <v>54</v>
      </c>
      <c r="D104" s="142" t="s">
        <v>54</v>
      </c>
      <c r="E104" s="142" t="s">
        <v>38</v>
      </c>
      <c r="F104" s="136" t="s">
        <v>69</v>
      </c>
      <c r="G104" s="136" t="s">
        <v>79</v>
      </c>
      <c r="H104" s="136" t="s">
        <v>82</v>
      </c>
      <c r="I104" s="140" t="s">
        <v>316</v>
      </c>
      <c r="J104" s="141" t="s">
        <v>317</v>
      </c>
      <c r="K104" s="140" t="s">
        <v>318</v>
      </c>
      <c r="L104" s="138">
        <v>4</v>
      </c>
      <c r="M104" s="138">
        <v>4</v>
      </c>
      <c r="N104" s="137">
        <f t="shared" si="81"/>
        <v>16</v>
      </c>
      <c r="O104" s="135" t="str">
        <f t="shared" si="44"/>
        <v>44</v>
      </c>
      <c r="P104" s="135" t="str">
        <f t="shared" ref="P104:P107" si="121">IF(OR(O104="11",O104="12",O104="21",O104="22",O104="31"),$P$9,IF(OR(O104="41",O104="32",O104="23",O104="13"),$P$8,IF(OR(O104="51",O104="52",O104="42",O104="43",O104="33",O104="24",O104="14"),$P$7,IF(OR(O104="53",O104="54",O104="44",O104="34",O104="55",O104="45",O104="35",O104="25",O104="15"),$P$6,0))))</f>
        <v>RIESGO EXTREMO</v>
      </c>
      <c r="Q104" s="135" t="s">
        <v>90</v>
      </c>
      <c r="R104" s="139">
        <f>INT(L104-BO104)</f>
        <v>3</v>
      </c>
      <c r="S104" s="139">
        <f>INT(M104-BQ104)</f>
        <v>3</v>
      </c>
      <c r="T104" s="137">
        <f t="shared" si="82"/>
        <v>9</v>
      </c>
      <c r="U104" s="135" t="str">
        <f t="shared" si="46"/>
        <v>33</v>
      </c>
      <c r="V104" s="135" t="str">
        <f t="shared" ref="V104:V111" si="122">IF(OR(U104="11",U104="12",U104="21",U104="22",U104="31"),$P$9,IF(OR(U104="41",U104="32",U104="23",U104="13"),$P$8,IF(OR(U104="51",U104="52",U104="42",U104="43",U104="33",U104="24",U104="14"),$P$7,IF(OR(U104="53",U104="54",U104="44",U104="34",U104="55",U104="45",U104="35",U104="25",U104="15"),$P$6,0))))</f>
        <v>RIESGO ALTO</v>
      </c>
      <c r="W104" s="136" t="s">
        <v>776</v>
      </c>
      <c r="X104" s="136" t="s">
        <v>23</v>
      </c>
      <c r="Y104" s="26" t="s">
        <v>777</v>
      </c>
      <c r="Z104" s="20" t="s">
        <v>314</v>
      </c>
      <c r="AA104" s="53" t="s">
        <v>23</v>
      </c>
      <c r="AB104" s="20" t="s">
        <v>493</v>
      </c>
      <c r="AC104" s="53" t="s">
        <v>7</v>
      </c>
      <c r="AD104" s="54">
        <f t="shared" ref="AD104:AD135" si="123">+SUM(AE104:AH104)</f>
        <v>2</v>
      </c>
      <c r="AE104" s="53"/>
      <c r="AF104" s="53"/>
      <c r="AG104" s="53">
        <v>1</v>
      </c>
      <c r="AH104" s="53">
        <v>1</v>
      </c>
      <c r="AI104" s="53" t="s">
        <v>23</v>
      </c>
      <c r="AJ104" s="53" t="s">
        <v>21</v>
      </c>
      <c r="AK104" s="53" t="s">
        <v>6</v>
      </c>
      <c r="AL104" s="53" t="s">
        <v>6</v>
      </c>
      <c r="AM104" s="53" t="s">
        <v>6</v>
      </c>
      <c r="AN104" s="53" t="s">
        <v>31</v>
      </c>
      <c r="AO104" s="53" t="s">
        <v>117</v>
      </c>
      <c r="AP104" s="53" t="s">
        <v>101</v>
      </c>
      <c r="AQ104" s="53" t="s">
        <v>103</v>
      </c>
      <c r="AR104" s="53" t="s">
        <v>105</v>
      </c>
      <c r="AS104" s="53" t="str">
        <f t="shared" si="1"/>
        <v>Detectar</v>
      </c>
      <c r="AT104" s="20" t="s">
        <v>108</v>
      </c>
      <c r="AU104" s="20" t="s">
        <v>110</v>
      </c>
      <c r="AV104" s="20" t="s">
        <v>112</v>
      </c>
      <c r="AW104" s="53">
        <f t="shared" si="67"/>
        <v>15</v>
      </c>
      <c r="AX104" s="53">
        <f t="shared" si="68"/>
        <v>15</v>
      </c>
      <c r="AY104" s="53">
        <f t="shared" si="69"/>
        <v>15</v>
      </c>
      <c r="AZ104" s="53">
        <f t="shared" si="70"/>
        <v>10</v>
      </c>
      <c r="BA104" s="53">
        <f t="shared" si="71"/>
        <v>15</v>
      </c>
      <c r="BB104" s="53">
        <f t="shared" si="72"/>
        <v>15</v>
      </c>
      <c r="BC104" s="53">
        <f t="shared" si="73"/>
        <v>10</v>
      </c>
      <c r="BD104" s="54">
        <f t="shared" si="85"/>
        <v>95</v>
      </c>
      <c r="BE104" s="54" t="str">
        <f t="shared" si="86"/>
        <v>Moderado</v>
      </c>
      <c r="BF104" s="55" t="s">
        <v>156</v>
      </c>
      <c r="BG104" s="54" t="str">
        <f t="shared" si="74"/>
        <v>Fuerte</v>
      </c>
      <c r="BH104" s="54" t="str">
        <f t="shared" si="87"/>
        <v>Moderado</v>
      </c>
      <c r="BI104" s="54">
        <f t="shared" si="75"/>
        <v>50</v>
      </c>
      <c r="BJ104" s="129">
        <f>+AVERAGE(BI104:BI105)</f>
        <v>50</v>
      </c>
      <c r="BK104" s="130" t="str">
        <f t="shared" si="88"/>
        <v>Moderado</v>
      </c>
      <c r="BL104" s="57" t="s">
        <v>165</v>
      </c>
      <c r="BM104" s="57" t="s">
        <v>165</v>
      </c>
      <c r="BN104" s="58">
        <f>IF(E104=$E$7,0,IF(AND(BK104="Fuerte",BL104="Directamente"),2,IF(AND(BK104="Moderado",BL104="Directamente"),1,0)))</f>
        <v>1</v>
      </c>
      <c r="BO104" s="131">
        <f>+AVERAGE(BN104:BN105)</f>
        <v>1</v>
      </c>
      <c r="BP104" s="58">
        <f>IF(D104=$E$7,0,IF(AND(BK104="Fuerte",BL104="Indirectamente"),1,IF(AND(BK104="Fuerte",BL104="Directamente"),2,IF(AND(BK104="Moderado",BL104="Directamente"),1,0))))</f>
        <v>1</v>
      </c>
      <c r="BQ104" s="131">
        <f>+AVERAGE(BP104:BP105)</f>
        <v>1</v>
      </c>
      <c r="BR104" s="51" t="s">
        <v>54</v>
      </c>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row>
    <row r="105" spans="1:138" s="60" customFormat="1" ht="108" x14ac:dyDescent="0.2">
      <c r="A105" s="117"/>
      <c r="B105" s="115"/>
      <c r="C105" s="51" t="s">
        <v>54</v>
      </c>
      <c r="D105" s="142"/>
      <c r="E105" s="142"/>
      <c r="F105" s="136"/>
      <c r="G105" s="136"/>
      <c r="H105" s="136"/>
      <c r="I105" s="140"/>
      <c r="J105" s="141"/>
      <c r="K105" s="140"/>
      <c r="L105" s="138"/>
      <c r="M105" s="138"/>
      <c r="N105" s="137">
        <f t="shared" si="81"/>
        <v>0</v>
      </c>
      <c r="O105" s="135" t="str">
        <f t="shared" si="44"/>
        <v/>
      </c>
      <c r="P105" s="135">
        <f t="shared" si="121"/>
        <v>0</v>
      </c>
      <c r="Q105" s="135"/>
      <c r="R105" s="138">
        <f>+L105-BN105</f>
        <v>-1</v>
      </c>
      <c r="S105" s="138">
        <f>+M105-BQ105</f>
        <v>0</v>
      </c>
      <c r="T105" s="137">
        <f t="shared" si="82"/>
        <v>0</v>
      </c>
      <c r="U105" s="135" t="str">
        <f t="shared" si="46"/>
        <v>-10</v>
      </c>
      <c r="V105" s="135">
        <f t="shared" si="122"/>
        <v>0</v>
      </c>
      <c r="W105" s="138"/>
      <c r="X105" s="138"/>
      <c r="Y105" s="26" t="s">
        <v>779</v>
      </c>
      <c r="Z105" s="20" t="s">
        <v>315</v>
      </c>
      <c r="AA105" s="53" t="s">
        <v>23</v>
      </c>
      <c r="AB105" s="20" t="s">
        <v>495</v>
      </c>
      <c r="AC105" s="53" t="s">
        <v>7</v>
      </c>
      <c r="AD105" s="54">
        <f t="shared" si="123"/>
        <v>1</v>
      </c>
      <c r="AE105" s="53"/>
      <c r="AF105" s="53"/>
      <c r="AG105" s="53">
        <v>0</v>
      </c>
      <c r="AH105" s="53">
        <v>1</v>
      </c>
      <c r="AI105" s="53" t="s">
        <v>23</v>
      </c>
      <c r="AJ105" s="53" t="s">
        <v>21</v>
      </c>
      <c r="AK105" s="53" t="s">
        <v>6</v>
      </c>
      <c r="AL105" s="53" t="s">
        <v>6</v>
      </c>
      <c r="AM105" s="53" t="s">
        <v>6</v>
      </c>
      <c r="AN105" s="53" t="s">
        <v>28</v>
      </c>
      <c r="AO105" s="53" t="s">
        <v>117</v>
      </c>
      <c r="AP105" s="53" t="s">
        <v>101</v>
      </c>
      <c r="AQ105" s="53" t="s">
        <v>103</v>
      </c>
      <c r="AR105" s="53" t="s">
        <v>105</v>
      </c>
      <c r="AS105" s="53" t="str">
        <f t="shared" si="1"/>
        <v>Detectar</v>
      </c>
      <c r="AT105" s="20" t="s">
        <v>108</v>
      </c>
      <c r="AU105" s="20" t="s">
        <v>110</v>
      </c>
      <c r="AV105" s="20" t="s">
        <v>112</v>
      </c>
      <c r="AW105" s="53">
        <f t="shared" si="67"/>
        <v>15</v>
      </c>
      <c r="AX105" s="53">
        <f t="shared" si="68"/>
        <v>15</v>
      </c>
      <c r="AY105" s="53">
        <f t="shared" si="69"/>
        <v>15</v>
      </c>
      <c r="AZ105" s="53">
        <f t="shared" si="70"/>
        <v>10</v>
      </c>
      <c r="BA105" s="53">
        <f t="shared" si="71"/>
        <v>15</v>
      </c>
      <c r="BB105" s="53">
        <f t="shared" si="72"/>
        <v>15</v>
      </c>
      <c r="BC105" s="53">
        <f t="shared" si="73"/>
        <v>10</v>
      </c>
      <c r="BD105" s="54">
        <f t="shared" si="85"/>
        <v>95</v>
      </c>
      <c r="BE105" s="54" t="str">
        <f t="shared" si="86"/>
        <v>Moderado</v>
      </c>
      <c r="BF105" s="55" t="s">
        <v>156</v>
      </c>
      <c r="BG105" s="54" t="str">
        <f t="shared" si="74"/>
        <v>Fuerte</v>
      </c>
      <c r="BH105" s="54" t="str">
        <f t="shared" si="87"/>
        <v>Moderado</v>
      </c>
      <c r="BI105" s="54">
        <f t="shared" si="75"/>
        <v>50</v>
      </c>
      <c r="BJ105" s="129"/>
      <c r="BK105" s="130"/>
      <c r="BL105" s="57" t="s">
        <v>165</v>
      </c>
      <c r="BM105" s="57" t="s">
        <v>165</v>
      </c>
      <c r="BN105" s="58">
        <f>IF(E105=$E$7,0,IF(AND(BK104="Fuerte",BL105="Directamente"),2,IF(AND(BK104="Moderado",BL105="Directamente"),1,0)))</f>
        <v>1</v>
      </c>
      <c r="BO105" s="132"/>
      <c r="BP105" s="58">
        <f>IF(D105=$E$7,0,IF(AND(BK104="Fuerte",BL105="Indirectamente"),1,IF(AND(BK104="Fuerte",BL105="Directamente"),2,IF(AND(BK104="Moderado",BL105="Directamente"),1,0))))</f>
        <v>1</v>
      </c>
      <c r="BQ105" s="132"/>
      <c r="BR105" s="51" t="s">
        <v>54</v>
      </c>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59"/>
      <c r="CZ105" s="59"/>
      <c r="DA105" s="59"/>
      <c r="DB105" s="59"/>
      <c r="DC105" s="59"/>
      <c r="DD105" s="59"/>
      <c r="DE105" s="59"/>
      <c r="DF105" s="59"/>
      <c r="DG105" s="59"/>
      <c r="DH105" s="59"/>
      <c r="DI105" s="59"/>
      <c r="DJ105" s="59"/>
      <c r="DK105" s="59"/>
      <c r="DL105" s="59"/>
      <c r="DM105" s="59"/>
      <c r="DN105" s="59"/>
      <c r="DO105" s="59"/>
      <c r="DP105" s="59"/>
      <c r="DQ105" s="59"/>
      <c r="DR105" s="59"/>
      <c r="DS105" s="59"/>
      <c r="DT105" s="59"/>
      <c r="DU105" s="59"/>
      <c r="DV105" s="59"/>
      <c r="DW105" s="59"/>
      <c r="DX105" s="59"/>
      <c r="DY105" s="59"/>
      <c r="DZ105" s="59"/>
      <c r="EA105" s="59"/>
      <c r="EB105" s="59"/>
      <c r="EC105" s="59"/>
      <c r="ED105" s="59"/>
      <c r="EE105" s="59"/>
      <c r="EF105" s="59"/>
      <c r="EG105" s="59"/>
      <c r="EH105" s="59"/>
    </row>
    <row r="106" spans="1:138" s="60" customFormat="1" ht="84" x14ac:dyDescent="0.2">
      <c r="A106" s="116">
        <v>33</v>
      </c>
      <c r="B106" s="115" t="s">
        <v>579</v>
      </c>
      <c r="C106" s="51" t="s">
        <v>54</v>
      </c>
      <c r="D106" s="142" t="s">
        <v>54</v>
      </c>
      <c r="E106" s="142" t="s">
        <v>34</v>
      </c>
      <c r="F106" s="136" t="s">
        <v>66</v>
      </c>
      <c r="G106" s="136" t="s">
        <v>76</v>
      </c>
      <c r="H106" s="136" t="s">
        <v>81</v>
      </c>
      <c r="I106" s="140" t="s">
        <v>319</v>
      </c>
      <c r="J106" s="141" t="s">
        <v>320</v>
      </c>
      <c r="K106" s="140" t="s">
        <v>321</v>
      </c>
      <c r="L106" s="138">
        <v>3</v>
      </c>
      <c r="M106" s="138">
        <v>3</v>
      </c>
      <c r="N106" s="137">
        <f t="shared" si="81"/>
        <v>9</v>
      </c>
      <c r="O106" s="135" t="str">
        <f t="shared" si="44"/>
        <v>33</v>
      </c>
      <c r="P106" s="135" t="str">
        <f t="shared" si="121"/>
        <v>RIESGO ALTO</v>
      </c>
      <c r="Q106" s="135" t="s">
        <v>90</v>
      </c>
      <c r="R106" s="139">
        <f>INT(L106-BO106)</f>
        <v>2</v>
      </c>
      <c r="S106" s="139">
        <f>INT(M106-BQ106)</f>
        <v>3</v>
      </c>
      <c r="T106" s="137">
        <f t="shared" si="82"/>
        <v>6</v>
      </c>
      <c r="U106" s="135" t="str">
        <f t="shared" si="46"/>
        <v>23</v>
      </c>
      <c r="V106" s="135" t="str">
        <f t="shared" si="122"/>
        <v>RIESGO MODERADO</v>
      </c>
      <c r="W106" s="136" t="s">
        <v>776</v>
      </c>
      <c r="X106" s="136" t="s">
        <v>23</v>
      </c>
      <c r="Y106" s="26" t="s">
        <v>780</v>
      </c>
      <c r="Z106" s="20" t="s">
        <v>315</v>
      </c>
      <c r="AA106" s="53" t="s">
        <v>23</v>
      </c>
      <c r="AB106" s="20" t="s">
        <v>496</v>
      </c>
      <c r="AC106" s="53" t="s">
        <v>9</v>
      </c>
      <c r="AD106" s="54">
        <f>+SUM(AE106:AH106)</f>
        <v>0</v>
      </c>
      <c r="AE106" s="53"/>
      <c r="AF106" s="53"/>
      <c r="AG106" s="53">
        <v>0</v>
      </c>
      <c r="AH106" s="53">
        <v>0</v>
      </c>
      <c r="AI106" s="53" t="s">
        <v>6</v>
      </c>
      <c r="AJ106" s="53" t="s">
        <v>20</v>
      </c>
      <c r="AK106" s="53" t="s">
        <v>6</v>
      </c>
      <c r="AL106" s="53" t="s">
        <v>6</v>
      </c>
      <c r="AM106" s="53" t="s">
        <v>6</v>
      </c>
      <c r="AN106" s="53" t="s">
        <v>29</v>
      </c>
      <c r="AO106" s="53" t="s">
        <v>117</v>
      </c>
      <c r="AP106" s="53" t="s">
        <v>101</v>
      </c>
      <c r="AQ106" s="53" t="s">
        <v>103</v>
      </c>
      <c r="AR106" s="53" t="s">
        <v>105</v>
      </c>
      <c r="AS106" s="53" t="str">
        <f t="shared" ref="AS106:AS161" si="124">+IF(AJ106="Preventivo","Prevenir",IF(AJ106="Detectivo","Detectar","No es un control"))</f>
        <v>Prevenir</v>
      </c>
      <c r="AT106" s="20" t="s">
        <v>108</v>
      </c>
      <c r="AU106" s="20" t="s">
        <v>110</v>
      </c>
      <c r="AV106" s="20" t="s">
        <v>112</v>
      </c>
      <c r="AW106" s="53">
        <f t="shared" si="67"/>
        <v>15</v>
      </c>
      <c r="AX106" s="53">
        <f t="shared" si="68"/>
        <v>15</v>
      </c>
      <c r="AY106" s="53">
        <f t="shared" si="69"/>
        <v>15</v>
      </c>
      <c r="AZ106" s="53">
        <f t="shared" si="70"/>
        <v>15</v>
      </c>
      <c r="BA106" s="53">
        <f t="shared" si="71"/>
        <v>15</v>
      </c>
      <c r="BB106" s="53">
        <f t="shared" si="72"/>
        <v>15</v>
      </c>
      <c r="BC106" s="53">
        <f t="shared" si="73"/>
        <v>10</v>
      </c>
      <c r="BD106" s="54">
        <f t="shared" si="85"/>
        <v>100</v>
      </c>
      <c r="BE106" s="54" t="str">
        <f t="shared" si="86"/>
        <v>Fuerte</v>
      </c>
      <c r="BF106" s="55" t="s">
        <v>156</v>
      </c>
      <c r="BG106" s="54" t="str">
        <f t="shared" si="74"/>
        <v>Fuerte</v>
      </c>
      <c r="BH106" s="54" t="str">
        <f t="shared" si="87"/>
        <v>Fuerte</v>
      </c>
      <c r="BI106" s="54">
        <f t="shared" si="75"/>
        <v>100</v>
      </c>
      <c r="BJ106" s="129">
        <f>+AVERAGE(BI106:BI107)</f>
        <v>75</v>
      </c>
      <c r="BK106" s="130" t="str">
        <f t="shared" si="88"/>
        <v>Moderado</v>
      </c>
      <c r="BL106" s="57" t="s">
        <v>165</v>
      </c>
      <c r="BM106" s="57" t="s">
        <v>165</v>
      </c>
      <c r="BN106" s="58">
        <f>IF(E106=$E$7,0,IF(AND(BK106="Fuerte",BL106="Directamente"),2,IF(AND(BK106="Moderado",BL106="Directamente"),1,0)))</f>
        <v>0</v>
      </c>
      <c r="BO106" s="131">
        <f>+AVERAGE(BN106:BN107)</f>
        <v>0.5</v>
      </c>
      <c r="BP106" s="58">
        <f>IF(D106=$E$7,0,IF(AND(BK106="Fuerte",BL106="Indirectamente"),1,IF(AND(BK106="Fuerte",BL106="Directamente"),2,IF(AND(BK106="Moderado",BL106="Directamente"),1,0))))</f>
        <v>1</v>
      </c>
      <c r="BQ106" s="131">
        <f>+IF(E106="De Corrupción",0,AVERAGE(BP106:BP107))</f>
        <v>0</v>
      </c>
      <c r="BR106" s="51" t="s">
        <v>54</v>
      </c>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row>
    <row r="107" spans="1:138" s="60" customFormat="1" ht="120" x14ac:dyDescent="0.2">
      <c r="A107" s="117"/>
      <c r="B107" s="115"/>
      <c r="C107" s="51" t="s">
        <v>54</v>
      </c>
      <c r="D107" s="142"/>
      <c r="E107" s="142"/>
      <c r="F107" s="136"/>
      <c r="G107" s="136"/>
      <c r="H107" s="136"/>
      <c r="I107" s="140"/>
      <c r="J107" s="141"/>
      <c r="K107" s="140"/>
      <c r="L107" s="138"/>
      <c r="M107" s="138"/>
      <c r="N107" s="137">
        <f t="shared" si="81"/>
        <v>0</v>
      </c>
      <c r="O107" s="135" t="str">
        <f t="shared" si="44"/>
        <v/>
      </c>
      <c r="P107" s="135">
        <f t="shared" si="121"/>
        <v>0</v>
      </c>
      <c r="Q107" s="135"/>
      <c r="R107" s="138">
        <f>+L107-BN107</f>
        <v>-1</v>
      </c>
      <c r="S107" s="138">
        <f>+M107-BQ107</f>
        <v>0</v>
      </c>
      <c r="T107" s="137">
        <f t="shared" si="82"/>
        <v>0</v>
      </c>
      <c r="U107" s="135" t="str">
        <f t="shared" si="46"/>
        <v>-10</v>
      </c>
      <c r="V107" s="135">
        <f t="shared" si="122"/>
        <v>0</v>
      </c>
      <c r="W107" s="138"/>
      <c r="X107" s="138"/>
      <c r="Y107" s="26" t="s">
        <v>781</v>
      </c>
      <c r="Z107" s="20" t="s">
        <v>694</v>
      </c>
      <c r="AA107" s="53" t="s">
        <v>6</v>
      </c>
      <c r="AB107" s="20" t="s">
        <v>497</v>
      </c>
      <c r="AC107" s="53" t="s">
        <v>9</v>
      </c>
      <c r="AD107" s="54">
        <f>+SUM(AE107:AH107)</f>
        <v>0</v>
      </c>
      <c r="AE107" s="53"/>
      <c r="AF107" s="53"/>
      <c r="AG107" s="53">
        <v>0</v>
      </c>
      <c r="AH107" s="53">
        <v>0</v>
      </c>
      <c r="AI107" s="53" t="s">
        <v>6</v>
      </c>
      <c r="AJ107" s="53" t="s">
        <v>21</v>
      </c>
      <c r="AK107" s="53" t="s">
        <v>6</v>
      </c>
      <c r="AL107" s="53" t="s">
        <v>6</v>
      </c>
      <c r="AM107" s="53" t="s">
        <v>6</v>
      </c>
      <c r="AN107" s="53" t="s">
        <v>29</v>
      </c>
      <c r="AO107" s="53" t="s">
        <v>117</v>
      </c>
      <c r="AP107" s="53" t="s">
        <v>101</v>
      </c>
      <c r="AQ107" s="53" t="s">
        <v>103</v>
      </c>
      <c r="AR107" s="53" t="s">
        <v>105</v>
      </c>
      <c r="AS107" s="53" t="str">
        <f t="shared" si="124"/>
        <v>Detectar</v>
      </c>
      <c r="AT107" s="20" t="s">
        <v>108</v>
      </c>
      <c r="AU107" s="20" t="s">
        <v>110</v>
      </c>
      <c r="AV107" s="20" t="s">
        <v>112</v>
      </c>
      <c r="AW107" s="53">
        <f t="shared" si="67"/>
        <v>15</v>
      </c>
      <c r="AX107" s="53">
        <f t="shared" si="68"/>
        <v>15</v>
      </c>
      <c r="AY107" s="53">
        <f t="shared" si="69"/>
        <v>15</v>
      </c>
      <c r="AZ107" s="53">
        <f t="shared" si="70"/>
        <v>10</v>
      </c>
      <c r="BA107" s="53">
        <f t="shared" si="71"/>
        <v>15</v>
      </c>
      <c r="BB107" s="53">
        <f t="shared" si="72"/>
        <v>15</v>
      </c>
      <c r="BC107" s="53">
        <f t="shared" si="73"/>
        <v>10</v>
      </c>
      <c r="BD107" s="54">
        <f t="shared" si="85"/>
        <v>95</v>
      </c>
      <c r="BE107" s="54" t="str">
        <f t="shared" si="86"/>
        <v>Moderado</v>
      </c>
      <c r="BF107" s="55" t="s">
        <v>156</v>
      </c>
      <c r="BG107" s="54" t="str">
        <f t="shared" si="74"/>
        <v>Fuerte</v>
      </c>
      <c r="BH107" s="54" t="str">
        <f t="shared" si="87"/>
        <v>Moderado</v>
      </c>
      <c r="BI107" s="54">
        <f t="shared" si="75"/>
        <v>50</v>
      </c>
      <c r="BJ107" s="129"/>
      <c r="BK107" s="130"/>
      <c r="BL107" s="57" t="s">
        <v>165</v>
      </c>
      <c r="BM107" s="57" t="s">
        <v>165</v>
      </c>
      <c r="BN107" s="58">
        <f>IF(E107=$E$7,0,IF(AND(BK106="Fuerte",BL107="Directamente"),2,IF(AND(BK106="Moderado",BL107="Directamente"),1,0)))</f>
        <v>1</v>
      </c>
      <c r="BO107" s="132"/>
      <c r="BP107" s="58">
        <f>IF(D107=$E$7,0,IF(AND(BK106="Fuerte",BL107="Indirectamente"),1,IF(AND(BK106="Fuerte",BL107="Directamente"),2,IF(AND(BK106="Moderado",BL107="Directamente"),1,0))))</f>
        <v>1</v>
      </c>
      <c r="BQ107" s="132"/>
      <c r="BR107" s="51" t="s">
        <v>54</v>
      </c>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row>
    <row r="108" spans="1:138" s="60" customFormat="1" ht="108" x14ac:dyDescent="0.2">
      <c r="A108" s="62">
        <v>34</v>
      </c>
      <c r="B108" s="63" t="s">
        <v>580</v>
      </c>
      <c r="C108" s="51" t="s">
        <v>52</v>
      </c>
      <c r="D108" s="64" t="s">
        <v>52</v>
      </c>
      <c r="E108" s="64" t="s">
        <v>38</v>
      </c>
      <c r="F108" s="47" t="s">
        <v>69</v>
      </c>
      <c r="G108" s="47" t="s">
        <v>77</v>
      </c>
      <c r="H108" s="47" t="s">
        <v>83</v>
      </c>
      <c r="I108" s="26" t="s">
        <v>322</v>
      </c>
      <c r="J108" s="48" t="s">
        <v>323</v>
      </c>
      <c r="K108" s="26" t="s">
        <v>324</v>
      </c>
      <c r="L108" s="46">
        <v>2</v>
      </c>
      <c r="M108" s="46">
        <v>3</v>
      </c>
      <c r="N108" s="43">
        <f t="shared" si="81"/>
        <v>6</v>
      </c>
      <c r="O108" s="44" t="str">
        <f t="shared" si="44"/>
        <v>23</v>
      </c>
      <c r="P108" s="44" t="str">
        <f t="shared" ref="P108:P110" si="125">IF(OR(O108="11",O108="12",O108="21",O108="22",O108="31"),$P$9,IF(OR(O108="41",O108="32",O108="23",O108="13"),$P$8,IF(OR(O108="51",O108="52",O108="42",O108="43",O108="33",O108="24",O108="14"),$P$7,IF(OR(O108="53",O108="54",O108="44",O108="34",O108="55",O108="45",O108="35",O108="25",O108="15"),$P$6,0))))</f>
        <v>RIESGO MODERADO</v>
      </c>
      <c r="Q108" s="44" t="s">
        <v>90</v>
      </c>
      <c r="R108" s="45">
        <f>+IF(INT(L108-BO108)&lt;=1,1,INT(L108-BO108))</f>
        <v>1</v>
      </c>
      <c r="S108" s="45">
        <f>INT(M108-BQ108)</f>
        <v>1</v>
      </c>
      <c r="T108" s="43">
        <f t="shared" si="82"/>
        <v>1</v>
      </c>
      <c r="U108" s="44" t="str">
        <f t="shared" si="46"/>
        <v>11</v>
      </c>
      <c r="V108" s="44" t="str">
        <f t="shared" si="122"/>
        <v>RIESGO BAJO</v>
      </c>
      <c r="W108" s="47" t="s">
        <v>782</v>
      </c>
      <c r="X108" s="47" t="s">
        <v>23</v>
      </c>
      <c r="Y108" s="26" t="s">
        <v>783</v>
      </c>
      <c r="Z108" s="20" t="s">
        <v>695</v>
      </c>
      <c r="AA108" s="53" t="s">
        <v>6</v>
      </c>
      <c r="AB108" s="20" t="s">
        <v>498</v>
      </c>
      <c r="AC108" s="53" t="s">
        <v>7</v>
      </c>
      <c r="AD108" s="54">
        <f t="shared" si="123"/>
        <v>6</v>
      </c>
      <c r="AE108" s="53"/>
      <c r="AF108" s="53"/>
      <c r="AG108" s="53">
        <v>2</v>
      </c>
      <c r="AH108" s="53">
        <v>4</v>
      </c>
      <c r="AI108" s="53" t="s">
        <v>23</v>
      </c>
      <c r="AJ108" s="53" t="s">
        <v>20</v>
      </c>
      <c r="AK108" s="53" t="s">
        <v>6</v>
      </c>
      <c r="AL108" s="53" t="s">
        <v>6</v>
      </c>
      <c r="AM108" s="53" t="s">
        <v>6</v>
      </c>
      <c r="AN108" s="53" t="s">
        <v>27</v>
      </c>
      <c r="AO108" s="53" t="s">
        <v>117</v>
      </c>
      <c r="AP108" s="53" t="s">
        <v>101</v>
      </c>
      <c r="AQ108" s="53" t="s">
        <v>103</v>
      </c>
      <c r="AR108" s="53" t="s">
        <v>105</v>
      </c>
      <c r="AS108" s="53" t="str">
        <f t="shared" si="124"/>
        <v>Prevenir</v>
      </c>
      <c r="AT108" s="20" t="s">
        <v>108</v>
      </c>
      <c r="AU108" s="20" t="s">
        <v>110</v>
      </c>
      <c r="AV108" s="20" t="s">
        <v>112</v>
      </c>
      <c r="AW108" s="53">
        <f t="shared" si="67"/>
        <v>15</v>
      </c>
      <c r="AX108" s="53">
        <f t="shared" si="68"/>
        <v>15</v>
      </c>
      <c r="AY108" s="53">
        <f t="shared" si="69"/>
        <v>15</v>
      </c>
      <c r="AZ108" s="53">
        <f t="shared" si="70"/>
        <v>15</v>
      </c>
      <c r="BA108" s="53">
        <f t="shared" si="71"/>
        <v>15</v>
      </c>
      <c r="BB108" s="53">
        <f t="shared" si="72"/>
        <v>15</v>
      </c>
      <c r="BC108" s="53">
        <f t="shared" si="73"/>
        <v>10</v>
      </c>
      <c r="BD108" s="54">
        <f t="shared" si="85"/>
        <v>100</v>
      </c>
      <c r="BE108" s="54" t="str">
        <f t="shared" si="86"/>
        <v>Fuerte</v>
      </c>
      <c r="BF108" s="55" t="s">
        <v>156</v>
      </c>
      <c r="BG108" s="54" t="str">
        <f t="shared" si="74"/>
        <v>Fuerte</v>
      </c>
      <c r="BH108" s="54" t="str">
        <f t="shared" si="87"/>
        <v>Fuerte</v>
      </c>
      <c r="BI108" s="54">
        <f t="shared" si="75"/>
        <v>100</v>
      </c>
      <c r="BJ108" s="65">
        <f>+AVERAGE(BI108:BI108)</f>
        <v>100</v>
      </c>
      <c r="BK108" s="54" t="str">
        <f t="shared" si="88"/>
        <v>Fuerte</v>
      </c>
      <c r="BL108" s="57" t="s">
        <v>165</v>
      </c>
      <c r="BM108" s="57" t="s">
        <v>165</v>
      </c>
      <c r="BN108" s="58">
        <f>IF(E108=$E$7,0,IF(AND(BK108="Fuerte",BL108="Directamente"),2,IF(AND(BK108="Moderado",BL108="Directamente"),1,0)))</f>
        <v>2</v>
      </c>
      <c r="BO108" s="66">
        <f>+AVERAGE(BN108:BN108)</f>
        <v>2</v>
      </c>
      <c r="BP108" s="58">
        <f>IF(D108=$E$7,0,IF(AND(BK108="Fuerte",BL108="Indirectamente"),1,IF(AND(BK108="Fuerte",BL108="Directamente"),2,IF(AND(BK108="Moderado",BL108="Directamente"),1,0))))</f>
        <v>2</v>
      </c>
      <c r="BQ108" s="66">
        <f>+AVERAGE(BP108:BP108)</f>
        <v>2</v>
      </c>
      <c r="BR108" s="51" t="s">
        <v>52</v>
      </c>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row>
    <row r="109" spans="1:138" s="60" customFormat="1" ht="216" x14ac:dyDescent="0.2">
      <c r="A109" s="63">
        <v>35</v>
      </c>
      <c r="B109" s="63" t="s">
        <v>581</v>
      </c>
      <c r="C109" s="51" t="s">
        <v>52</v>
      </c>
      <c r="D109" s="64" t="s">
        <v>52</v>
      </c>
      <c r="E109" s="64" t="s">
        <v>38</v>
      </c>
      <c r="F109" s="47" t="s">
        <v>69</v>
      </c>
      <c r="G109" s="47" t="s">
        <v>41</v>
      </c>
      <c r="H109" s="47" t="s">
        <v>71</v>
      </c>
      <c r="I109" s="26" t="s">
        <v>325</v>
      </c>
      <c r="J109" s="48" t="s">
        <v>326</v>
      </c>
      <c r="K109" s="26" t="s">
        <v>327</v>
      </c>
      <c r="L109" s="46">
        <v>2</v>
      </c>
      <c r="M109" s="46">
        <v>3</v>
      </c>
      <c r="N109" s="43">
        <f t="shared" si="81"/>
        <v>6</v>
      </c>
      <c r="O109" s="44" t="str">
        <f t="shared" si="44"/>
        <v>23</v>
      </c>
      <c r="P109" s="44" t="str">
        <f t="shared" si="125"/>
        <v>RIESGO MODERADO</v>
      </c>
      <c r="Q109" s="44" t="s">
        <v>90</v>
      </c>
      <c r="R109" s="45">
        <f>+IF(INT(L109-BO109)&lt;=1,1,INT(L109-BO109))</f>
        <v>1</v>
      </c>
      <c r="S109" s="45">
        <f>INT(M109-BQ109)</f>
        <v>1</v>
      </c>
      <c r="T109" s="43">
        <f t="shared" si="82"/>
        <v>1</v>
      </c>
      <c r="U109" s="44" t="str">
        <f t="shared" si="46"/>
        <v>11</v>
      </c>
      <c r="V109" s="44" t="str">
        <f t="shared" si="122"/>
        <v>RIESGO BAJO</v>
      </c>
      <c r="W109" s="47" t="s">
        <v>782</v>
      </c>
      <c r="X109" s="47" t="s">
        <v>23</v>
      </c>
      <c r="Y109" s="26" t="s">
        <v>784</v>
      </c>
      <c r="Z109" s="20" t="s">
        <v>328</v>
      </c>
      <c r="AA109" s="53" t="s">
        <v>23</v>
      </c>
      <c r="AB109" s="20" t="s">
        <v>499</v>
      </c>
      <c r="AC109" s="53" t="s">
        <v>7</v>
      </c>
      <c r="AD109" s="54">
        <f t="shared" si="123"/>
        <v>6</v>
      </c>
      <c r="AE109" s="53"/>
      <c r="AF109" s="53"/>
      <c r="AG109" s="53">
        <v>2</v>
      </c>
      <c r="AH109" s="53">
        <v>4</v>
      </c>
      <c r="AI109" s="53" t="s">
        <v>23</v>
      </c>
      <c r="AJ109" s="53" t="s">
        <v>20</v>
      </c>
      <c r="AK109" s="53" t="s">
        <v>6</v>
      </c>
      <c r="AL109" s="53" t="s">
        <v>6</v>
      </c>
      <c r="AM109" s="53" t="s">
        <v>6</v>
      </c>
      <c r="AN109" s="53" t="s">
        <v>27</v>
      </c>
      <c r="AO109" s="53" t="s">
        <v>117</v>
      </c>
      <c r="AP109" s="53" t="s">
        <v>101</v>
      </c>
      <c r="AQ109" s="53" t="s">
        <v>103</v>
      </c>
      <c r="AR109" s="53" t="s">
        <v>105</v>
      </c>
      <c r="AS109" s="53" t="str">
        <f t="shared" si="124"/>
        <v>Prevenir</v>
      </c>
      <c r="AT109" s="20" t="s">
        <v>108</v>
      </c>
      <c r="AU109" s="20" t="s">
        <v>110</v>
      </c>
      <c r="AV109" s="20" t="s">
        <v>112</v>
      </c>
      <c r="AW109" s="53">
        <f t="shared" si="67"/>
        <v>15</v>
      </c>
      <c r="AX109" s="53">
        <f t="shared" si="68"/>
        <v>15</v>
      </c>
      <c r="AY109" s="53">
        <f t="shared" si="69"/>
        <v>15</v>
      </c>
      <c r="AZ109" s="53">
        <f t="shared" si="70"/>
        <v>15</v>
      </c>
      <c r="BA109" s="53">
        <f t="shared" si="71"/>
        <v>15</v>
      </c>
      <c r="BB109" s="53">
        <f t="shared" si="72"/>
        <v>15</v>
      </c>
      <c r="BC109" s="53">
        <f t="shared" si="73"/>
        <v>10</v>
      </c>
      <c r="BD109" s="54">
        <f t="shared" si="85"/>
        <v>100</v>
      </c>
      <c r="BE109" s="54" t="str">
        <f t="shared" si="86"/>
        <v>Fuerte</v>
      </c>
      <c r="BF109" s="55" t="s">
        <v>156</v>
      </c>
      <c r="BG109" s="54" t="str">
        <f t="shared" si="74"/>
        <v>Fuerte</v>
      </c>
      <c r="BH109" s="54" t="str">
        <f t="shared" si="87"/>
        <v>Fuerte</v>
      </c>
      <c r="BI109" s="54">
        <f t="shared" si="75"/>
        <v>100</v>
      </c>
      <c r="BJ109" s="65">
        <f>+AVERAGE(BI109:BI109)</f>
        <v>100</v>
      </c>
      <c r="BK109" s="54" t="str">
        <f t="shared" si="88"/>
        <v>Fuerte</v>
      </c>
      <c r="BL109" s="57" t="s">
        <v>165</v>
      </c>
      <c r="BM109" s="57" t="s">
        <v>165</v>
      </c>
      <c r="BN109" s="58">
        <f>IF(E109=$E$7,0,IF(AND(BK109="Fuerte",BL109="Directamente"),2,IF(AND(BK109="Moderado",BL109="Directamente"),1,0)))</f>
        <v>2</v>
      </c>
      <c r="BO109" s="66">
        <f>+AVERAGE(BN109:BN109)</f>
        <v>2</v>
      </c>
      <c r="BP109" s="58">
        <f>IF(D109=$E$7,0,IF(AND(BK109="Fuerte",BL109="Indirectamente"),1,IF(AND(BK109="Fuerte",BL109="Directamente"),2,IF(AND(BK109="Moderado",BL109="Directamente"),1,0))))</f>
        <v>2</v>
      </c>
      <c r="BQ109" s="66">
        <f>+AVERAGE(BP109:BP109)</f>
        <v>2</v>
      </c>
      <c r="BR109" s="51" t="s">
        <v>52</v>
      </c>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row>
    <row r="110" spans="1:138" s="60" customFormat="1" ht="84" x14ac:dyDescent="0.2">
      <c r="A110" s="63">
        <v>36</v>
      </c>
      <c r="B110" s="63" t="s">
        <v>582</v>
      </c>
      <c r="C110" s="51" t="s">
        <v>52</v>
      </c>
      <c r="D110" s="64" t="s">
        <v>52</v>
      </c>
      <c r="E110" s="64" t="s">
        <v>38</v>
      </c>
      <c r="F110" s="47" t="s">
        <v>69</v>
      </c>
      <c r="G110" s="47" t="s">
        <v>76</v>
      </c>
      <c r="H110" s="47" t="s">
        <v>81</v>
      </c>
      <c r="I110" s="26" t="s">
        <v>329</v>
      </c>
      <c r="J110" s="48" t="s">
        <v>330</v>
      </c>
      <c r="K110" s="26" t="s">
        <v>331</v>
      </c>
      <c r="L110" s="46">
        <v>3</v>
      </c>
      <c r="M110" s="46">
        <v>3</v>
      </c>
      <c r="N110" s="43">
        <f t="shared" si="81"/>
        <v>9</v>
      </c>
      <c r="O110" s="44" t="str">
        <f t="shared" si="44"/>
        <v>33</v>
      </c>
      <c r="P110" s="44" t="str">
        <f t="shared" si="125"/>
        <v>RIESGO ALTO</v>
      </c>
      <c r="Q110" s="44" t="s">
        <v>90</v>
      </c>
      <c r="R110" s="45">
        <f>INT(L110-BO110)</f>
        <v>1</v>
      </c>
      <c r="S110" s="45">
        <f>INT(M110-BQ110)</f>
        <v>1</v>
      </c>
      <c r="T110" s="43">
        <f t="shared" si="82"/>
        <v>1</v>
      </c>
      <c r="U110" s="44" t="str">
        <f t="shared" si="46"/>
        <v>11</v>
      </c>
      <c r="V110" s="44" t="str">
        <f t="shared" si="122"/>
        <v>RIESGO BAJO</v>
      </c>
      <c r="W110" s="47" t="s">
        <v>782</v>
      </c>
      <c r="X110" s="47" t="s">
        <v>23</v>
      </c>
      <c r="Y110" s="26" t="s">
        <v>785</v>
      </c>
      <c r="Z110" s="20" t="s">
        <v>786</v>
      </c>
      <c r="AA110" s="53" t="s">
        <v>6</v>
      </c>
      <c r="AB110" s="20" t="s">
        <v>498</v>
      </c>
      <c r="AC110" s="53" t="s">
        <v>7</v>
      </c>
      <c r="AD110" s="54">
        <f t="shared" si="123"/>
        <v>6</v>
      </c>
      <c r="AE110" s="53"/>
      <c r="AF110" s="53"/>
      <c r="AG110" s="53">
        <v>2</v>
      </c>
      <c r="AH110" s="53">
        <v>4</v>
      </c>
      <c r="AI110" s="53" t="s">
        <v>23</v>
      </c>
      <c r="AJ110" s="53" t="s">
        <v>20</v>
      </c>
      <c r="AK110" s="53" t="s">
        <v>6</v>
      </c>
      <c r="AL110" s="53" t="s">
        <v>6</v>
      </c>
      <c r="AM110" s="53" t="s">
        <v>6</v>
      </c>
      <c r="AN110" s="53" t="s">
        <v>27</v>
      </c>
      <c r="AO110" s="53" t="s">
        <v>117</v>
      </c>
      <c r="AP110" s="53" t="s">
        <v>101</v>
      </c>
      <c r="AQ110" s="53" t="s">
        <v>103</v>
      </c>
      <c r="AR110" s="53" t="s">
        <v>105</v>
      </c>
      <c r="AS110" s="53" t="str">
        <f t="shared" si="124"/>
        <v>Prevenir</v>
      </c>
      <c r="AT110" s="20" t="s">
        <v>108</v>
      </c>
      <c r="AU110" s="20" t="s">
        <v>110</v>
      </c>
      <c r="AV110" s="20" t="s">
        <v>112</v>
      </c>
      <c r="AW110" s="53">
        <f t="shared" si="67"/>
        <v>15</v>
      </c>
      <c r="AX110" s="53">
        <f t="shared" si="68"/>
        <v>15</v>
      </c>
      <c r="AY110" s="53">
        <f t="shared" si="69"/>
        <v>15</v>
      </c>
      <c r="AZ110" s="53">
        <f t="shared" si="70"/>
        <v>15</v>
      </c>
      <c r="BA110" s="53">
        <f t="shared" si="71"/>
        <v>15</v>
      </c>
      <c r="BB110" s="53">
        <f t="shared" si="72"/>
        <v>15</v>
      </c>
      <c r="BC110" s="53">
        <f t="shared" si="73"/>
        <v>10</v>
      </c>
      <c r="BD110" s="54">
        <f t="shared" si="85"/>
        <v>100</v>
      </c>
      <c r="BE110" s="54" t="str">
        <f t="shared" si="86"/>
        <v>Fuerte</v>
      </c>
      <c r="BF110" s="55" t="s">
        <v>156</v>
      </c>
      <c r="BG110" s="54" t="str">
        <f t="shared" si="74"/>
        <v>Fuerte</v>
      </c>
      <c r="BH110" s="54" t="str">
        <f t="shared" si="87"/>
        <v>Fuerte</v>
      </c>
      <c r="BI110" s="54">
        <f t="shared" si="75"/>
        <v>100</v>
      </c>
      <c r="BJ110" s="65">
        <f>+AVERAGE(BI110:BI110)</f>
        <v>100</v>
      </c>
      <c r="BK110" s="54" t="str">
        <f t="shared" si="88"/>
        <v>Fuerte</v>
      </c>
      <c r="BL110" s="57" t="s">
        <v>165</v>
      </c>
      <c r="BM110" s="57" t="s">
        <v>165</v>
      </c>
      <c r="BN110" s="58">
        <f>IF(E110=$E$7,0,IF(AND(BK110="Fuerte",BL110="Directamente"),2,IF(AND(BK110="Moderado",BL110="Directamente"),1,0)))</f>
        <v>2</v>
      </c>
      <c r="BO110" s="66">
        <f>+AVERAGE(BN110:BN110)</f>
        <v>2</v>
      </c>
      <c r="BP110" s="58">
        <f>IF(D110=$E$7,0,IF(AND(BK110="Fuerte",BL110="Indirectamente"),1,IF(AND(BK110="Fuerte",BL110="Directamente"),2,IF(AND(BK110="Moderado",BL110="Directamente"),1,0))))</f>
        <v>2</v>
      </c>
      <c r="BQ110" s="66">
        <f>+AVERAGE(BP110:BP110)</f>
        <v>2</v>
      </c>
      <c r="BR110" s="51" t="s">
        <v>52</v>
      </c>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row>
    <row r="111" spans="1:138" s="60" customFormat="1" ht="96" x14ac:dyDescent="0.2">
      <c r="A111" s="115">
        <v>37</v>
      </c>
      <c r="B111" s="115" t="s">
        <v>583</v>
      </c>
      <c r="C111" s="51" t="s">
        <v>51</v>
      </c>
      <c r="D111" s="142" t="s">
        <v>51</v>
      </c>
      <c r="E111" s="142" t="s">
        <v>332</v>
      </c>
      <c r="F111" s="136" t="s">
        <v>69</v>
      </c>
      <c r="G111" s="136" t="s">
        <v>76</v>
      </c>
      <c r="H111" s="136" t="s">
        <v>80</v>
      </c>
      <c r="I111" s="140" t="s">
        <v>333</v>
      </c>
      <c r="J111" s="141" t="s">
        <v>334</v>
      </c>
      <c r="K111" s="140" t="s">
        <v>335</v>
      </c>
      <c r="L111" s="138">
        <v>3</v>
      </c>
      <c r="M111" s="138">
        <v>4</v>
      </c>
      <c r="N111" s="137">
        <f t="shared" si="81"/>
        <v>12</v>
      </c>
      <c r="O111" s="135" t="str">
        <f t="shared" si="44"/>
        <v>34</v>
      </c>
      <c r="P111" s="135" t="str">
        <f t="shared" ref="P111" si="126">IF(OR(O111="11",O111="12",O111="21",O111="22",O111="31"),$P$9,IF(OR(O111="41",O111="32",O111="23",O111="13"),$P$8,IF(OR(O111="51",O111="52",O111="42",O111="43",O111="33",O111="24",O111="14"),$P$7,IF(OR(O111="53",O111="54",O111="44",O111="34",O111="55",O111="45",O111="35",O111="25",O111="15"),$P$6,0))))</f>
        <v>RIESGO EXTREMO</v>
      </c>
      <c r="Q111" s="135" t="s">
        <v>90</v>
      </c>
      <c r="R111" s="139">
        <f>INT(L111-BO111)</f>
        <v>2</v>
      </c>
      <c r="S111" s="139">
        <f>INT(M111-BQ111)</f>
        <v>3</v>
      </c>
      <c r="T111" s="137">
        <f t="shared" si="82"/>
        <v>6</v>
      </c>
      <c r="U111" s="135" t="str">
        <f t="shared" si="46"/>
        <v>23</v>
      </c>
      <c r="V111" s="135" t="str">
        <f t="shared" si="122"/>
        <v>RIESGO MODERADO</v>
      </c>
      <c r="W111" s="136" t="s">
        <v>787</v>
      </c>
      <c r="X111" s="136" t="s">
        <v>23</v>
      </c>
      <c r="Y111" s="26" t="s">
        <v>788</v>
      </c>
      <c r="Z111" s="20" t="s">
        <v>336</v>
      </c>
      <c r="AA111" s="53" t="s">
        <v>23</v>
      </c>
      <c r="AB111" s="20" t="s">
        <v>500</v>
      </c>
      <c r="AC111" s="53" t="s">
        <v>7</v>
      </c>
      <c r="AD111" s="54">
        <f t="shared" si="123"/>
        <v>6</v>
      </c>
      <c r="AE111" s="53"/>
      <c r="AF111" s="53"/>
      <c r="AG111" s="53">
        <v>2</v>
      </c>
      <c r="AH111" s="53">
        <v>4</v>
      </c>
      <c r="AI111" s="53" t="s">
        <v>23</v>
      </c>
      <c r="AJ111" s="53" t="s">
        <v>21</v>
      </c>
      <c r="AK111" s="53" t="s">
        <v>6</v>
      </c>
      <c r="AL111" s="53" t="s">
        <v>6</v>
      </c>
      <c r="AM111" s="53" t="s">
        <v>6</v>
      </c>
      <c r="AN111" s="53" t="s">
        <v>27</v>
      </c>
      <c r="AO111" s="53" t="s">
        <v>117</v>
      </c>
      <c r="AP111" s="53" t="s">
        <v>101</v>
      </c>
      <c r="AQ111" s="53" t="s">
        <v>103</v>
      </c>
      <c r="AR111" s="53" t="s">
        <v>105</v>
      </c>
      <c r="AS111" s="53" t="str">
        <f t="shared" ref="AS111:AS119" si="127">+IF(AJ111="Preventivo","Prevenir",IF(AJ111="Detectivo","Detectar","No es un control"))</f>
        <v>Detectar</v>
      </c>
      <c r="AT111" s="20" t="s">
        <v>108</v>
      </c>
      <c r="AU111" s="20" t="s">
        <v>110</v>
      </c>
      <c r="AV111" s="20" t="s">
        <v>112</v>
      </c>
      <c r="AW111" s="53">
        <f t="shared" si="67"/>
        <v>15</v>
      </c>
      <c r="AX111" s="53">
        <f t="shared" si="68"/>
        <v>15</v>
      </c>
      <c r="AY111" s="53">
        <f t="shared" si="69"/>
        <v>15</v>
      </c>
      <c r="AZ111" s="53">
        <f t="shared" si="70"/>
        <v>10</v>
      </c>
      <c r="BA111" s="53">
        <f t="shared" si="71"/>
        <v>15</v>
      </c>
      <c r="BB111" s="53">
        <f t="shared" si="72"/>
        <v>15</v>
      </c>
      <c r="BC111" s="53">
        <f t="shared" si="73"/>
        <v>10</v>
      </c>
      <c r="BD111" s="54">
        <f t="shared" si="85"/>
        <v>95</v>
      </c>
      <c r="BE111" s="54" t="str">
        <f t="shared" si="86"/>
        <v>Moderado</v>
      </c>
      <c r="BF111" s="55" t="s">
        <v>156</v>
      </c>
      <c r="BG111" s="54" t="str">
        <f t="shared" si="74"/>
        <v>Fuerte</v>
      </c>
      <c r="BH111" s="54" t="str">
        <f t="shared" si="87"/>
        <v>Moderado</v>
      </c>
      <c r="BI111" s="54">
        <f t="shared" si="75"/>
        <v>50</v>
      </c>
      <c r="BJ111" s="129">
        <f>+AVERAGE(BI111:BI112)</f>
        <v>75</v>
      </c>
      <c r="BK111" s="130" t="str">
        <f t="shared" si="88"/>
        <v>Moderado</v>
      </c>
      <c r="BL111" s="57" t="s">
        <v>165</v>
      </c>
      <c r="BM111" s="57" t="s">
        <v>167</v>
      </c>
      <c r="BN111" s="58">
        <f>IF(E111=$E$7,0,IF(AND(BK111="Fuerte",BL111="Directamente"),2,IF(AND(BK111="Moderado",BL111="Directamente"),1,0)))</f>
        <v>1</v>
      </c>
      <c r="BO111" s="131">
        <f>+AVERAGE(BN111:BN112)</f>
        <v>1</v>
      </c>
      <c r="BP111" s="58">
        <f>IF(D111=$E$7,0,IF(AND(BK111="Fuerte",BL111="Indirectamente"),1,IF(AND(BK111="Fuerte",BL111="Directamente"),2,IF(AND(BK111="Moderado",BL111="Directamente"),1,0))))</f>
        <v>1</v>
      </c>
      <c r="BQ111" s="131">
        <f>+AVERAGE(BP111:BP112)</f>
        <v>1</v>
      </c>
      <c r="BR111" s="51" t="s">
        <v>51</v>
      </c>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row>
    <row r="112" spans="1:138" s="60" customFormat="1" ht="96" x14ac:dyDescent="0.2">
      <c r="A112" s="115"/>
      <c r="B112" s="115"/>
      <c r="C112" s="51" t="s">
        <v>51</v>
      </c>
      <c r="D112" s="142"/>
      <c r="E112" s="142"/>
      <c r="F112" s="136"/>
      <c r="G112" s="136"/>
      <c r="H112" s="136"/>
      <c r="I112" s="140"/>
      <c r="J112" s="141"/>
      <c r="K112" s="140"/>
      <c r="L112" s="138"/>
      <c r="M112" s="138"/>
      <c r="N112" s="137">
        <f t="shared" si="81"/>
        <v>0</v>
      </c>
      <c r="O112" s="135"/>
      <c r="P112" s="135"/>
      <c r="Q112" s="135"/>
      <c r="R112" s="138">
        <f>+L112-BN112</f>
        <v>-1</v>
      </c>
      <c r="S112" s="138">
        <f>+M112-BQ112</f>
        <v>0</v>
      </c>
      <c r="T112" s="137">
        <f t="shared" si="82"/>
        <v>0</v>
      </c>
      <c r="U112" s="135"/>
      <c r="V112" s="135"/>
      <c r="W112" s="138"/>
      <c r="X112" s="138"/>
      <c r="Y112" s="26" t="s">
        <v>789</v>
      </c>
      <c r="Z112" s="20" t="s">
        <v>337</v>
      </c>
      <c r="AA112" s="53" t="s">
        <v>23</v>
      </c>
      <c r="AB112" s="20" t="s">
        <v>501</v>
      </c>
      <c r="AC112" s="53" t="s">
        <v>7</v>
      </c>
      <c r="AD112" s="54">
        <f t="shared" si="123"/>
        <v>240</v>
      </c>
      <c r="AE112" s="53"/>
      <c r="AF112" s="53"/>
      <c r="AG112" s="53">
        <v>120</v>
      </c>
      <c r="AH112" s="53">
        <v>120</v>
      </c>
      <c r="AI112" s="53" t="s">
        <v>23</v>
      </c>
      <c r="AJ112" s="53" t="s">
        <v>20</v>
      </c>
      <c r="AK112" s="53" t="s">
        <v>6</v>
      </c>
      <c r="AL112" s="53" t="s">
        <v>6</v>
      </c>
      <c r="AM112" s="53" t="s">
        <v>6</v>
      </c>
      <c r="AN112" s="53" t="s">
        <v>24</v>
      </c>
      <c r="AO112" s="53" t="s">
        <v>117</v>
      </c>
      <c r="AP112" s="53" t="s">
        <v>101</v>
      </c>
      <c r="AQ112" s="53" t="s">
        <v>103</v>
      </c>
      <c r="AR112" s="53" t="s">
        <v>105</v>
      </c>
      <c r="AS112" s="53" t="str">
        <f t="shared" si="127"/>
        <v>Prevenir</v>
      </c>
      <c r="AT112" s="20" t="s">
        <v>108</v>
      </c>
      <c r="AU112" s="20" t="s">
        <v>110</v>
      </c>
      <c r="AV112" s="20" t="s">
        <v>112</v>
      </c>
      <c r="AW112" s="53">
        <f t="shared" si="67"/>
        <v>15</v>
      </c>
      <c r="AX112" s="53">
        <f t="shared" si="68"/>
        <v>15</v>
      </c>
      <c r="AY112" s="53">
        <f t="shared" si="69"/>
        <v>15</v>
      </c>
      <c r="AZ112" s="53">
        <f t="shared" si="70"/>
        <v>15</v>
      </c>
      <c r="BA112" s="53">
        <f t="shared" si="71"/>
        <v>15</v>
      </c>
      <c r="BB112" s="53">
        <f t="shared" si="72"/>
        <v>15</v>
      </c>
      <c r="BC112" s="53">
        <f t="shared" si="73"/>
        <v>10</v>
      </c>
      <c r="BD112" s="54">
        <f t="shared" si="85"/>
        <v>100</v>
      </c>
      <c r="BE112" s="54" t="str">
        <f t="shared" si="86"/>
        <v>Fuerte</v>
      </c>
      <c r="BF112" s="55" t="s">
        <v>156</v>
      </c>
      <c r="BG112" s="54" t="str">
        <f t="shared" si="74"/>
        <v>Fuerte</v>
      </c>
      <c r="BH112" s="54" t="str">
        <f t="shared" si="87"/>
        <v>Fuerte</v>
      </c>
      <c r="BI112" s="54">
        <f t="shared" si="75"/>
        <v>100</v>
      </c>
      <c r="BJ112" s="129"/>
      <c r="BK112" s="130"/>
      <c r="BL112" s="57" t="s">
        <v>165</v>
      </c>
      <c r="BM112" s="57" t="s">
        <v>165</v>
      </c>
      <c r="BN112" s="58">
        <f>IF(E112=$E$7,0,IF(AND(BK111="Fuerte",BL112="Directamente"),2,IF(AND(BK111="Moderado",BL112="Directamente"),1,0)))</f>
        <v>1</v>
      </c>
      <c r="BO112" s="132"/>
      <c r="BP112" s="58">
        <f>IF(D112=$E$7,0,IF(AND(BK111="Fuerte",BL112="Indirectamente"),1,IF(AND(BK111="Fuerte",BL112="Directamente"),2,IF(AND(BK111="Moderado",BL112="Directamente"),1,0))))</f>
        <v>1</v>
      </c>
      <c r="BQ112" s="132"/>
      <c r="BR112" s="51" t="s">
        <v>51</v>
      </c>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row>
    <row r="113" spans="1:138" s="67" customFormat="1" ht="108" x14ac:dyDescent="0.2">
      <c r="A113" s="115">
        <v>38</v>
      </c>
      <c r="B113" s="115" t="s">
        <v>584</v>
      </c>
      <c r="C113" s="51" t="s">
        <v>51</v>
      </c>
      <c r="D113" s="142" t="s">
        <v>51</v>
      </c>
      <c r="E113" s="142" t="s">
        <v>34</v>
      </c>
      <c r="F113" s="136" t="s">
        <v>66</v>
      </c>
      <c r="G113" s="136" t="s">
        <v>41</v>
      </c>
      <c r="H113" s="136" t="s">
        <v>72</v>
      </c>
      <c r="I113" s="140" t="s">
        <v>345</v>
      </c>
      <c r="J113" s="141" t="s">
        <v>346</v>
      </c>
      <c r="K113" s="140" t="s">
        <v>347</v>
      </c>
      <c r="L113" s="136">
        <v>3</v>
      </c>
      <c r="M113" s="136">
        <v>5</v>
      </c>
      <c r="N113" s="137">
        <f t="shared" si="81"/>
        <v>15</v>
      </c>
      <c r="O113" s="135" t="str">
        <f t="shared" si="44"/>
        <v>35</v>
      </c>
      <c r="P113" s="135" t="str">
        <f t="shared" ref="P113:P119" si="128">IF(OR(O113="11",O113="12",O113="21",O113="22",O113="31"),$P$9,IF(OR(O113="41",O113="32",O113="23",O113="13"),$P$8,IF(OR(O113="51",O113="52",O113="42",O113="43",O113="33",O113="24",O113="14"),$P$7,IF(OR(O113="53",O113="54",O113="44",O113="34",O113="55",O113="45",O113="35",O113="25",O113="15"),$P$6,0))))</f>
        <v>RIESGO EXTREMO</v>
      </c>
      <c r="Q113" s="149" t="s">
        <v>90</v>
      </c>
      <c r="R113" s="139">
        <f>INT(L113-BO113)</f>
        <v>1</v>
      </c>
      <c r="S113" s="139">
        <f>INT(M113-BQ113)</f>
        <v>5</v>
      </c>
      <c r="T113" s="137">
        <f t="shared" si="82"/>
        <v>5</v>
      </c>
      <c r="U113" s="135" t="str">
        <f t="shared" si="46"/>
        <v>15</v>
      </c>
      <c r="V113" s="135" t="str">
        <f t="shared" ref="V113:V138" si="129">IF(OR(U113="11",U113="12",U113="21",U113="22",U113="31"),$P$9,IF(OR(U113="41",U113="32",U113="23",U113="13"),$P$8,IF(OR(U113="51",U113="52",U113="42",U113="43",U113="33",U113="24",U113="14"),$P$7,IF(OR(U113="53",U113="54",U113="44",U113="34",U113="55",U113="45",U113="35",U113="25",U113="15"),$P$6,0))))</f>
        <v>RIESGO EXTREMO</v>
      </c>
      <c r="W113" s="136" t="s">
        <v>787</v>
      </c>
      <c r="X113" s="136" t="s">
        <v>23</v>
      </c>
      <c r="Y113" s="26" t="s">
        <v>790</v>
      </c>
      <c r="Z113" s="20" t="s">
        <v>342</v>
      </c>
      <c r="AA113" s="20" t="s">
        <v>23</v>
      </c>
      <c r="AB113" s="20" t="s">
        <v>502</v>
      </c>
      <c r="AC113" s="53" t="s">
        <v>7</v>
      </c>
      <c r="AD113" s="54">
        <f t="shared" si="123"/>
        <v>2</v>
      </c>
      <c r="AE113" s="53"/>
      <c r="AF113" s="53"/>
      <c r="AG113" s="53">
        <v>1</v>
      </c>
      <c r="AH113" s="53">
        <v>1</v>
      </c>
      <c r="AI113" s="53" t="s">
        <v>23</v>
      </c>
      <c r="AJ113" s="20" t="s">
        <v>20</v>
      </c>
      <c r="AK113" s="20" t="s">
        <v>6</v>
      </c>
      <c r="AL113" s="20" t="s">
        <v>6</v>
      </c>
      <c r="AM113" s="20" t="s">
        <v>6</v>
      </c>
      <c r="AN113" s="20" t="s">
        <v>348</v>
      </c>
      <c r="AO113" s="53" t="s">
        <v>117</v>
      </c>
      <c r="AP113" s="53" t="s">
        <v>101</v>
      </c>
      <c r="AQ113" s="53" t="s">
        <v>103</v>
      </c>
      <c r="AR113" s="53" t="s">
        <v>105</v>
      </c>
      <c r="AS113" s="53" t="str">
        <f t="shared" si="127"/>
        <v>Prevenir</v>
      </c>
      <c r="AT113" s="20" t="s">
        <v>108</v>
      </c>
      <c r="AU113" s="20" t="s">
        <v>110</v>
      </c>
      <c r="AV113" s="20" t="s">
        <v>112</v>
      </c>
      <c r="AW113" s="53">
        <f t="shared" si="67"/>
        <v>15</v>
      </c>
      <c r="AX113" s="53">
        <f t="shared" si="68"/>
        <v>15</v>
      </c>
      <c r="AY113" s="53">
        <f t="shared" si="69"/>
        <v>15</v>
      </c>
      <c r="AZ113" s="53">
        <f t="shared" si="70"/>
        <v>15</v>
      </c>
      <c r="BA113" s="53">
        <f t="shared" si="71"/>
        <v>15</v>
      </c>
      <c r="BB113" s="53">
        <f t="shared" si="72"/>
        <v>15</v>
      </c>
      <c r="BC113" s="53">
        <f t="shared" si="73"/>
        <v>10</v>
      </c>
      <c r="BD113" s="54">
        <f t="shared" si="85"/>
        <v>100</v>
      </c>
      <c r="BE113" s="54" t="str">
        <f t="shared" si="86"/>
        <v>Fuerte</v>
      </c>
      <c r="BF113" s="55" t="s">
        <v>156</v>
      </c>
      <c r="BG113" s="54" t="str">
        <f t="shared" si="74"/>
        <v>Fuerte</v>
      </c>
      <c r="BH113" s="54" t="str">
        <f t="shared" si="87"/>
        <v>Fuerte</v>
      </c>
      <c r="BI113" s="54">
        <f t="shared" si="75"/>
        <v>100</v>
      </c>
      <c r="BJ113" s="129">
        <f>+AVERAGE(BI113:BI115)</f>
        <v>100</v>
      </c>
      <c r="BK113" s="130" t="str">
        <f t="shared" si="88"/>
        <v>Fuerte</v>
      </c>
      <c r="BL113" s="57" t="s">
        <v>165</v>
      </c>
      <c r="BM113" s="57" t="s">
        <v>165</v>
      </c>
      <c r="BN113" s="58">
        <f>IF(E113=$E$7,0,IF(AND(BK113="Fuerte",BL113="Directamente"),2,IF(AND(BK113="Moderado",BL113="Directamente"),1,0)))</f>
        <v>0</v>
      </c>
      <c r="BO113" s="131">
        <f>+AVERAGE(BN113:BN115)</f>
        <v>1.3333333333333333</v>
      </c>
      <c r="BP113" s="58">
        <f>IF(D113=$E$7,0,IF(AND(BK113="Fuerte",BL113="Indirectamente"),1,IF(AND(BK113="Fuerte",BL113="Directamente"),2,IF(AND(BK113="Moderado",BL113="Directamente"),1,0))))</f>
        <v>2</v>
      </c>
      <c r="BQ113" s="131">
        <f>+IF(E113="De Corrupción",0,AVERAGE(BP113:BP115))</f>
        <v>0</v>
      </c>
      <c r="BR113" s="51" t="s">
        <v>51</v>
      </c>
    </row>
    <row r="114" spans="1:138" s="67" customFormat="1" ht="108" x14ac:dyDescent="0.2">
      <c r="A114" s="115"/>
      <c r="B114" s="115"/>
      <c r="C114" s="51" t="s">
        <v>51</v>
      </c>
      <c r="D114" s="142"/>
      <c r="E114" s="142"/>
      <c r="F114" s="136"/>
      <c r="G114" s="136"/>
      <c r="H114" s="136"/>
      <c r="I114" s="140"/>
      <c r="J114" s="141"/>
      <c r="K114" s="140"/>
      <c r="L114" s="136"/>
      <c r="M114" s="136"/>
      <c r="N114" s="137">
        <f t="shared" si="81"/>
        <v>0</v>
      </c>
      <c r="O114" s="135" t="str">
        <f t="shared" si="44"/>
        <v/>
      </c>
      <c r="P114" s="135">
        <f t="shared" si="128"/>
        <v>0</v>
      </c>
      <c r="Q114" s="149"/>
      <c r="R114" s="138">
        <f>+L114-BN114</f>
        <v>-2</v>
      </c>
      <c r="S114" s="138">
        <f>+M114-BQ114</f>
        <v>0</v>
      </c>
      <c r="T114" s="137">
        <f t="shared" si="82"/>
        <v>0</v>
      </c>
      <c r="U114" s="135" t="str">
        <f t="shared" si="46"/>
        <v>-20</v>
      </c>
      <c r="V114" s="135">
        <f t="shared" si="129"/>
        <v>0</v>
      </c>
      <c r="W114" s="136"/>
      <c r="X114" s="136"/>
      <c r="Y114" s="26" t="s">
        <v>791</v>
      </c>
      <c r="Z114" s="20" t="s">
        <v>349</v>
      </c>
      <c r="AA114" s="20" t="s">
        <v>23</v>
      </c>
      <c r="AB114" s="20" t="s">
        <v>503</v>
      </c>
      <c r="AC114" s="53" t="s">
        <v>7</v>
      </c>
      <c r="AD114" s="54">
        <f t="shared" si="123"/>
        <v>6</v>
      </c>
      <c r="AE114" s="53"/>
      <c r="AF114" s="53"/>
      <c r="AG114" s="53">
        <v>2</v>
      </c>
      <c r="AH114" s="53">
        <v>4</v>
      </c>
      <c r="AI114" s="53" t="s">
        <v>23</v>
      </c>
      <c r="AJ114" s="20" t="s">
        <v>20</v>
      </c>
      <c r="AK114" s="20" t="s">
        <v>6</v>
      </c>
      <c r="AL114" s="20" t="s">
        <v>6</v>
      </c>
      <c r="AM114" s="20" t="s">
        <v>6</v>
      </c>
      <c r="AN114" s="20" t="s">
        <v>27</v>
      </c>
      <c r="AO114" s="53" t="s">
        <v>117</v>
      </c>
      <c r="AP114" s="53" t="s">
        <v>101</v>
      </c>
      <c r="AQ114" s="53" t="s">
        <v>103</v>
      </c>
      <c r="AR114" s="53" t="s">
        <v>105</v>
      </c>
      <c r="AS114" s="53" t="str">
        <f t="shared" si="127"/>
        <v>Prevenir</v>
      </c>
      <c r="AT114" s="20" t="s">
        <v>108</v>
      </c>
      <c r="AU114" s="20" t="s">
        <v>110</v>
      </c>
      <c r="AV114" s="20" t="s">
        <v>112</v>
      </c>
      <c r="AW114" s="53">
        <f t="shared" si="67"/>
        <v>15</v>
      </c>
      <c r="AX114" s="53">
        <f t="shared" si="68"/>
        <v>15</v>
      </c>
      <c r="AY114" s="53">
        <f t="shared" si="69"/>
        <v>15</v>
      </c>
      <c r="AZ114" s="53">
        <f t="shared" si="70"/>
        <v>15</v>
      </c>
      <c r="BA114" s="53">
        <f t="shared" si="71"/>
        <v>15</v>
      </c>
      <c r="BB114" s="53">
        <f t="shared" si="72"/>
        <v>15</v>
      </c>
      <c r="BC114" s="53">
        <f t="shared" si="73"/>
        <v>10</v>
      </c>
      <c r="BD114" s="54">
        <f t="shared" si="85"/>
        <v>100</v>
      </c>
      <c r="BE114" s="54" t="str">
        <f t="shared" si="86"/>
        <v>Fuerte</v>
      </c>
      <c r="BF114" s="55" t="s">
        <v>156</v>
      </c>
      <c r="BG114" s="54" t="str">
        <f t="shared" si="74"/>
        <v>Fuerte</v>
      </c>
      <c r="BH114" s="54" t="str">
        <f t="shared" si="87"/>
        <v>Fuerte</v>
      </c>
      <c r="BI114" s="54">
        <f t="shared" si="75"/>
        <v>100</v>
      </c>
      <c r="BJ114" s="129"/>
      <c r="BK114" s="130"/>
      <c r="BL114" s="57" t="s">
        <v>165</v>
      </c>
      <c r="BM114" s="57" t="s">
        <v>165</v>
      </c>
      <c r="BN114" s="58">
        <f>IF(E114=$E$7,0,IF(AND(BK113="Fuerte",BL114="Directamente"),2,IF(AND(BK113="Moderado",BL114="Directamente"),1,0)))</f>
        <v>2</v>
      </c>
      <c r="BO114" s="132"/>
      <c r="BP114" s="58">
        <f>IF(D114=$E$7,0,IF(AND(BK113="Fuerte",BL114="Indirectamente"),1,IF(AND(BK113="Fuerte",BL114="Directamente"),2,IF(AND(BK113="Moderado",BL114="Directamente"),1,0))))</f>
        <v>2</v>
      </c>
      <c r="BQ114" s="132"/>
      <c r="BR114" s="51" t="s">
        <v>51</v>
      </c>
    </row>
    <row r="115" spans="1:138" s="67" customFormat="1" ht="132" x14ac:dyDescent="0.2">
      <c r="A115" s="119"/>
      <c r="B115" s="119"/>
      <c r="C115" s="51" t="s">
        <v>51</v>
      </c>
      <c r="D115" s="142"/>
      <c r="E115" s="142"/>
      <c r="F115" s="136"/>
      <c r="G115" s="136"/>
      <c r="H115" s="136"/>
      <c r="I115" s="140"/>
      <c r="J115" s="141"/>
      <c r="K115" s="140"/>
      <c r="L115" s="136"/>
      <c r="M115" s="136"/>
      <c r="N115" s="137">
        <f t="shared" si="81"/>
        <v>0</v>
      </c>
      <c r="O115" s="135" t="str">
        <f t="shared" si="44"/>
        <v/>
      </c>
      <c r="P115" s="135">
        <f t="shared" si="128"/>
        <v>0</v>
      </c>
      <c r="Q115" s="149"/>
      <c r="R115" s="138">
        <f>+L115-BN115</f>
        <v>-2</v>
      </c>
      <c r="S115" s="138">
        <f>+M115-BQ115</f>
        <v>0</v>
      </c>
      <c r="T115" s="137">
        <f t="shared" si="82"/>
        <v>0</v>
      </c>
      <c r="U115" s="135" t="str">
        <f t="shared" si="46"/>
        <v>-20</v>
      </c>
      <c r="V115" s="135">
        <f t="shared" si="129"/>
        <v>0</v>
      </c>
      <c r="W115" s="136"/>
      <c r="X115" s="136"/>
      <c r="Y115" s="26" t="s">
        <v>792</v>
      </c>
      <c r="Z115" s="20" t="s">
        <v>350</v>
      </c>
      <c r="AA115" s="20" t="s">
        <v>23</v>
      </c>
      <c r="AB115" s="20" t="s">
        <v>504</v>
      </c>
      <c r="AC115" s="53" t="s">
        <v>7</v>
      </c>
      <c r="AD115" s="54">
        <f t="shared" si="123"/>
        <v>2</v>
      </c>
      <c r="AE115" s="53"/>
      <c r="AF115" s="53"/>
      <c r="AG115" s="53">
        <v>1</v>
      </c>
      <c r="AH115" s="53">
        <v>1</v>
      </c>
      <c r="AI115" s="53" t="s">
        <v>23</v>
      </c>
      <c r="AJ115" s="20" t="s">
        <v>20</v>
      </c>
      <c r="AK115" s="20" t="s">
        <v>6</v>
      </c>
      <c r="AL115" s="20" t="s">
        <v>6</v>
      </c>
      <c r="AM115" s="20" t="s">
        <v>6</v>
      </c>
      <c r="AN115" s="20" t="s">
        <v>348</v>
      </c>
      <c r="AO115" s="53" t="s">
        <v>117</v>
      </c>
      <c r="AP115" s="53" t="s">
        <v>101</v>
      </c>
      <c r="AQ115" s="53" t="s">
        <v>103</v>
      </c>
      <c r="AR115" s="53" t="s">
        <v>105</v>
      </c>
      <c r="AS115" s="53" t="str">
        <f t="shared" si="127"/>
        <v>Prevenir</v>
      </c>
      <c r="AT115" s="20" t="s">
        <v>108</v>
      </c>
      <c r="AU115" s="20" t="s">
        <v>110</v>
      </c>
      <c r="AV115" s="20" t="s">
        <v>112</v>
      </c>
      <c r="AW115" s="53">
        <f t="shared" si="67"/>
        <v>15</v>
      </c>
      <c r="AX115" s="53">
        <f t="shared" si="68"/>
        <v>15</v>
      </c>
      <c r="AY115" s="53">
        <f t="shared" si="69"/>
        <v>15</v>
      </c>
      <c r="AZ115" s="53">
        <f t="shared" si="70"/>
        <v>15</v>
      </c>
      <c r="BA115" s="53">
        <f t="shared" si="71"/>
        <v>15</v>
      </c>
      <c r="BB115" s="53">
        <f t="shared" si="72"/>
        <v>15</v>
      </c>
      <c r="BC115" s="53">
        <f t="shared" si="73"/>
        <v>10</v>
      </c>
      <c r="BD115" s="54">
        <f t="shared" si="85"/>
        <v>100</v>
      </c>
      <c r="BE115" s="54" t="str">
        <f t="shared" si="86"/>
        <v>Fuerte</v>
      </c>
      <c r="BF115" s="55" t="s">
        <v>156</v>
      </c>
      <c r="BG115" s="54" t="str">
        <f t="shared" si="74"/>
        <v>Fuerte</v>
      </c>
      <c r="BH115" s="54" t="str">
        <f t="shared" si="87"/>
        <v>Fuerte</v>
      </c>
      <c r="BI115" s="54">
        <f t="shared" si="75"/>
        <v>100</v>
      </c>
      <c r="BJ115" s="129"/>
      <c r="BK115" s="130"/>
      <c r="BL115" s="57" t="s">
        <v>165</v>
      </c>
      <c r="BM115" s="57" t="s">
        <v>165</v>
      </c>
      <c r="BN115" s="58">
        <f>IF(E115=$E$7,0,IF(AND(BK113="Fuerte",BL115="Directamente"),2,IF(AND(BK113="Moderado",BL115="Directamente"),1,0)))</f>
        <v>2</v>
      </c>
      <c r="BO115" s="134"/>
      <c r="BP115" s="58">
        <f>IF(D115=$E$7,0,IF(AND(BK113="Fuerte",BL115="Indirectamente"),1,IF(AND(BK113="Fuerte",BL115="Directamente"),2,IF(AND(BK113="Moderado",BL115="Directamente"),1,0))))</f>
        <v>2</v>
      </c>
      <c r="BQ115" s="134"/>
      <c r="BR115" s="51" t="s">
        <v>51</v>
      </c>
    </row>
    <row r="116" spans="1:138" s="60" customFormat="1" ht="96" x14ac:dyDescent="0.2">
      <c r="A116" s="116">
        <v>39</v>
      </c>
      <c r="B116" s="115" t="s">
        <v>585</v>
      </c>
      <c r="C116" s="51" t="s">
        <v>51</v>
      </c>
      <c r="D116" s="142" t="s">
        <v>51</v>
      </c>
      <c r="E116" s="142" t="s">
        <v>32</v>
      </c>
      <c r="F116" s="136" t="s">
        <v>69</v>
      </c>
      <c r="G116" s="136" t="s">
        <v>77</v>
      </c>
      <c r="H116" s="136" t="s">
        <v>71</v>
      </c>
      <c r="I116" s="140" t="s">
        <v>338</v>
      </c>
      <c r="J116" s="141" t="s">
        <v>339</v>
      </c>
      <c r="K116" s="140" t="s">
        <v>340</v>
      </c>
      <c r="L116" s="138">
        <v>2</v>
      </c>
      <c r="M116" s="138">
        <v>4</v>
      </c>
      <c r="N116" s="137">
        <f>+L116*M116</f>
        <v>8</v>
      </c>
      <c r="O116" s="135" t="str">
        <f t="shared" si="44"/>
        <v>24</v>
      </c>
      <c r="P116" s="135" t="str">
        <f t="shared" si="128"/>
        <v>RIESGO ALTO</v>
      </c>
      <c r="Q116" s="135" t="s">
        <v>90</v>
      </c>
      <c r="R116" s="139">
        <f>+IF(INT(L116-BO116)&lt;=1,1,INT(L116-BO116))</f>
        <v>1</v>
      </c>
      <c r="S116" s="139">
        <f>INT(M116-BQ116)</f>
        <v>2</v>
      </c>
      <c r="T116" s="137">
        <f>+R116*S116</f>
        <v>2</v>
      </c>
      <c r="U116" s="135" t="str">
        <f t="shared" si="46"/>
        <v>12</v>
      </c>
      <c r="V116" s="135" t="str">
        <f t="shared" si="129"/>
        <v>RIESGO BAJO</v>
      </c>
      <c r="W116" s="136" t="s">
        <v>787</v>
      </c>
      <c r="X116" s="136" t="s">
        <v>23</v>
      </c>
      <c r="Y116" s="26" t="s">
        <v>793</v>
      </c>
      <c r="Z116" s="20" t="s">
        <v>341</v>
      </c>
      <c r="AA116" s="53" t="s">
        <v>23</v>
      </c>
      <c r="AB116" s="20" t="s">
        <v>548</v>
      </c>
      <c r="AC116" s="53" t="s">
        <v>9</v>
      </c>
      <c r="AD116" s="54">
        <f>+SUM(AE116:AH116)</f>
        <v>0</v>
      </c>
      <c r="AE116" s="53"/>
      <c r="AF116" s="53"/>
      <c r="AG116" s="53">
        <v>0</v>
      </c>
      <c r="AH116" s="53">
        <v>0</v>
      </c>
      <c r="AI116" s="53" t="s">
        <v>6</v>
      </c>
      <c r="AJ116" s="53" t="s">
        <v>20</v>
      </c>
      <c r="AK116" s="53" t="s">
        <v>6</v>
      </c>
      <c r="AL116" s="53" t="s">
        <v>6</v>
      </c>
      <c r="AM116" s="53" t="s">
        <v>6</v>
      </c>
      <c r="AN116" s="53" t="s">
        <v>29</v>
      </c>
      <c r="AO116" s="53" t="s">
        <v>117</v>
      </c>
      <c r="AP116" s="53" t="s">
        <v>101</v>
      </c>
      <c r="AQ116" s="53" t="s">
        <v>103</v>
      </c>
      <c r="AR116" s="53" t="s">
        <v>105</v>
      </c>
      <c r="AS116" s="53" t="str">
        <f t="shared" si="127"/>
        <v>Prevenir</v>
      </c>
      <c r="AT116" s="20" t="s">
        <v>108</v>
      </c>
      <c r="AU116" s="20" t="s">
        <v>110</v>
      </c>
      <c r="AV116" s="20" t="s">
        <v>112</v>
      </c>
      <c r="AW116" s="53">
        <f t="shared" ref="AW116:AW137" si="130">+IF(AP116=$AP$6,$AP$10,$AP$11)</f>
        <v>15</v>
      </c>
      <c r="AX116" s="53">
        <f t="shared" ref="AX116:AX137" si="131">+IF(AQ116=$AQ$6,$AQ$10,$AQ$11)</f>
        <v>15</v>
      </c>
      <c r="AY116" s="53">
        <f t="shared" ref="AY116:AY137" si="132">+IF(AR116=$AR$6,$AR$10,$AR$11)</f>
        <v>15</v>
      </c>
      <c r="AZ116" s="53">
        <f t="shared" ref="AZ116:AZ137" si="133">IF(AS116=$AS$6,$AS$10,IF(AS116=$AS$7,$AS$11,0))</f>
        <v>15</v>
      </c>
      <c r="BA116" s="53">
        <f t="shared" ref="BA116:BA137" si="134">+IF(AT116=$AT$6,$AT$10,$AT$11)</f>
        <v>15</v>
      </c>
      <c r="BB116" s="53">
        <f t="shared" ref="BB116:BB137" si="135">+IF(AU116=$AU$6,$AU$10,$AU$11)</f>
        <v>15</v>
      </c>
      <c r="BC116" s="53">
        <f t="shared" ref="BC116:BC137" si="136">IF(AV116=$AV$6,$AV$10,IF(AV116=$AV$7,$AV$11,0))</f>
        <v>10</v>
      </c>
      <c r="BD116" s="54">
        <f>SUM(AW116:BC116)</f>
        <v>100</v>
      </c>
      <c r="BE116" s="54" t="str">
        <f>+IF(BD116&lt;=85,"Débil",IF(AND(BD116&gt;85,BD116&lt;96),"Moderado","Fuerte"))</f>
        <v>Fuerte</v>
      </c>
      <c r="BF116" s="55" t="s">
        <v>156</v>
      </c>
      <c r="BG116" s="54" t="str">
        <f t="shared" ref="BG116:BG137" si="137">+IF(BF116=$BF$6,"Fuerte",IF(BF116=$BF$7,"Moderado","Débil"))</f>
        <v>Fuerte</v>
      </c>
      <c r="BH116" s="54" t="str">
        <f>+IF(AND(BE116="Fuerte",BG116="Fuerte"),"Fuerte",IF(BE116="Débil","Débil",IF(BG116="Débil","Débil","Moderado")))</f>
        <v>Fuerte</v>
      </c>
      <c r="BI116" s="54">
        <f t="shared" ref="BI116:BI137" si="138">+IF(BH116=$BE$6,100,IF(BH116=$BE$7,50,0))</f>
        <v>100</v>
      </c>
      <c r="BJ116" s="129">
        <f>+AVERAGE(BI116:BI119)</f>
        <v>100</v>
      </c>
      <c r="BK116" s="130" t="str">
        <f>IF(BJ116&lt;50,"Débil",IF(BJ116=100,"Fuerte","Moderado"))</f>
        <v>Fuerte</v>
      </c>
      <c r="BL116" s="57" t="s">
        <v>165</v>
      </c>
      <c r="BM116" s="57" t="s">
        <v>165</v>
      </c>
      <c r="BN116" s="58">
        <f>IF(E116=$E$7,0,IF(AND(BK116="Fuerte",BL116="Directamente"),2,IF(AND(BK116="Moderado",BL116="Directamente"),1,0)))</f>
        <v>2</v>
      </c>
      <c r="BO116" s="131">
        <f>+AVERAGE(BN116:BN119)</f>
        <v>2</v>
      </c>
      <c r="BP116" s="58">
        <f>IF(D116=$E$7,0,IF(AND(BK116="Fuerte",BL116="Indirectamente"),1,IF(AND(BK116="Fuerte",BL116="Directamente"),2,IF(AND(BK116="Moderado",BL116="Directamente"),1,0))))</f>
        <v>2</v>
      </c>
      <c r="BQ116" s="131">
        <f>+AVERAGE(BP116:BP119)</f>
        <v>2</v>
      </c>
      <c r="BR116" s="51" t="s">
        <v>51</v>
      </c>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row>
    <row r="117" spans="1:138" s="60" customFormat="1" ht="120" x14ac:dyDescent="0.2">
      <c r="A117" s="117"/>
      <c r="B117" s="115"/>
      <c r="C117" s="51" t="s">
        <v>51</v>
      </c>
      <c r="D117" s="142"/>
      <c r="E117" s="142"/>
      <c r="F117" s="136"/>
      <c r="G117" s="136"/>
      <c r="H117" s="136"/>
      <c r="I117" s="140"/>
      <c r="J117" s="141"/>
      <c r="K117" s="140"/>
      <c r="L117" s="138"/>
      <c r="M117" s="138"/>
      <c r="N117" s="137"/>
      <c r="O117" s="135" t="str">
        <f t="shared" si="44"/>
        <v/>
      </c>
      <c r="P117" s="135">
        <f t="shared" si="128"/>
        <v>0</v>
      </c>
      <c r="Q117" s="135"/>
      <c r="R117" s="139"/>
      <c r="S117" s="139"/>
      <c r="T117" s="137">
        <f>+R117*S117</f>
        <v>0</v>
      </c>
      <c r="U117" s="135" t="str">
        <f t="shared" si="46"/>
        <v/>
      </c>
      <c r="V117" s="135">
        <f t="shared" si="129"/>
        <v>0</v>
      </c>
      <c r="W117" s="136"/>
      <c r="X117" s="136"/>
      <c r="Y117" s="26" t="s">
        <v>794</v>
      </c>
      <c r="Z117" s="20" t="s">
        <v>342</v>
      </c>
      <c r="AA117" s="53" t="s">
        <v>23</v>
      </c>
      <c r="AB117" s="20" t="s">
        <v>549</v>
      </c>
      <c r="AC117" s="53" t="s">
        <v>9</v>
      </c>
      <c r="AD117" s="54">
        <f>+SUM(AE117:AH117)</f>
        <v>0</v>
      </c>
      <c r="AE117" s="53"/>
      <c r="AF117" s="53"/>
      <c r="AG117" s="53">
        <v>0</v>
      </c>
      <c r="AH117" s="53">
        <v>0</v>
      </c>
      <c r="AI117" s="53" t="s">
        <v>6</v>
      </c>
      <c r="AJ117" s="53" t="s">
        <v>20</v>
      </c>
      <c r="AK117" s="53" t="s">
        <v>6</v>
      </c>
      <c r="AL117" s="53" t="s">
        <v>6</v>
      </c>
      <c r="AM117" s="53" t="s">
        <v>6</v>
      </c>
      <c r="AN117" s="53" t="s">
        <v>29</v>
      </c>
      <c r="AO117" s="53" t="s">
        <v>117</v>
      </c>
      <c r="AP117" s="53" t="s">
        <v>101</v>
      </c>
      <c r="AQ117" s="53" t="s">
        <v>103</v>
      </c>
      <c r="AR117" s="53" t="s">
        <v>105</v>
      </c>
      <c r="AS117" s="53" t="str">
        <f t="shared" si="127"/>
        <v>Prevenir</v>
      </c>
      <c r="AT117" s="20" t="s">
        <v>108</v>
      </c>
      <c r="AU117" s="20" t="s">
        <v>110</v>
      </c>
      <c r="AV117" s="20" t="s">
        <v>112</v>
      </c>
      <c r="AW117" s="53">
        <f t="shared" si="130"/>
        <v>15</v>
      </c>
      <c r="AX117" s="53">
        <f t="shared" si="131"/>
        <v>15</v>
      </c>
      <c r="AY117" s="53">
        <f t="shared" si="132"/>
        <v>15</v>
      </c>
      <c r="AZ117" s="53">
        <f t="shared" si="133"/>
        <v>15</v>
      </c>
      <c r="BA117" s="53">
        <f t="shared" si="134"/>
        <v>15</v>
      </c>
      <c r="BB117" s="53">
        <f t="shared" si="135"/>
        <v>15</v>
      </c>
      <c r="BC117" s="53">
        <f t="shared" si="136"/>
        <v>10</v>
      </c>
      <c r="BD117" s="54">
        <f>SUM(AW117:BC117)</f>
        <v>100</v>
      </c>
      <c r="BE117" s="54" t="str">
        <f>+IF(BD117&lt;=85,"Débil",IF(AND(BD117&gt;85,BD117&lt;96),"Moderado","Fuerte"))</f>
        <v>Fuerte</v>
      </c>
      <c r="BF117" s="55" t="s">
        <v>156</v>
      </c>
      <c r="BG117" s="54" t="str">
        <f t="shared" si="137"/>
        <v>Fuerte</v>
      </c>
      <c r="BH117" s="54" t="str">
        <f>+IF(AND(BE117="Fuerte",BG117="Fuerte"),"Fuerte",IF(BE117="Débil","Débil",IF(BG117="Débil","Débil","Moderado")))</f>
        <v>Fuerte</v>
      </c>
      <c r="BI117" s="54">
        <f t="shared" si="138"/>
        <v>100</v>
      </c>
      <c r="BJ117" s="129"/>
      <c r="BK117" s="130"/>
      <c r="BL117" s="57" t="s">
        <v>165</v>
      </c>
      <c r="BM117" s="57" t="s">
        <v>165</v>
      </c>
      <c r="BN117" s="58">
        <f>IF(E117=$E$7,0,IF(AND(BK116="Fuerte",BL117="Directamente"),2,IF(AND(BK116="Moderado",BL117="Directamente"),1,0)))</f>
        <v>2</v>
      </c>
      <c r="BO117" s="132"/>
      <c r="BP117" s="58">
        <f>IF(D117=$E$7,0,IF(AND(BK116="Fuerte",BL117="Indirectamente"),1,IF(AND(BK116="Fuerte",BL117="Directamente"),2,IF(AND(BK116="Moderado",BL117="Directamente"),1,0))))</f>
        <v>2</v>
      </c>
      <c r="BQ117" s="132"/>
      <c r="BR117" s="51" t="s">
        <v>51</v>
      </c>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c r="DD117" s="59"/>
      <c r="DE117" s="59"/>
      <c r="DF117" s="59"/>
      <c r="DG117" s="59"/>
      <c r="DH117" s="59"/>
      <c r="DI117" s="59"/>
      <c r="DJ117" s="59"/>
      <c r="DK117" s="59"/>
      <c r="DL117" s="59"/>
      <c r="DM117" s="59"/>
      <c r="DN117" s="59"/>
      <c r="DO117" s="59"/>
      <c r="DP117" s="59"/>
      <c r="DQ117" s="59"/>
      <c r="DR117" s="59"/>
      <c r="DS117" s="59"/>
      <c r="DT117" s="59"/>
      <c r="DU117" s="59"/>
      <c r="DV117" s="59"/>
      <c r="DW117" s="59"/>
      <c r="DX117" s="59"/>
      <c r="DY117" s="59"/>
      <c r="DZ117" s="59"/>
      <c r="EA117" s="59"/>
      <c r="EB117" s="59"/>
      <c r="EC117" s="59"/>
      <c r="ED117" s="59"/>
      <c r="EE117" s="59"/>
      <c r="EF117" s="59"/>
      <c r="EG117" s="59"/>
      <c r="EH117" s="59"/>
    </row>
    <row r="118" spans="1:138" s="60" customFormat="1" ht="108" x14ac:dyDescent="0.2">
      <c r="A118" s="117"/>
      <c r="B118" s="115"/>
      <c r="C118" s="51" t="s">
        <v>51</v>
      </c>
      <c r="D118" s="142"/>
      <c r="E118" s="142"/>
      <c r="F118" s="136"/>
      <c r="G118" s="136"/>
      <c r="H118" s="136"/>
      <c r="I118" s="140"/>
      <c r="J118" s="141"/>
      <c r="K118" s="140"/>
      <c r="L118" s="138"/>
      <c r="M118" s="138"/>
      <c r="N118" s="137"/>
      <c r="O118" s="135" t="str">
        <f t="shared" ref="O118:O119" si="139">(CONCATENATE(L118,M118))</f>
        <v/>
      </c>
      <c r="P118" s="135">
        <f t="shared" si="128"/>
        <v>0</v>
      </c>
      <c r="Q118" s="135"/>
      <c r="R118" s="139"/>
      <c r="S118" s="139"/>
      <c r="T118" s="137">
        <f>+R118*S118</f>
        <v>0</v>
      </c>
      <c r="U118" s="135" t="str">
        <f t="shared" ref="U118:U156" si="140">(CONCATENATE(R118,S118))</f>
        <v/>
      </c>
      <c r="V118" s="135">
        <f t="shared" si="129"/>
        <v>0</v>
      </c>
      <c r="W118" s="136"/>
      <c r="X118" s="136"/>
      <c r="Y118" s="26" t="s">
        <v>795</v>
      </c>
      <c r="Z118" s="20" t="s">
        <v>343</v>
      </c>
      <c r="AA118" s="53" t="s">
        <v>23</v>
      </c>
      <c r="AB118" s="20" t="s">
        <v>550</v>
      </c>
      <c r="AC118" s="53" t="s">
        <v>9</v>
      </c>
      <c r="AD118" s="54">
        <f>+SUM(AE118:AH118)</f>
        <v>0</v>
      </c>
      <c r="AE118" s="53"/>
      <c r="AF118" s="53"/>
      <c r="AG118" s="53">
        <v>0</v>
      </c>
      <c r="AH118" s="53">
        <v>0</v>
      </c>
      <c r="AI118" s="53" t="s">
        <v>6</v>
      </c>
      <c r="AJ118" s="53" t="s">
        <v>20</v>
      </c>
      <c r="AK118" s="53" t="s">
        <v>6</v>
      </c>
      <c r="AL118" s="53" t="s">
        <v>6</v>
      </c>
      <c r="AM118" s="53" t="s">
        <v>6</v>
      </c>
      <c r="AN118" s="53" t="s">
        <v>29</v>
      </c>
      <c r="AO118" s="53" t="s">
        <v>117</v>
      </c>
      <c r="AP118" s="53" t="s">
        <v>101</v>
      </c>
      <c r="AQ118" s="53" t="s">
        <v>103</v>
      </c>
      <c r="AR118" s="53" t="s">
        <v>105</v>
      </c>
      <c r="AS118" s="53" t="str">
        <f t="shared" si="127"/>
        <v>Prevenir</v>
      </c>
      <c r="AT118" s="20" t="s">
        <v>108</v>
      </c>
      <c r="AU118" s="20" t="s">
        <v>110</v>
      </c>
      <c r="AV118" s="20" t="s">
        <v>112</v>
      </c>
      <c r="AW118" s="53">
        <f t="shared" si="130"/>
        <v>15</v>
      </c>
      <c r="AX118" s="53">
        <f t="shared" si="131"/>
        <v>15</v>
      </c>
      <c r="AY118" s="53">
        <f t="shared" si="132"/>
        <v>15</v>
      </c>
      <c r="AZ118" s="53">
        <f t="shared" si="133"/>
        <v>15</v>
      </c>
      <c r="BA118" s="53">
        <f t="shared" si="134"/>
        <v>15</v>
      </c>
      <c r="BB118" s="53">
        <f t="shared" si="135"/>
        <v>15</v>
      </c>
      <c r="BC118" s="53">
        <f t="shared" si="136"/>
        <v>10</v>
      </c>
      <c r="BD118" s="54">
        <f>SUM(AW118:BC118)</f>
        <v>100</v>
      </c>
      <c r="BE118" s="54" t="str">
        <f>+IF(BD118&lt;=85,"Débil",IF(AND(BD118&gt;85,BD118&lt;96),"Moderado","Fuerte"))</f>
        <v>Fuerte</v>
      </c>
      <c r="BF118" s="55" t="s">
        <v>156</v>
      </c>
      <c r="BG118" s="54" t="str">
        <f t="shared" si="137"/>
        <v>Fuerte</v>
      </c>
      <c r="BH118" s="54" t="str">
        <f>+IF(AND(BE118="Fuerte",BG118="Fuerte"),"Fuerte",IF(BE118="Débil","Débil",IF(BG118="Débil","Débil","Moderado")))</f>
        <v>Fuerte</v>
      </c>
      <c r="BI118" s="54">
        <f t="shared" si="138"/>
        <v>100</v>
      </c>
      <c r="BJ118" s="129"/>
      <c r="BK118" s="130"/>
      <c r="BL118" s="57" t="s">
        <v>165</v>
      </c>
      <c r="BM118" s="57" t="s">
        <v>165</v>
      </c>
      <c r="BN118" s="58">
        <f>IF(E118=$E$7,0,IF(AND(BK116="Fuerte",BL118="Directamente"),2,IF(AND(BK116="Moderado",BL118="Directamente"),1,0)))</f>
        <v>2</v>
      </c>
      <c r="BO118" s="132"/>
      <c r="BP118" s="58">
        <f>IF(D118=$E$7,0,IF(AND(BK116="Fuerte",BL118="Indirectamente"),1,IF(AND(BK116="Fuerte",BL118="Directamente"),2,IF(AND(BK116="Moderado",BL118="Directamente"),1,0))))</f>
        <v>2</v>
      </c>
      <c r="BQ118" s="132"/>
      <c r="BR118" s="51" t="s">
        <v>51</v>
      </c>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row>
    <row r="119" spans="1:138" s="60" customFormat="1" ht="84" x14ac:dyDescent="0.2">
      <c r="A119" s="118"/>
      <c r="B119" s="115"/>
      <c r="C119" s="51" t="s">
        <v>51</v>
      </c>
      <c r="D119" s="142"/>
      <c r="E119" s="142"/>
      <c r="F119" s="136"/>
      <c r="G119" s="136"/>
      <c r="H119" s="136"/>
      <c r="I119" s="140"/>
      <c r="J119" s="141"/>
      <c r="K119" s="140"/>
      <c r="L119" s="138"/>
      <c r="M119" s="138"/>
      <c r="N119" s="137"/>
      <c r="O119" s="135" t="str">
        <f t="shared" si="139"/>
        <v/>
      </c>
      <c r="P119" s="135">
        <f t="shared" si="128"/>
        <v>0</v>
      </c>
      <c r="Q119" s="135"/>
      <c r="R119" s="139"/>
      <c r="S119" s="139"/>
      <c r="T119" s="137">
        <f>+R119*S119</f>
        <v>0</v>
      </c>
      <c r="U119" s="135" t="str">
        <f t="shared" si="140"/>
        <v/>
      </c>
      <c r="V119" s="135">
        <f t="shared" si="129"/>
        <v>0</v>
      </c>
      <c r="W119" s="136"/>
      <c r="X119" s="136"/>
      <c r="Y119" s="26" t="s">
        <v>796</v>
      </c>
      <c r="Z119" s="20" t="s">
        <v>344</v>
      </c>
      <c r="AA119" s="53" t="s">
        <v>23</v>
      </c>
      <c r="AB119" s="20" t="s">
        <v>551</v>
      </c>
      <c r="AC119" s="53" t="s">
        <v>7</v>
      </c>
      <c r="AD119" s="54">
        <f>+SUM(AE119:AH119)</f>
        <v>1</v>
      </c>
      <c r="AE119" s="53"/>
      <c r="AF119" s="53"/>
      <c r="AG119" s="53">
        <v>0</v>
      </c>
      <c r="AH119" s="53">
        <v>1</v>
      </c>
      <c r="AI119" s="53" t="s">
        <v>23</v>
      </c>
      <c r="AJ119" s="53" t="s">
        <v>20</v>
      </c>
      <c r="AK119" s="53" t="s">
        <v>6</v>
      </c>
      <c r="AL119" s="53" t="s">
        <v>6</v>
      </c>
      <c r="AM119" s="53" t="s">
        <v>6</v>
      </c>
      <c r="AN119" s="53" t="s">
        <v>28</v>
      </c>
      <c r="AO119" s="53" t="s">
        <v>117</v>
      </c>
      <c r="AP119" s="53" t="s">
        <v>101</v>
      </c>
      <c r="AQ119" s="53" t="s">
        <v>103</v>
      </c>
      <c r="AR119" s="53" t="s">
        <v>105</v>
      </c>
      <c r="AS119" s="53" t="str">
        <f t="shared" si="127"/>
        <v>Prevenir</v>
      </c>
      <c r="AT119" s="20" t="s">
        <v>108</v>
      </c>
      <c r="AU119" s="20" t="s">
        <v>110</v>
      </c>
      <c r="AV119" s="20" t="s">
        <v>112</v>
      </c>
      <c r="AW119" s="53">
        <f t="shared" si="130"/>
        <v>15</v>
      </c>
      <c r="AX119" s="53">
        <f t="shared" si="131"/>
        <v>15</v>
      </c>
      <c r="AY119" s="53">
        <f t="shared" si="132"/>
        <v>15</v>
      </c>
      <c r="AZ119" s="53">
        <f t="shared" si="133"/>
        <v>15</v>
      </c>
      <c r="BA119" s="53">
        <f t="shared" si="134"/>
        <v>15</v>
      </c>
      <c r="BB119" s="53">
        <f t="shared" si="135"/>
        <v>15</v>
      </c>
      <c r="BC119" s="53">
        <f t="shared" si="136"/>
        <v>10</v>
      </c>
      <c r="BD119" s="54">
        <f>SUM(AW119:BC119)</f>
        <v>100</v>
      </c>
      <c r="BE119" s="54" t="str">
        <f>+IF(BD119&lt;=85,"Débil",IF(AND(BD119&gt;85,BD119&lt;96),"Moderado","Fuerte"))</f>
        <v>Fuerte</v>
      </c>
      <c r="BF119" s="55" t="s">
        <v>156</v>
      </c>
      <c r="BG119" s="54" t="str">
        <f t="shared" si="137"/>
        <v>Fuerte</v>
      </c>
      <c r="BH119" s="54" t="str">
        <f>+IF(AND(BE119="Fuerte",BG119="Fuerte"),"Fuerte",IF(BE119="Débil","Débil",IF(BG119="Débil","Débil","Moderado")))</f>
        <v>Fuerte</v>
      </c>
      <c r="BI119" s="54">
        <f t="shared" si="138"/>
        <v>100</v>
      </c>
      <c r="BJ119" s="129"/>
      <c r="BK119" s="130"/>
      <c r="BL119" s="57" t="s">
        <v>165</v>
      </c>
      <c r="BM119" s="57" t="s">
        <v>165</v>
      </c>
      <c r="BN119" s="58">
        <f>IF(E119=$E$7,0,IF(AND(BK116="Fuerte",BL119="Directamente"),2,IF(AND(BK116="Moderado",BL119="Directamente"),1,0)))</f>
        <v>2</v>
      </c>
      <c r="BO119" s="134"/>
      <c r="BP119" s="58">
        <f>IF(D119=$E$7,0,IF(AND(BK116="Fuerte",BL119="Indirectamente"),1,IF(AND(BK116="Fuerte",BL119="Directamente"),2,IF(AND(BK116="Moderado",BL119="Directamente"),1,0))))</f>
        <v>2</v>
      </c>
      <c r="BQ119" s="134"/>
      <c r="BR119" s="51" t="s">
        <v>51</v>
      </c>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row>
    <row r="120" spans="1:138" s="67" customFormat="1" ht="156" x14ac:dyDescent="0.2">
      <c r="A120" s="63">
        <v>40</v>
      </c>
      <c r="B120" s="63" t="s">
        <v>586</v>
      </c>
      <c r="C120" s="68" t="s">
        <v>48</v>
      </c>
      <c r="D120" s="64" t="s">
        <v>48</v>
      </c>
      <c r="E120" s="64" t="s">
        <v>41</v>
      </c>
      <c r="F120" s="47" t="s">
        <v>67</v>
      </c>
      <c r="G120" s="47" t="s">
        <v>77</v>
      </c>
      <c r="H120" s="47" t="s">
        <v>71</v>
      </c>
      <c r="I120" s="26" t="s">
        <v>351</v>
      </c>
      <c r="J120" s="48" t="s">
        <v>352</v>
      </c>
      <c r="K120" s="26" t="s">
        <v>353</v>
      </c>
      <c r="L120" s="47">
        <v>3</v>
      </c>
      <c r="M120" s="47">
        <v>3</v>
      </c>
      <c r="N120" s="43">
        <f t="shared" si="81"/>
        <v>9</v>
      </c>
      <c r="O120" s="44" t="str">
        <f t="shared" ref="O120:O156" si="141">(CONCATENATE(L120,M120))</f>
        <v>33</v>
      </c>
      <c r="P120" s="44" t="str">
        <f t="shared" ref="P120:P134" si="142">IF(OR(O120="11",O120="12",O120="21",O120="22",O120="31"),$P$9,IF(OR(O120="41",O120="32",O120="23",O120="13"),$P$8,IF(OR(O120="51",O120="52",O120="42",O120="43",O120="33",O120="24",O120="14"),$P$7,IF(OR(O120="53",O120="54",O120="44",O120="34",O120="55",O120="45",O120="35",O120="25",O120="15"),$P$6,0))))</f>
        <v>RIESGO ALTO</v>
      </c>
      <c r="Q120" s="49" t="s">
        <v>90</v>
      </c>
      <c r="R120" s="45">
        <f>INT(L120-BO120)</f>
        <v>1</v>
      </c>
      <c r="S120" s="45">
        <f>INT(M120-BQ120)</f>
        <v>1</v>
      </c>
      <c r="T120" s="43">
        <f t="shared" si="82"/>
        <v>1</v>
      </c>
      <c r="U120" s="44" t="str">
        <f t="shared" si="140"/>
        <v>11</v>
      </c>
      <c r="V120" s="44" t="str">
        <f t="shared" si="129"/>
        <v>RIESGO BAJO</v>
      </c>
      <c r="W120" s="47" t="s">
        <v>754</v>
      </c>
      <c r="X120" s="47" t="s">
        <v>23</v>
      </c>
      <c r="Y120" s="26" t="s">
        <v>797</v>
      </c>
      <c r="Z120" s="20" t="s">
        <v>354</v>
      </c>
      <c r="AA120" s="20" t="s">
        <v>23</v>
      </c>
      <c r="AB120" s="20" t="s">
        <v>505</v>
      </c>
      <c r="AC120" s="53" t="s">
        <v>7</v>
      </c>
      <c r="AD120" s="54">
        <f t="shared" si="123"/>
        <v>1</v>
      </c>
      <c r="AE120" s="53"/>
      <c r="AF120" s="53"/>
      <c r="AG120" s="53">
        <v>0</v>
      </c>
      <c r="AH120" s="53">
        <v>1</v>
      </c>
      <c r="AI120" s="53" t="s">
        <v>23</v>
      </c>
      <c r="AJ120" s="20" t="s">
        <v>20</v>
      </c>
      <c r="AK120" s="20" t="s">
        <v>6</v>
      </c>
      <c r="AL120" s="20" t="s">
        <v>6</v>
      </c>
      <c r="AM120" s="20" t="s">
        <v>6</v>
      </c>
      <c r="AN120" s="20" t="s">
        <v>28</v>
      </c>
      <c r="AO120" s="53" t="s">
        <v>117</v>
      </c>
      <c r="AP120" s="53" t="s">
        <v>101</v>
      </c>
      <c r="AQ120" s="53" t="s">
        <v>103</v>
      </c>
      <c r="AR120" s="53" t="s">
        <v>105</v>
      </c>
      <c r="AS120" s="53" t="str">
        <f t="shared" si="124"/>
        <v>Prevenir</v>
      </c>
      <c r="AT120" s="20" t="s">
        <v>108</v>
      </c>
      <c r="AU120" s="20" t="s">
        <v>110</v>
      </c>
      <c r="AV120" s="20" t="s">
        <v>112</v>
      </c>
      <c r="AW120" s="53">
        <f t="shared" si="130"/>
        <v>15</v>
      </c>
      <c r="AX120" s="53">
        <f t="shared" si="131"/>
        <v>15</v>
      </c>
      <c r="AY120" s="53">
        <f t="shared" si="132"/>
        <v>15</v>
      </c>
      <c r="AZ120" s="53">
        <f t="shared" si="133"/>
        <v>15</v>
      </c>
      <c r="BA120" s="53">
        <f t="shared" si="134"/>
        <v>15</v>
      </c>
      <c r="BB120" s="53">
        <f t="shared" si="135"/>
        <v>15</v>
      </c>
      <c r="BC120" s="53">
        <f t="shared" si="136"/>
        <v>10</v>
      </c>
      <c r="BD120" s="54">
        <f t="shared" si="85"/>
        <v>100</v>
      </c>
      <c r="BE120" s="54" t="str">
        <f t="shared" si="86"/>
        <v>Fuerte</v>
      </c>
      <c r="BF120" s="55" t="s">
        <v>156</v>
      </c>
      <c r="BG120" s="54" t="str">
        <f t="shared" si="137"/>
        <v>Fuerte</v>
      </c>
      <c r="BH120" s="54" t="str">
        <f t="shared" si="87"/>
        <v>Fuerte</v>
      </c>
      <c r="BI120" s="54">
        <f t="shared" si="138"/>
        <v>100</v>
      </c>
      <c r="BJ120" s="65">
        <f>+AVERAGE(BI120:BI120)</f>
        <v>100</v>
      </c>
      <c r="BK120" s="54" t="str">
        <f t="shared" si="88"/>
        <v>Fuerte</v>
      </c>
      <c r="BL120" s="57" t="s">
        <v>165</v>
      </c>
      <c r="BM120" s="57" t="s">
        <v>165</v>
      </c>
      <c r="BN120" s="58">
        <f>IF(E120=$E$7,0,IF(AND(BK120="Fuerte",BL120="Directamente"),2,IF(AND(BK120="Moderado",BL120="Directamente"),1,0)))</f>
        <v>2</v>
      </c>
      <c r="BO120" s="66">
        <f>+AVERAGE(BN120:BN120)</f>
        <v>2</v>
      </c>
      <c r="BP120" s="58">
        <f>IF(D120=$E$7,0,IF(AND(BK120="Fuerte",BL120="Indirectamente"),1,IF(AND(BK120="Fuerte",BL120="Directamente"),2,IF(AND(BK120="Moderado",BL120="Directamente"),1,0))))</f>
        <v>2</v>
      </c>
      <c r="BQ120" s="66">
        <f>+AVERAGE(BP120:BP120)</f>
        <v>2</v>
      </c>
      <c r="BR120" s="68" t="s">
        <v>48</v>
      </c>
    </row>
    <row r="121" spans="1:138" s="67" customFormat="1" ht="132" x14ac:dyDescent="0.2">
      <c r="A121" s="63">
        <v>41</v>
      </c>
      <c r="B121" s="63" t="s">
        <v>587</v>
      </c>
      <c r="C121" s="68" t="s">
        <v>48</v>
      </c>
      <c r="D121" s="64" t="s">
        <v>48</v>
      </c>
      <c r="E121" s="64" t="s">
        <v>40</v>
      </c>
      <c r="F121" s="47" t="s">
        <v>67</v>
      </c>
      <c r="G121" s="47" t="s">
        <v>78</v>
      </c>
      <c r="H121" s="47" t="s">
        <v>71</v>
      </c>
      <c r="I121" s="26" t="s">
        <v>355</v>
      </c>
      <c r="J121" s="48" t="s">
        <v>356</v>
      </c>
      <c r="K121" s="26" t="s">
        <v>357</v>
      </c>
      <c r="L121" s="47">
        <v>2</v>
      </c>
      <c r="M121" s="47">
        <v>4</v>
      </c>
      <c r="N121" s="43">
        <f t="shared" si="81"/>
        <v>8</v>
      </c>
      <c r="O121" s="44" t="str">
        <f t="shared" si="141"/>
        <v>24</v>
      </c>
      <c r="P121" s="44" t="str">
        <f t="shared" si="142"/>
        <v>RIESGO ALTO</v>
      </c>
      <c r="Q121" s="49" t="s">
        <v>90</v>
      </c>
      <c r="R121" s="45">
        <f>+IF(INT(L121-BO121)&lt;=1,1,INT(L121-BO121))</f>
        <v>1</v>
      </c>
      <c r="S121" s="45">
        <f>INT(M121-BQ121)</f>
        <v>2</v>
      </c>
      <c r="T121" s="43">
        <f t="shared" si="82"/>
        <v>2</v>
      </c>
      <c r="U121" s="44" t="str">
        <f t="shared" si="140"/>
        <v>12</v>
      </c>
      <c r="V121" s="44" t="str">
        <f t="shared" si="129"/>
        <v>RIESGO BAJO</v>
      </c>
      <c r="W121" s="47" t="s">
        <v>754</v>
      </c>
      <c r="X121" s="47" t="s">
        <v>23</v>
      </c>
      <c r="Y121" s="26" t="s">
        <v>798</v>
      </c>
      <c r="Z121" s="20" t="s">
        <v>358</v>
      </c>
      <c r="AA121" s="20" t="s">
        <v>23</v>
      </c>
      <c r="AB121" s="20" t="s">
        <v>506</v>
      </c>
      <c r="AC121" s="53" t="s">
        <v>9</v>
      </c>
      <c r="AD121" s="54">
        <f>+SUM(AE121:AH121)</f>
        <v>0</v>
      </c>
      <c r="AE121" s="53"/>
      <c r="AF121" s="53"/>
      <c r="AG121" s="53">
        <v>0</v>
      </c>
      <c r="AH121" s="53">
        <v>0</v>
      </c>
      <c r="AI121" s="53" t="s">
        <v>6</v>
      </c>
      <c r="AJ121" s="20" t="s">
        <v>20</v>
      </c>
      <c r="AK121" s="20" t="s">
        <v>6</v>
      </c>
      <c r="AL121" s="20" t="s">
        <v>6</v>
      </c>
      <c r="AM121" s="20" t="s">
        <v>6</v>
      </c>
      <c r="AN121" s="20" t="s">
        <v>29</v>
      </c>
      <c r="AO121" s="53" t="s">
        <v>117</v>
      </c>
      <c r="AP121" s="53" t="s">
        <v>101</v>
      </c>
      <c r="AQ121" s="53" t="s">
        <v>103</v>
      </c>
      <c r="AR121" s="53" t="s">
        <v>105</v>
      </c>
      <c r="AS121" s="53" t="str">
        <f t="shared" si="124"/>
        <v>Prevenir</v>
      </c>
      <c r="AT121" s="20" t="s">
        <v>108</v>
      </c>
      <c r="AU121" s="20" t="s">
        <v>110</v>
      </c>
      <c r="AV121" s="20" t="s">
        <v>112</v>
      </c>
      <c r="AW121" s="53">
        <f t="shared" si="130"/>
        <v>15</v>
      </c>
      <c r="AX121" s="53">
        <f t="shared" si="131"/>
        <v>15</v>
      </c>
      <c r="AY121" s="53">
        <f t="shared" si="132"/>
        <v>15</v>
      </c>
      <c r="AZ121" s="53">
        <f t="shared" si="133"/>
        <v>15</v>
      </c>
      <c r="BA121" s="53">
        <f t="shared" si="134"/>
        <v>15</v>
      </c>
      <c r="BB121" s="53">
        <f t="shared" si="135"/>
        <v>15</v>
      </c>
      <c r="BC121" s="53">
        <f t="shared" si="136"/>
        <v>10</v>
      </c>
      <c r="BD121" s="54">
        <f t="shared" si="85"/>
        <v>100</v>
      </c>
      <c r="BE121" s="54" t="str">
        <f t="shared" si="86"/>
        <v>Fuerte</v>
      </c>
      <c r="BF121" s="55" t="s">
        <v>156</v>
      </c>
      <c r="BG121" s="54" t="str">
        <f t="shared" si="137"/>
        <v>Fuerte</v>
      </c>
      <c r="BH121" s="54" t="str">
        <f t="shared" si="87"/>
        <v>Fuerte</v>
      </c>
      <c r="BI121" s="54">
        <f t="shared" si="138"/>
        <v>100</v>
      </c>
      <c r="BJ121" s="65">
        <f>+AVERAGE(BI121:BI121)</f>
        <v>100</v>
      </c>
      <c r="BK121" s="54" t="str">
        <f t="shared" si="88"/>
        <v>Fuerte</v>
      </c>
      <c r="BL121" s="57" t="s">
        <v>165</v>
      </c>
      <c r="BM121" s="57" t="s">
        <v>165</v>
      </c>
      <c r="BN121" s="58">
        <f>IF(E121=$E$7,0,IF(AND(BK121="Fuerte",BL121="Directamente"),2,IF(AND(BK121="Moderado",BL121="Directamente"),1,0)))</f>
        <v>2</v>
      </c>
      <c r="BO121" s="66">
        <f>+AVERAGE(BN121:BN121)</f>
        <v>2</v>
      </c>
      <c r="BP121" s="58">
        <f>IF(D121=$E$7,0,IF(AND(BK121="Fuerte",BL121="Indirectamente"),1,IF(AND(BK121="Fuerte",BL121="Directamente"),2,IF(AND(BK121="Moderado",BL121="Directamente"),1,0))))</f>
        <v>2</v>
      </c>
      <c r="BQ121" s="66">
        <f>+AVERAGE(BP121:BP121)</f>
        <v>2</v>
      </c>
      <c r="BR121" s="68" t="s">
        <v>48</v>
      </c>
    </row>
    <row r="122" spans="1:138" s="67" customFormat="1" ht="84" x14ac:dyDescent="0.2">
      <c r="A122" s="115">
        <v>42</v>
      </c>
      <c r="B122" s="115" t="s">
        <v>588</v>
      </c>
      <c r="C122" s="68" t="s">
        <v>48</v>
      </c>
      <c r="D122" s="142" t="s">
        <v>48</v>
      </c>
      <c r="E122" s="142" t="s">
        <v>40</v>
      </c>
      <c r="F122" s="136" t="s">
        <v>67</v>
      </c>
      <c r="G122" s="136" t="s">
        <v>78</v>
      </c>
      <c r="H122" s="136" t="s">
        <v>82</v>
      </c>
      <c r="I122" s="140" t="s">
        <v>359</v>
      </c>
      <c r="J122" s="141" t="s">
        <v>360</v>
      </c>
      <c r="K122" s="140" t="s">
        <v>361</v>
      </c>
      <c r="L122" s="136">
        <v>4</v>
      </c>
      <c r="M122" s="136">
        <v>5</v>
      </c>
      <c r="N122" s="137">
        <f t="shared" si="81"/>
        <v>20</v>
      </c>
      <c r="O122" s="135" t="str">
        <f t="shared" si="141"/>
        <v>45</v>
      </c>
      <c r="P122" s="135" t="str">
        <f t="shared" si="142"/>
        <v>RIESGO EXTREMO</v>
      </c>
      <c r="Q122" s="149" t="s">
        <v>90</v>
      </c>
      <c r="R122" s="139">
        <f>INT(L122-BO122)</f>
        <v>3</v>
      </c>
      <c r="S122" s="139">
        <f>INT(M122-BQ122)</f>
        <v>4</v>
      </c>
      <c r="T122" s="137">
        <f t="shared" si="82"/>
        <v>12</v>
      </c>
      <c r="U122" s="135" t="str">
        <f t="shared" si="140"/>
        <v>34</v>
      </c>
      <c r="V122" s="135" t="str">
        <f t="shared" si="129"/>
        <v>RIESGO EXTREMO</v>
      </c>
      <c r="W122" s="136" t="s">
        <v>754</v>
      </c>
      <c r="X122" s="136" t="s">
        <v>23</v>
      </c>
      <c r="Y122" s="26" t="s">
        <v>799</v>
      </c>
      <c r="Z122" s="20" t="s">
        <v>362</v>
      </c>
      <c r="AA122" s="20" t="s">
        <v>23</v>
      </c>
      <c r="AB122" s="20" t="s">
        <v>507</v>
      </c>
      <c r="AC122" s="53" t="s">
        <v>7</v>
      </c>
      <c r="AD122" s="54">
        <f t="shared" si="123"/>
        <v>6</v>
      </c>
      <c r="AE122" s="53"/>
      <c r="AF122" s="53"/>
      <c r="AG122" s="53">
        <v>2</v>
      </c>
      <c r="AH122" s="53">
        <v>4</v>
      </c>
      <c r="AI122" s="53" t="s">
        <v>23</v>
      </c>
      <c r="AJ122" s="20" t="s">
        <v>21</v>
      </c>
      <c r="AK122" s="20" t="s">
        <v>23</v>
      </c>
      <c r="AL122" s="20" t="s">
        <v>6</v>
      </c>
      <c r="AM122" s="20" t="s">
        <v>6</v>
      </c>
      <c r="AN122" s="20" t="s">
        <v>27</v>
      </c>
      <c r="AO122" s="53" t="s">
        <v>117</v>
      </c>
      <c r="AP122" s="53" t="s">
        <v>101</v>
      </c>
      <c r="AQ122" s="53" t="s">
        <v>103</v>
      </c>
      <c r="AR122" s="53" t="s">
        <v>105</v>
      </c>
      <c r="AS122" s="53" t="str">
        <f t="shared" si="124"/>
        <v>Detectar</v>
      </c>
      <c r="AT122" s="20" t="s">
        <v>108</v>
      </c>
      <c r="AU122" s="20" t="s">
        <v>110</v>
      </c>
      <c r="AV122" s="20" t="s">
        <v>112</v>
      </c>
      <c r="AW122" s="53">
        <f t="shared" si="130"/>
        <v>15</v>
      </c>
      <c r="AX122" s="53">
        <f t="shared" si="131"/>
        <v>15</v>
      </c>
      <c r="AY122" s="53">
        <f t="shared" si="132"/>
        <v>15</v>
      </c>
      <c r="AZ122" s="53">
        <f t="shared" si="133"/>
        <v>10</v>
      </c>
      <c r="BA122" s="53">
        <f t="shared" si="134"/>
        <v>15</v>
      </c>
      <c r="BB122" s="53">
        <f t="shared" si="135"/>
        <v>15</v>
      </c>
      <c r="BC122" s="53">
        <f t="shared" si="136"/>
        <v>10</v>
      </c>
      <c r="BD122" s="54">
        <f t="shared" si="85"/>
        <v>95</v>
      </c>
      <c r="BE122" s="54" t="str">
        <f t="shared" si="86"/>
        <v>Moderado</v>
      </c>
      <c r="BF122" s="55" t="s">
        <v>156</v>
      </c>
      <c r="BG122" s="54" t="str">
        <f t="shared" si="137"/>
        <v>Fuerte</v>
      </c>
      <c r="BH122" s="54" t="str">
        <f t="shared" si="87"/>
        <v>Moderado</v>
      </c>
      <c r="BI122" s="54">
        <f t="shared" si="138"/>
        <v>50</v>
      </c>
      <c r="BJ122" s="129">
        <f>+AVERAGE(BI122:BI123)</f>
        <v>75</v>
      </c>
      <c r="BK122" s="130" t="str">
        <f t="shared" si="88"/>
        <v>Moderado</v>
      </c>
      <c r="BL122" s="57" t="s">
        <v>165</v>
      </c>
      <c r="BM122" s="57" t="s">
        <v>165</v>
      </c>
      <c r="BN122" s="58">
        <f>IF(E122=$E$7,0,IF(AND(BK122="Fuerte",BL122="Directamente"),2,IF(AND(BK122="Moderado",BL122="Directamente"),1,0)))</f>
        <v>1</v>
      </c>
      <c r="BO122" s="131">
        <f>+AVERAGE(BN122:BN123)</f>
        <v>1</v>
      </c>
      <c r="BP122" s="58">
        <f>IF(D122=$E$7,0,IF(AND(BK122="Fuerte",BL122="Indirectamente"),1,IF(AND(BK122="Fuerte",BL122="Directamente"),2,IF(AND(BK122="Moderado",BL122="Directamente"),1,0))))</f>
        <v>1</v>
      </c>
      <c r="BQ122" s="131">
        <f>+AVERAGE(BP122:BP123)</f>
        <v>1</v>
      </c>
      <c r="BR122" s="68" t="s">
        <v>48</v>
      </c>
    </row>
    <row r="123" spans="1:138" s="67" customFormat="1" ht="60" x14ac:dyDescent="0.2">
      <c r="A123" s="115"/>
      <c r="B123" s="115"/>
      <c r="C123" s="68" t="s">
        <v>48</v>
      </c>
      <c r="D123" s="142"/>
      <c r="E123" s="142"/>
      <c r="F123" s="136"/>
      <c r="G123" s="136"/>
      <c r="H123" s="136"/>
      <c r="I123" s="140"/>
      <c r="J123" s="141"/>
      <c r="K123" s="140"/>
      <c r="L123" s="136"/>
      <c r="M123" s="136"/>
      <c r="N123" s="137">
        <f t="shared" si="81"/>
        <v>0</v>
      </c>
      <c r="O123" s="135" t="str">
        <f t="shared" si="141"/>
        <v/>
      </c>
      <c r="P123" s="135">
        <f t="shared" si="142"/>
        <v>0</v>
      </c>
      <c r="Q123" s="149"/>
      <c r="R123" s="138">
        <f>+L123-BN123</f>
        <v>-1</v>
      </c>
      <c r="S123" s="138">
        <f>+M123-BQ123</f>
        <v>0</v>
      </c>
      <c r="T123" s="137">
        <f t="shared" si="82"/>
        <v>0</v>
      </c>
      <c r="U123" s="135" t="str">
        <f t="shared" si="140"/>
        <v>-10</v>
      </c>
      <c r="V123" s="135">
        <f t="shared" si="129"/>
        <v>0</v>
      </c>
      <c r="W123" s="136"/>
      <c r="X123" s="136"/>
      <c r="Y123" s="26" t="s">
        <v>800</v>
      </c>
      <c r="Z123" s="20" t="s">
        <v>362</v>
      </c>
      <c r="AA123" s="20" t="s">
        <v>23</v>
      </c>
      <c r="AB123" s="20" t="s">
        <v>508</v>
      </c>
      <c r="AC123" s="53" t="s">
        <v>9</v>
      </c>
      <c r="AD123" s="54">
        <f>+SUM(AE123:AH123)</f>
        <v>0</v>
      </c>
      <c r="AE123" s="53"/>
      <c r="AF123" s="53"/>
      <c r="AG123" s="53">
        <v>0</v>
      </c>
      <c r="AH123" s="53">
        <v>0</v>
      </c>
      <c r="AI123" s="53" t="s">
        <v>6</v>
      </c>
      <c r="AJ123" s="20" t="s">
        <v>20</v>
      </c>
      <c r="AK123" s="20" t="s">
        <v>23</v>
      </c>
      <c r="AL123" s="20" t="s">
        <v>6</v>
      </c>
      <c r="AM123" s="20" t="s">
        <v>6</v>
      </c>
      <c r="AN123" s="20" t="s">
        <v>29</v>
      </c>
      <c r="AO123" s="53" t="s">
        <v>117</v>
      </c>
      <c r="AP123" s="53" t="s">
        <v>101</v>
      </c>
      <c r="AQ123" s="53" t="s">
        <v>103</v>
      </c>
      <c r="AR123" s="53" t="s">
        <v>105</v>
      </c>
      <c r="AS123" s="53" t="str">
        <f t="shared" si="124"/>
        <v>Prevenir</v>
      </c>
      <c r="AT123" s="20" t="s">
        <v>108</v>
      </c>
      <c r="AU123" s="20" t="s">
        <v>110</v>
      </c>
      <c r="AV123" s="20" t="s">
        <v>112</v>
      </c>
      <c r="AW123" s="53">
        <f t="shared" si="130"/>
        <v>15</v>
      </c>
      <c r="AX123" s="53">
        <f t="shared" si="131"/>
        <v>15</v>
      </c>
      <c r="AY123" s="53">
        <f t="shared" si="132"/>
        <v>15</v>
      </c>
      <c r="AZ123" s="53">
        <f t="shared" si="133"/>
        <v>15</v>
      </c>
      <c r="BA123" s="53">
        <f t="shared" si="134"/>
        <v>15</v>
      </c>
      <c r="BB123" s="53">
        <f t="shared" si="135"/>
        <v>15</v>
      </c>
      <c r="BC123" s="53">
        <f t="shared" si="136"/>
        <v>10</v>
      </c>
      <c r="BD123" s="54">
        <f t="shared" si="85"/>
        <v>100</v>
      </c>
      <c r="BE123" s="54" t="str">
        <f t="shared" si="86"/>
        <v>Fuerte</v>
      </c>
      <c r="BF123" s="55" t="s">
        <v>156</v>
      </c>
      <c r="BG123" s="54" t="str">
        <f t="shared" si="137"/>
        <v>Fuerte</v>
      </c>
      <c r="BH123" s="54" t="str">
        <f t="shared" si="87"/>
        <v>Fuerte</v>
      </c>
      <c r="BI123" s="54">
        <f t="shared" si="138"/>
        <v>100</v>
      </c>
      <c r="BJ123" s="129"/>
      <c r="BK123" s="130"/>
      <c r="BL123" s="57" t="s">
        <v>165</v>
      </c>
      <c r="BM123" s="57" t="s">
        <v>165</v>
      </c>
      <c r="BN123" s="58">
        <f>IF(E123=$E$7,0,IF(AND(BK122="Fuerte",BL123="Directamente"),2,IF(AND(BK122="Moderado",BL123="Directamente"),1,0)))</f>
        <v>1</v>
      </c>
      <c r="BO123" s="132"/>
      <c r="BP123" s="58">
        <f>IF(D123=$E$7,0,IF(AND(BK122="Fuerte",BL123="Indirectamente"),1,IF(AND(BK122="Fuerte",BL123="Directamente"),2,IF(AND(BK122="Moderado",BL123="Directamente"),1,0))))</f>
        <v>1</v>
      </c>
      <c r="BQ123" s="132"/>
      <c r="BR123" s="68" t="s">
        <v>48</v>
      </c>
    </row>
    <row r="124" spans="1:138" s="67" customFormat="1" ht="180" x14ac:dyDescent="0.2">
      <c r="A124" s="63">
        <v>43</v>
      </c>
      <c r="B124" s="63" t="s">
        <v>589</v>
      </c>
      <c r="C124" s="68" t="s">
        <v>48</v>
      </c>
      <c r="D124" s="64" t="s">
        <v>48</v>
      </c>
      <c r="E124" s="64" t="s">
        <v>34</v>
      </c>
      <c r="F124" s="47" t="s">
        <v>66</v>
      </c>
      <c r="G124" s="47" t="s">
        <v>78</v>
      </c>
      <c r="H124" s="47" t="s">
        <v>81</v>
      </c>
      <c r="I124" s="26" t="s">
        <v>363</v>
      </c>
      <c r="J124" s="48" t="s">
        <v>364</v>
      </c>
      <c r="K124" s="26" t="s">
        <v>365</v>
      </c>
      <c r="L124" s="47">
        <v>1</v>
      </c>
      <c r="M124" s="47">
        <v>4</v>
      </c>
      <c r="N124" s="43">
        <f t="shared" si="81"/>
        <v>4</v>
      </c>
      <c r="O124" s="44" t="str">
        <f t="shared" si="141"/>
        <v>14</v>
      </c>
      <c r="P124" s="44" t="str">
        <f t="shared" si="142"/>
        <v>RIESGO ALTO</v>
      </c>
      <c r="Q124" s="49" t="s">
        <v>90</v>
      </c>
      <c r="R124" s="45">
        <f>INT(L124-BO124)</f>
        <v>1</v>
      </c>
      <c r="S124" s="45">
        <f>INT(M124-BQ124)</f>
        <v>4</v>
      </c>
      <c r="T124" s="43">
        <f t="shared" si="82"/>
        <v>4</v>
      </c>
      <c r="U124" s="44" t="str">
        <f t="shared" si="140"/>
        <v>14</v>
      </c>
      <c r="V124" s="44" t="str">
        <f t="shared" si="129"/>
        <v>RIESGO ALTO</v>
      </c>
      <c r="W124" s="47" t="s">
        <v>754</v>
      </c>
      <c r="X124" s="47" t="s">
        <v>23</v>
      </c>
      <c r="Y124" s="26" t="s">
        <v>801</v>
      </c>
      <c r="Z124" s="20" t="s">
        <v>366</v>
      </c>
      <c r="AA124" s="20" t="s">
        <v>23</v>
      </c>
      <c r="AB124" s="20" t="s">
        <v>509</v>
      </c>
      <c r="AC124" s="53" t="s">
        <v>9</v>
      </c>
      <c r="AD124" s="54">
        <f>+SUM(AE124:AH124)</f>
        <v>0</v>
      </c>
      <c r="AE124" s="53"/>
      <c r="AF124" s="53"/>
      <c r="AG124" s="53">
        <v>0</v>
      </c>
      <c r="AH124" s="53">
        <v>0</v>
      </c>
      <c r="AI124" s="53" t="s">
        <v>6</v>
      </c>
      <c r="AJ124" s="20" t="s">
        <v>20</v>
      </c>
      <c r="AK124" s="20" t="s">
        <v>6</v>
      </c>
      <c r="AL124" s="20" t="s">
        <v>6</v>
      </c>
      <c r="AM124" s="20" t="s">
        <v>6</v>
      </c>
      <c r="AN124" s="20" t="s">
        <v>29</v>
      </c>
      <c r="AO124" s="53" t="s">
        <v>117</v>
      </c>
      <c r="AP124" s="53" t="s">
        <v>101</v>
      </c>
      <c r="AQ124" s="53" t="s">
        <v>103</v>
      </c>
      <c r="AR124" s="53" t="s">
        <v>105</v>
      </c>
      <c r="AS124" s="53" t="str">
        <f t="shared" si="124"/>
        <v>Prevenir</v>
      </c>
      <c r="AT124" s="20" t="s">
        <v>108</v>
      </c>
      <c r="AU124" s="20" t="s">
        <v>110</v>
      </c>
      <c r="AV124" s="20" t="s">
        <v>112</v>
      </c>
      <c r="AW124" s="53">
        <f t="shared" si="130"/>
        <v>15</v>
      </c>
      <c r="AX124" s="53">
        <f t="shared" si="131"/>
        <v>15</v>
      </c>
      <c r="AY124" s="53">
        <f t="shared" si="132"/>
        <v>15</v>
      </c>
      <c r="AZ124" s="53">
        <f t="shared" si="133"/>
        <v>15</v>
      </c>
      <c r="BA124" s="53">
        <f t="shared" si="134"/>
        <v>15</v>
      </c>
      <c r="BB124" s="53">
        <f t="shared" si="135"/>
        <v>15</v>
      </c>
      <c r="BC124" s="53">
        <f t="shared" si="136"/>
        <v>10</v>
      </c>
      <c r="BD124" s="54">
        <f t="shared" si="85"/>
        <v>100</v>
      </c>
      <c r="BE124" s="54" t="str">
        <f t="shared" si="86"/>
        <v>Fuerte</v>
      </c>
      <c r="BF124" s="55" t="s">
        <v>156</v>
      </c>
      <c r="BG124" s="54" t="str">
        <f t="shared" si="137"/>
        <v>Fuerte</v>
      </c>
      <c r="BH124" s="54" t="str">
        <f t="shared" si="87"/>
        <v>Fuerte</v>
      </c>
      <c r="BI124" s="54">
        <f t="shared" si="138"/>
        <v>100</v>
      </c>
      <c r="BJ124" s="65">
        <f>+AVERAGE(BI124:BI124)</f>
        <v>100</v>
      </c>
      <c r="BK124" s="54" t="str">
        <f t="shared" si="88"/>
        <v>Fuerte</v>
      </c>
      <c r="BL124" s="57" t="s">
        <v>165</v>
      </c>
      <c r="BM124" s="57" t="s">
        <v>165</v>
      </c>
      <c r="BN124" s="58">
        <f>IF(E124=$E$7,0,IF(AND(BK124="Fuerte",BL124="Directamente"),2,IF(AND(BK124="Moderado",BL124="Directamente"),1,0)))</f>
        <v>0</v>
      </c>
      <c r="BO124" s="66">
        <f>+AVERAGE(BN124:BN124)</f>
        <v>0</v>
      </c>
      <c r="BP124" s="58">
        <f>IF(D124=$E$7,0,IF(AND(BK124="Fuerte",BL124="Indirectamente"),1,IF(AND(BK124="Fuerte",BL124="Directamente"),2,IF(AND(BK124="Moderado",BL124="Directamente"),1,0))))</f>
        <v>2</v>
      </c>
      <c r="BQ124" s="66">
        <f>+IF(E124="De Corrupción",0,AVERAGE(BP124:BP124))</f>
        <v>0</v>
      </c>
      <c r="BR124" s="68" t="s">
        <v>48</v>
      </c>
    </row>
    <row r="125" spans="1:138" s="67" customFormat="1" ht="120" x14ac:dyDescent="0.2">
      <c r="A125" s="115">
        <v>44</v>
      </c>
      <c r="B125" s="115" t="s">
        <v>590</v>
      </c>
      <c r="C125" s="68" t="s">
        <v>60</v>
      </c>
      <c r="D125" s="142" t="s">
        <v>60</v>
      </c>
      <c r="E125" s="142" t="s">
        <v>36</v>
      </c>
      <c r="F125" s="136" t="s">
        <v>68</v>
      </c>
      <c r="G125" s="136" t="s">
        <v>77</v>
      </c>
      <c r="H125" s="136" t="s">
        <v>71</v>
      </c>
      <c r="I125" s="140" t="s">
        <v>367</v>
      </c>
      <c r="J125" s="141" t="s">
        <v>368</v>
      </c>
      <c r="K125" s="140" t="s">
        <v>369</v>
      </c>
      <c r="L125" s="136">
        <v>4</v>
      </c>
      <c r="M125" s="136">
        <v>4</v>
      </c>
      <c r="N125" s="137">
        <f t="shared" si="81"/>
        <v>16</v>
      </c>
      <c r="O125" s="135" t="str">
        <f t="shared" si="141"/>
        <v>44</v>
      </c>
      <c r="P125" s="135" t="str">
        <f t="shared" si="142"/>
        <v>RIESGO EXTREMO</v>
      </c>
      <c r="Q125" s="149" t="s">
        <v>90</v>
      </c>
      <c r="R125" s="139">
        <f>INT(L125-BO125)</f>
        <v>3</v>
      </c>
      <c r="S125" s="139">
        <f>INT(M125-BQ125)</f>
        <v>3</v>
      </c>
      <c r="T125" s="137">
        <f t="shared" si="82"/>
        <v>9</v>
      </c>
      <c r="U125" s="135" t="str">
        <f t="shared" si="140"/>
        <v>33</v>
      </c>
      <c r="V125" s="135" t="str">
        <f t="shared" si="129"/>
        <v>RIESGO ALTO</v>
      </c>
      <c r="W125" s="136" t="s">
        <v>802</v>
      </c>
      <c r="X125" s="136" t="s">
        <v>23</v>
      </c>
      <c r="Y125" s="26" t="s">
        <v>803</v>
      </c>
      <c r="Z125" s="20" t="s">
        <v>370</v>
      </c>
      <c r="AA125" s="20" t="s">
        <v>23</v>
      </c>
      <c r="AB125" s="20" t="s">
        <v>510</v>
      </c>
      <c r="AC125" s="53" t="s">
        <v>7</v>
      </c>
      <c r="AD125" s="54">
        <f t="shared" si="123"/>
        <v>1</v>
      </c>
      <c r="AE125" s="53"/>
      <c r="AF125" s="53"/>
      <c r="AG125" s="53">
        <v>0</v>
      </c>
      <c r="AH125" s="53">
        <v>1</v>
      </c>
      <c r="AI125" s="53" t="s">
        <v>23</v>
      </c>
      <c r="AJ125" s="20" t="s">
        <v>20</v>
      </c>
      <c r="AK125" s="20" t="s">
        <v>6</v>
      </c>
      <c r="AL125" s="20" t="s">
        <v>6</v>
      </c>
      <c r="AM125" s="20" t="s">
        <v>6</v>
      </c>
      <c r="AN125" s="20" t="s">
        <v>28</v>
      </c>
      <c r="AO125" s="53" t="s">
        <v>117</v>
      </c>
      <c r="AP125" s="53" t="s">
        <v>101</v>
      </c>
      <c r="AQ125" s="53" t="s">
        <v>103</v>
      </c>
      <c r="AR125" s="53" t="s">
        <v>105</v>
      </c>
      <c r="AS125" s="53" t="str">
        <f t="shared" si="124"/>
        <v>Prevenir</v>
      </c>
      <c r="AT125" s="20" t="s">
        <v>108</v>
      </c>
      <c r="AU125" s="20" t="s">
        <v>110</v>
      </c>
      <c r="AV125" s="20" t="s">
        <v>112</v>
      </c>
      <c r="AW125" s="53">
        <f t="shared" si="130"/>
        <v>15</v>
      </c>
      <c r="AX125" s="53">
        <f t="shared" si="131"/>
        <v>15</v>
      </c>
      <c r="AY125" s="53">
        <f t="shared" si="132"/>
        <v>15</v>
      </c>
      <c r="AZ125" s="53">
        <f t="shared" si="133"/>
        <v>15</v>
      </c>
      <c r="BA125" s="53">
        <f t="shared" si="134"/>
        <v>15</v>
      </c>
      <c r="BB125" s="53">
        <f t="shared" si="135"/>
        <v>15</v>
      </c>
      <c r="BC125" s="53">
        <f t="shared" si="136"/>
        <v>10</v>
      </c>
      <c r="BD125" s="54">
        <f t="shared" si="85"/>
        <v>100</v>
      </c>
      <c r="BE125" s="54" t="str">
        <f t="shared" si="86"/>
        <v>Fuerte</v>
      </c>
      <c r="BF125" s="55" t="s">
        <v>156</v>
      </c>
      <c r="BG125" s="54" t="str">
        <f t="shared" si="137"/>
        <v>Fuerte</v>
      </c>
      <c r="BH125" s="54" t="str">
        <f t="shared" si="87"/>
        <v>Fuerte</v>
      </c>
      <c r="BI125" s="54">
        <f t="shared" si="138"/>
        <v>100</v>
      </c>
      <c r="BJ125" s="129">
        <f>+AVERAGE(BI125:BI127)</f>
        <v>83.333333333333329</v>
      </c>
      <c r="BK125" s="130" t="str">
        <f t="shared" si="88"/>
        <v>Moderado</v>
      </c>
      <c r="BL125" s="57" t="s">
        <v>165</v>
      </c>
      <c r="BM125" s="57" t="s">
        <v>165</v>
      </c>
      <c r="BN125" s="58">
        <f>IF(E125=$E$7,0,IF(AND(BK125="Fuerte",BL125="Directamente"),2,IF(AND(BK125="Moderado",BL125="Directamente"),1,0)))</f>
        <v>1</v>
      </c>
      <c r="BO125" s="131">
        <f>+AVERAGE(BN125:BN127)</f>
        <v>1</v>
      </c>
      <c r="BP125" s="58">
        <f>IF(D125=$E$7,0,IF(AND(BK125="Fuerte",BL125="Indirectamente"),1,IF(AND(BK125="Fuerte",BL125="Directamente"),2,IF(AND(BK125="Moderado",BL125="Directamente"),1,0))))</f>
        <v>1</v>
      </c>
      <c r="BQ125" s="131">
        <f>+AVERAGE(BP125:BP127)</f>
        <v>1</v>
      </c>
      <c r="BR125" s="68" t="s">
        <v>60</v>
      </c>
    </row>
    <row r="126" spans="1:138" s="67" customFormat="1" ht="96" x14ac:dyDescent="0.2">
      <c r="A126" s="115"/>
      <c r="B126" s="115"/>
      <c r="C126" s="68" t="s">
        <v>60</v>
      </c>
      <c r="D126" s="142"/>
      <c r="E126" s="142"/>
      <c r="F126" s="136"/>
      <c r="G126" s="136"/>
      <c r="H126" s="136"/>
      <c r="I126" s="140"/>
      <c r="J126" s="141"/>
      <c r="K126" s="140"/>
      <c r="L126" s="136"/>
      <c r="M126" s="136"/>
      <c r="N126" s="137">
        <f t="shared" si="81"/>
        <v>0</v>
      </c>
      <c r="O126" s="135" t="str">
        <f t="shared" si="141"/>
        <v/>
      </c>
      <c r="P126" s="135">
        <f t="shared" si="142"/>
        <v>0</v>
      </c>
      <c r="Q126" s="149"/>
      <c r="R126" s="138">
        <f>+L126-BN126</f>
        <v>-1</v>
      </c>
      <c r="S126" s="138">
        <f>+M126-BQ126</f>
        <v>0</v>
      </c>
      <c r="T126" s="137">
        <f t="shared" si="82"/>
        <v>0</v>
      </c>
      <c r="U126" s="135" t="str">
        <f t="shared" si="140"/>
        <v>-10</v>
      </c>
      <c r="V126" s="135">
        <f t="shared" si="129"/>
        <v>0</v>
      </c>
      <c r="W126" s="136"/>
      <c r="X126" s="136"/>
      <c r="Y126" s="26" t="s">
        <v>652</v>
      </c>
      <c r="Z126" s="20" t="s">
        <v>696</v>
      </c>
      <c r="AA126" s="20" t="s">
        <v>6</v>
      </c>
      <c r="AB126" s="20" t="s">
        <v>511</v>
      </c>
      <c r="AC126" s="53" t="s">
        <v>7</v>
      </c>
      <c r="AD126" s="54">
        <f t="shared" si="123"/>
        <v>2</v>
      </c>
      <c r="AE126" s="53"/>
      <c r="AF126" s="53"/>
      <c r="AG126" s="53">
        <v>1</v>
      </c>
      <c r="AH126" s="53">
        <v>1</v>
      </c>
      <c r="AI126" s="53" t="s">
        <v>23</v>
      </c>
      <c r="AJ126" s="20" t="s">
        <v>20</v>
      </c>
      <c r="AK126" s="20" t="s">
        <v>6</v>
      </c>
      <c r="AL126" s="20" t="s">
        <v>6</v>
      </c>
      <c r="AM126" s="20" t="s">
        <v>6</v>
      </c>
      <c r="AN126" s="20" t="s">
        <v>239</v>
      </c>
      <c r="AO126" s="53" t="s">
        <v>117</v>
      </c>
      <c r="AP126" s="53" t="s">
        <v>101</v>
      </c>
      <c r="AQ126" s="53" t="s">
        <v>103</v>
      </c>
      <c r="AR126" s="53" t="s">
        <v>105</v>
      </c>
      <c r="AS126" s="53" t="str">
        <f t="shared" si="124"/>
        <v>Prevenir</v>
      </c>
      <c r="AT126" s="20" t="s">
        <v>108</v>
      </c>
      <c r="AU126" s="20" t="s">
        <v>110</v>
      </c>
      <c r="AV126" s="20" t="s">
        <v>112</v>
      </c>
      <c r="AW126" s="53">
        <f t="shared" si="130"/>
        <v>15</v>
      </c>
      <c r="AX126" s="53">
        <f t="shared" si="131"/>
        <v>15</v>
      </c>
      <c r="AY126" s="53">
        <f t="shared" si="132"/>
        <v>15</v>
      </c>
      <c r="AZ126" s="53">
        <f t="shared" si="133"/>
        <v>15</v>
      </c>
      <c r="BA126" s="53">
        <f t="shared" si="134"/>
        <v>15</v>
      </c>
      <c r="BB126" s="53">
        <f t="shared" si="135"/>
        <v>15</v>
      </c>
      <c r="BC126" s="53">
        <f t="shared" si="136"/>
        <v>10</v>
      </c>
      <c r="BD126" s="54">
        <f t="shared" si="85"/>
        <v>100</v>
      </c>
      <c r="BE126" s="54" t="str">
        <f t="shared" si="86"/>
        <v>Fuerte</v>
      </c>
      <c r="BF126" s="55" t="s">
        <v>156</v>
      </c>
      <c r="BG126" s="54" t="str">
        <f t="shared" si="137"/>
        <v>Fuerte</v>
      </c>
      <c r="BH126" s="54" t="str">
        <f t="shared" si="87"/>
        <v>Fuerte</v>
      </c>
      <c r="BI126" s="54">
        <f t="shared" si="138"/>
        <v>100</v>
      </c>
      <c r="BJ126" s="129"/>
      <c r="BK126" s="130"/>
      <c r="BL126" s="57" t="s">
        <v>165</v>
      </c>
      <c r="BM126" s="57" t="s">
        <v>165</v>
      </c>
      <c r="BN126" s="58">
        <f>IF(E126=$E$7,0,IF(AND(BK125="Fuerte",BL126="Directamente"),2,IF(AND(BK125="Moderado",BL126="Directamente"),1,0)))</f>
        <v>1</v>
      </c>
      <c r="BO126" s="132"/>
      <c r="BP126" s="58">
        <f>IF(D126=$E$7,0,IF(AND(BK125="Fuerte",BL126="Indirectamente"),1,IF(AND(BK125="Fuerte",BL126="Directamente"),2,IF(AND(BK125="Moderado",BL126="Directamente"),1,0))))</f>
        <v>1</v>
      </c>
      <c r="BQ126" s="132"/>
      <c r="BR126" s="68" t="s">
        <v>60</v>
      </c>
    </row>
    <row r="127" spans="1:138" s="67" customFormat="1" ht="108" x14ac:dyDescent="0.2">
      <c r="A127" s="115"/>
      <c r="B127" s="115"/>
      <c r="C127" s="68" t="s">
        <v>60</v>
      </c>
      <c r="D127" s="142"/>
      <c r="E127" s="142"/>
      <c r="F127" s="136"/>
      <c r="G127" s="136"/>
      <c r="H127" s="136"/>
      <c r="I127" s="140"/>
      <c r="J127" s="141"/>
      <c r="K127" s="140"/>
      <c r="L127" s="136"/>
      <c r="M127" s="136"/>
      <c r="N127" s="137">
        <f t="shared" si="81"/>
        <v>0</v>
      </c>
      <c r="O127" s="135" t="str">
        <f t="shared" si="141"/>
        <v/>
      </c>
      <c r="P127" s="135">
        <f t="shared" si="142"/>
        <v>0</v>
      </c>
      <c r="Q127" s="149"/>
      <c r="R127" s="138">
        <f>+L127-BN127</f>
        <v>-1</v>
      </c>
      <c r="S127" s="138">
        <f>+M127-BQ127</f>
        <v>0</v>
      </c>
      <c r="T127" s="137">
        <f t="shared" si="82"/>
        <v>0</v>
      </c>
      <c r="U127" s="135" t="str">
        <f t="shared" si="140"/>
        <v>-10</v>
      </c>
      <c r="V127" s="135">
        <f t="shared" si="129"/>
        <v>0</v>
      </c>
      <c r="W127" s="136"/>
      <c r="X127" s="136"/>
      <c r="Y127" s="26" t="s">
        <v>653</v>
      </c>
      <c r="Z127" s="20" t="s">
        <v>371</v>
      </c>
      <c r="AA127" s="20" t="s">
        <v>6</v>
      </c>
      <c r="AB127" s="20" t="s">
        <v>512</v>
      </c>
      <c r="AC127" s="53" t="s">
        <v>9</v>
      </c>
      <c r="AD127" s="54">
        <f>+SUM(AE127:AH127)</f>
        <v>0</v>
      </c>
      <c r="AE127" s="53"/>
      <c r="AF127" s="53"/>
      <c r="AG127" s="53">
        <v>0</v>
      </c>
      <c r="AH127" s="53">
        <v>0</v>
      </c>
      <c r="AI127" s="53" t="s">
        <v>6</v>
      </c>
      <c r="AJ127" s="20" t="s">
        <v>21</v>
      </c>
      <c r="AK127" s="20" t="s">
        <v>6</v>
      </c>
      <c r="AL127" s="20" t="s">
        <v>6</v>
      </c>
      <c r="AM127" s="20" t="s">
        <v>6</v>
      </c>
      <c r="AN127" s="20" t="s">
        <v>29</v>
      </c>
      <c r="AO127" s="53" t="s">
        <v>117</v>
      </c>
      <c r="AP127" s="53" t="s">
        <v>101</v>
      </c>
      <c r="AQ127" s="53" t="s">
        <v>103</v>
      </c>
      <c r="AR127" s="53" t="s">
        <v>105</v>
      </c>
      <c r="AS127" s="53" t="str">
        <f t="shared" si="124"/>
        <v>Detectar</v>
      </c>
      <c r="AT127" s="20" t="s">
        <v>108</v>
      </c>
      <c r="AU127" s="20" t="s">
        <v>110</v>
      </c>
      <c r="AV127" s="20" t="s">
        <v>112</v>
      </c>
      <c r="AW127" s="53">
        <f t="shared" si="130"/>
        <v>15</v>
      </c>
      <c r="AX127" s="53">
        <f t="shared" si="131"/>
        <v>15</v>
      </c>
      <c r="AY127" s="53">
        <f t="shared" si="132"/>
        <v>15</v>
      </c>
      <c r="AZ127" s="53">
        <f t="shared" si="133"/>
        <v>10</v>
      </c>
      <c r="BA127" s="53">
        <f t="shared" si="134"/>
        <v>15</v>
      </c>
      <c r="BB127" s="53">
        <f t="shared" si="135"/>
        <v>15</v>
      </c>
      <c r="BC127" s="53">
        <f t="shared" si="136"/>
        <v>10</v>
      </c>
      <c r="BD127" s="54">
        <f t="shared" si="85"/>
        <v>95</v>
      </c>
      <c r="BE127" s="54" t="str">
        <f t="shared" si="86"/>
        <v>Moderado</v>
      </c>
      <c r="BF127" s="55" t="s">
        <v>156</v>
      </c>
      <c r="BG127" s="54" t="str">
        <f t="shared" si="137"/>
        <v>Fuerte</v>
      </c>
      <c r="BH127" s="54" t="str">
        <f t="shared" si="87"/>
        <v>Moderado</v>
      </c>
      <c r="BI127" s="54">
        <f t="shared" si="138"/>
        <v>50</v>
      </c>
      <c r="BJ127" s="129"/>
      <c r="BK127" s="130"/>
      <c r="BL127" s="57" t="s">
        <v>165</v>
      </c>
      <c r="BM127" s="57" t="s">
        <v>165</v>
      </c>
      <c r="BN127" s="58">
        <f>IF(E127=$E$7,0,IF(AND(BK125="Fuerte",BL127="Directamente"),2,IF(AND(BK125="Moderado",BL127="Directamente"),1,0)))</f>
        <v>1</v>
      </c>
      <c r="BO127" s="134"/>
      <c r="BP127" s="58">
        <f>IF(D127=$E$7,0,IF(AND(BK125="Fuerte",BL127="Indirectamente"),1,IF(AND(BK125="Fuerte",BL127="Directamente"),2,IF(AND(BK125="Moderado",BL127="Directamente"),1,0))))</f>
        <v>1</v>
      </c>
      <c r="BQ127" s="134"/>
      <c r="BR127" s="68" t="s">
        <v>60</v>
      </c>
    </row>
    <row r="128" spans="1:138" s="67" customFormat="1" ht="84" x14ac:dyDescent="0.2">
      <c r="A128" s="115">
        <v>45</v>
      </c>
      <c r="B128" s="115" t="s">
        <v>591</v>
      </c>
      <c r="C128" s="68" t="s">
        <v>60</v>
      </c>
      <c r="D128" s="142" t="s">
        <v>60</v>
      </c>
      <c r="E128" s="142" t="s">
        <v>38</v>
      </c>
      <c r="F128" s="136" t="s">
        <v>69</v>
      </c>
      <c r="G128" s="136" t="s">
        <v>77</v>
      </c>
      <c r="H128" s="136" t="s">
        <v>71</v>
      </c>
      <c r="I128" s="140" t="s">
        <v>372</v>
      </c>
      <c r="J128" s="141" t="s">
        <v>714</v>
      </c>
      <c r="K128" s="140" t="s">
        <v>373</v>
      </c>
      <c r="L128" s="136">
        <v>3</v>
      </c>
      <c r="M128" s="136">
        <v>4</v>
      </c>
      <c r="N128" s="137">
        <f t="shared" si="81"/>
        <v>12</v>
      </c>
      <c r="O128" s="135" t="str">
        <f t="shared" si="141"/>
        <v>34</v>
      </c>
      <c r="P128" s="135" t="str">
        <f t="shared" si="142"/>
        <v>RIESGO EXTREMO</v>
      </c>
      <c r="Q128" s="149" t="s">
        <v>90</v>
      </c>
      <c r="R128" s="139">
        <f>INT(L128-BO128)</f>
        <v>2</v>
      </c>
      <c r="S128" s="139">
        <f>INT(M128-BQ128)</f>
        <v>3</v>
      </c>
      <c r="T128" s="137">
        <f t="shared" si="82"/>
        <v>6</v>
      </c>
      <c r="U128" s="135" t="str">
        <f t="shared" si="140"/>
        <v>23</v>
      </c>
      <c r="V128" s="135" t="str">
        <f t="shared" si="129"/>
        <v>RIESGO MODERADO</v>
      </c>
      <c r="W128" s="136" t="s">
        <v>802</v>
      </c>
      <c r="X128" s="136" t="s">
        <v>23</v>
      </c>
      <c r="Y128" s="26" t="s">
        <v>804</v>
      </c>
      <c r="Z128" s="20" t="s">
        <v>374</v>
      </c>
      <c r="AA128" s="20" t="s">
        <v>23</v>
      </c>
      <c r="AB128" s="20" t="s">
        <v>513</v>
      </c>
      <c r="AC128" s="53" t="s">
        <v>7</v>
      </c>
      <c r="AD128" s="54">
        <f t="shared" si="123"/>
        <v>6</v>
      </c>
      <c r="AE128" s="53"/>
      <c r="AF128" s="53"/>
      <c r="AG128" s="53">
        <v>2</v>
      </c>
      <c r="AH128" s="53">
        <v>4</v>
      </c>
      <c r="AI128" s="53" t="s">
        <v>23</v>
      </c>
      <c r="AJ128" s="20" t="s">
        <v>21</v>
      </c>
      <c r="AK128" s="20" t="s">
        <v>23</v>
      </c>
      <c r="AL128" s="20" t="s">
        <v>6</v>
      </c>
      <c r="AM128" s="20" t="s">
        <v>6</v>
      </c>
      <c r="AN128" s="20" t="s">
        <v>27</v>
      </c>
      <c r="AO128" s="53" t="s">
        <v>117</v>
      </c>
      <c r="AP128" s="53" t="s">
        <v>101</v>
      </c>
      <c r="AQ128" s="53" t="s">
        <v>103</v>
      </c>
      <c r="AR128" s="53" t="s">
        <v>105</v>
      </c>
      <c r="AS128" s="53" t="str">
        <f t="shared" si="124"/>
        <v>Detectar</v>
      </c>
      <c r="AT128" s="20" t="s">
        <v>108</v>
      </c>
      <c r="AU128" s="20" t="s">
        <v>110</v>
      </c>
      <c r="AV128" s="20" t="s">
        <v>112</v>
      </c>
      <c r="AW128" s="53">
        <f t="shared" si="130"/>
        <v>15</v>
      </c>
      <c r="AX128" s="53">
        <f t="shared" si="131"/>
        <v>15</v>
      </c>
      <c r="AY128" s="53">
        <f t="shared" si="132"/>
        <v>15</v>
      </c>
      <c r="AZ128" s="53">
        <f t="shared" si="133"/>
        <v>10</v>
      </c>
      <c r="BA128" s="53">
        <f t="shared" si="134"/>
        <v>15</v>
      </c>
      <c r="BB128" s="53">
        <f t="shared" si="135"/>
        <v>15</v>
      </c>
      <c r="BC128" s="53">
        <f t="shared" si="136"/>
        <v>10</v>
      </c>
      <c r="BD128" s="54">
        <f t="shared" si="85"/>
        <v>95</v>
      </c>
      <c r="BE128" s="54" t="str">
        <f t="shared" si="86"/>
        <v>Moderado</v>
      </c>
      <c r="BF128" s="55" t="s">
        <v>156</v>
      </c>
      <c r="BG128" s="54" t="str">
        <f t="shared" si="137"/>
        <v>Fuerte</v>
      </c>
      <c r="BH128" s="54" t="str">
        <f t="shared" si="87"/>
        <v>Moderado</v>
      </c>
      <c r="BI128" s="54">
        <f t="shared" si="138"/>
        <v>50</v>
      </c>
      <c r="BJ128" s="129">
        <f>+AVERAGE(BI128:BI130)</f>
        <v>66.666666666666671</v>
      </c>
      <c r="BK128" s="130" t="str">
        <f t="shared" si="88"/>
        <v>Moderado</v>
      </c>
      <c r="BL128" s="57" t="s">
        <v>165</v>
      </c>
      <c r="BM128" s="57" t="s">
        <v>167</v>
      </c>
      <c r="BN128" s="58">
        <f>IF(E128=$E$7,0,IF(AND(BK128="Fuerte",BL128="Directamente"),2,IF(AND(BK128="Moderado",BL128="Directamente"),1,0)))</f>
        <v>1</v>
      </c>
      <c r="BO128" s="131">
        <f>+AVERAGE(BN128:BN130)</f>
        <v>1</v>
      </c>
      <c r="BP128" s="58">
        <f>IF(D128=$E$7,0,IF(AND(BK128="Fuerte",BL128="Indirectamente"),1,IF(AND(BK128="Fuerte",BL128="Directamente"),2,IF(AND(BK128="Moderado",BL128="Directamente"),1,0))))</f>
        <v>1</v>
      </c>
      <c r="BQ128" s="131">
        <f>+AVERAGE(BP128:BP130)</f>
        <v>1</v>
      </c>
      <c r="BR128" s="68" t="s">
        <v>60</v>
      </c>
    </row>
    <row r="129" spans="1:70" s="67" customFormat="1" ht="72" x14ac:dyDescent="0.2">
      <c r="A129" s="115"/>
      <c r="B129" s="115"/>
      <c r="C129" s="68" t="s">
        <v>60</v>
      </c>
      <c r="D129" s="142"/>
      <c r="E129" s="142"/>
      <c r="F129" s="136"/>
      <c r="G129" s="136"/>
      <c r="H129" s="136"/>
      <c r="I129" s="140"/>
      <c r="J129" s="141"/>
      <c r="K129" s="140"/>
      <c r="L129" s="136"/>
      <c r="M129" s="136"/>
      <c r="N129" s="137">
        <f t="shared" si="81"/>
        <v>0</v>
      </c>
      <c r="O129" s="135" t="str">
        <f t="shared" si="141"/>
        <v/>
      </c>
      <c r="P129" s="135">
        <f t="shared" si="142"/>
        <v>0</v>
      </c>
      <c r="Q129" s="149"/>
      <c r="R129" s="138">
        <f>+L129-BN129</f>
        <v>-1</v>
      </c>
      <c r="S129" s="138">
        <f>+M129-BQ129</f>
        <v>0</v>
      </c>
      <c r="T129" s="137">
        <f t="shared" si="82"/>
        <v>0</v>
      </c>
      <c r="U129" s="135" t="str">
        <f t="shared" si="140"/>
        <v>-10</v>
      </c>
      <c r="V129" s="135">
        <f t="shared" si="129"/>
        <v>0</v>
      </c>
      <c r="W129" s="136"/>
      <c r="X129" s="136"/>
      <c r="Y129" s="26" t="s">
        <v>805</v>
      </c>
      <c r="Z129" s="20" t="s">
        <v>375</v>
      </c>
      <c r="AA129" s="20" t="s">
        <v>6</v>
      </c>
      <c r="AB129" s="20" t="s">
        <v>514</v>
      </c>
      <c r="AC129" s="53" t="s">
        <v>9</v>
      </c>
      <c r="AD129" s="54">
        <f>+SUM(AE129:AH129)</f>
        <v>0</v>
      </c>
      <c r="AE129" s="53"/>
      <c r="AF129" s="53"/>
      <c r="AG129" s="53">
        <v>0</v>
      </c>
      <c r="AH129" s="53">
        <v>0</v>
      </c>
      <c r="AI129" s="53" t="s">
        <v>6</v>
      </c>
      <c r="AJ129" s="20" t="s">
        <v>20</v>
      </c>
      <c r="AK129" s="20" t="s">
        <v>6</v>
      </c>
      <c r="AL129" s="20" t="s">
        <v>6</v>
      </c>
      <c r="AM129" s="20" t="s">
        <v>6</v>
      </c>
      <c r="AN129" s="20" t="s">
        <v>30</v>
      </c>
      <c r="AO129" s="53" t="s">
        <v>117</v>
      </c>
      <c r="AP129" s="53" t="s">
        <v>101</v>
      </c>
      <c r="AQ129" s="53" t="s">
        <v>103</v>
      </c>
      <c r="AR129" s="53" t="s">
        <v>105</v>
      </c>
      <c r="AS129" s="53" t="str">
        <f t="shared" si="124"/>
        <v>Prevenir</v>
      </c>
      <c r="AT129" s="20" t="s">
        <v>108</v>
      </c>
      <c r="AU129" s="20" t="s">
        <v>110</v>
      </c>
      <c r="AV129" s="20" t="s">
        <v>112</v>
      </c>
      <c r="AW129" s="53">
        <f t="shared" si="130"/>
        <v>15</v>
      </c>
      <c r="AX129" s="53">
        <f t="shared" si="131"/>
        <v>15</v>
      </c>
      <c r="AY129" s="53">
        <f t="shared" si="132"/>
        <v>15</v>
      </c>
      <c r="AZ129" s="53">
        <f t="shared" si="133"/>
        <v>15</v>
      </c>
      <c r="BA129" s="53">
        <f t="shared" si="134"/>
        <v>15</v>
      </c>
      <c r="BB129" s="53">
        <f t="shared" si="135"/>
        <v>15</v>
      </c>
      <c r="BC129" s="53">
        <f t="shared" si="136"/>
        <v>10</v>
      </c>
      <c r="BD129" s="54">
        <f t="shared" si="85"/>
        <v>100</v>
      </c>
      <c r="BE129" s="54" t="str">
        <f t="shared" si="86"/>
        <v>Fuerte</v>
      </c>
      <c r="BF129" s="55" t="s">
        <v>156</v>
      </c>
      <c r="BG129" s="54" t="str">
        <f t="shared" si="137"/>
        <v>Fuerte</v>
      </c>
      <c r="BH129" s="54" t="str">
        <f t="shared" si="87"/>
        <v>Fuerte</v>
      </c>
      <c r="BI129" s="54">
        <f t="shared" si="138"/>
        <v>100</v>
      </c>
      <c r="BJ129" s="129"/>
      <c r="BK129" s="130"/>
      <c r="BL129" s="57" t="s">
        <v>165</v>
      </c>
      <c r="BM129" s="57" t="s">
        <v>165</v>
      </c>
      <c r="BN129" s="58">
        <f>IF(E129=$E$7,0,IF(AND(BK128="Fuerte",BL129="Directamente"),2,IF(AND(BK128="Moderado",BL129="Directamente"),1,0)))</f>
        <v>1</v>
      </c>
      <c r="BO129" s="132"/>
      <c r="BP129" s="58">
        <f>IF(D129=$E$7,0,IF(AND(BK128="Fuerte",BL129="Indirectamente"),1,IF(AND(BK128="Fuerte",BL129="Directamente"),2,IF(AND(BK128="Moderado",BL129="Directamente"),1,0))))</f>
        <v>1</v>
      </c>
      <c r="BQ129" s="132"/>
      <c r="BR129" s="68" t="s">
        <v>60</v>
      </c>
    </row>
    <row r="130" spans="1:70" s="67" customFormat="1" ht="84" x14ac:dyDescent="0.2">
      <c r="A130" s="115"/>
      <c r="B130" s="115"/>
      <c r="C130" s="68" t="s">
        <v>60</v>
      </c>
      <c r="D130" s="142"/>
      <c r="E130" s="142"/>
      <c r="F130" s="136"/>
      <c r="G130" s="136"/>
      <c r="H130" s="136"/>
      <c r="I130" s="140"/>
      <c r="J130" s="141"/>
      <c r="K130" s="140"/>
      <c r="L130" s="136"/>
      <c r="M130" s="136"/>
      <c r="N130" s="137">
        <f t="shared" si="81"/>
        <v>0</v>
      </c>
      <c r="O130" s="135" t="str">
        <f t="shared" si="141"/>
        <v/>
      </c>
      <c r="P130" s="135">
        <f t="shared" si="142"/>
        <v>0</v>
      </c>
      <c r="Q130" s="149"/>
      <c r="R130" s="138">
        <f>+L130-BN130</f>
        <v>-1</v>
      </c>
      <c r="S130" s="138">
        <f>+M130-BQ130</f>
        <v>0</v>
      </c>
      <c r="T130" s="137">
        <f t="shared" si="82"/>
        <v>0</v>
      </c>
      <c r="U130" s="135" t="str">
        <f t="shared" si="140"/>
        <v>-10</v>
      </c>
      <c r="V130" s="135">
        <f t="shared" si="129"/>
        <v>0</v>
      </c>
      <c r="W130" s="136"/>
      <c r="X130" s="136"/>
      <c r="Y130" s="26" t="s">
        <v>806</v>
      </c>
      <c r="Z130" s="20" t="s">
        <v>374</v>
      </c>
      <c r="AA130" s="20" t="s">
        <v>23</v>
      </c>
      <c r="AB130" s="20" t="s">
        <v>515</v>
      </c>
      <c r="AC130" s="53" t="s">
        <v>9</v>
      </c>
      <c r="AD130" s="54">
        <f>+SUM(AE130:AH130)</f>
        <v>0</v>
      </c>
      <c r="AE130" s="53"/>
      <c r="AF130" s="53"/>
      <c r="AG130" s="53">
        <v>0</v>
      </c>
      <c r="AH130" s="53">
        <v>0</v>
      </c>
      <c r="AI130" s="53" t="s">
        <v>6</v>
      </c>
      <c r="AJ130" s="20" t="s">
        <v>21</v>
      </c>
      <c r="AK130" s="20" t="s">
        <v>6</v>
      </c>
      <c r="AL130" s="20" t="s">
        <v>6</v>
      </c>
      <c r="AM130" s="20" t="s">
        <v>6</v>
      </c>
      <c r="AN130" s="20" t="s">
        <v>30</v>
      </c>
      <c r="AO130" s="53" t="s">
        <v>117</v>
      </c>
      <c r="AP130" s="53" t="s">
        <v>101</v>
      </c>
      <c r="AQ130" s="53" t="s">
        <v>103</v>
      </c>
      <c r="AR130" s="53" t="s">
        <v>105</v>
      </c>
      <c r="AS130" s="53" t="str">
        <f t="shared" si="124"/>
        <v>Detectar</v>
      </c>
      <c r="AT130" s="20" t="s">
        <v>108</v>
      </c>
      <c r="AU130" s="20" t="s">
        <v>110</v>
      </c>
      <c r="AV130" s="20" t="s">
        <v>112</v>
      </c>
      <c r="AW130" s="53">
        <f t="shared" si="130"/>
        <v>15</v>
      </c>
      <c r="AX130" s="53">
        <f t="shared" si="131"/>
        <v>15</v>
      </c>
      <c r="AY130" s="53">
        <f t="shared" si="132"/>
        <v>15</v>
      </c>
      <c r="AZ130" s="53">
        <f t="shared" si="133"/>
        <v>10</v>
      </c>
      <c r="BA130" s="53">
        <f t="shared" si="134"/>
        <v>15</v>
      </c>
      <c r="BB130" s="53">
        <f t="shared" si="135"/>
        <v>15</v>
      </c>
      <c r="BC130" s="53">
        <f t="shared" si="136"/>
        <v>10</v>
      </c>
      <c r="BD130" s="54">
        <f t="shared" si="85"/>
        <v>95</v>
      </c>
      <c r="BE130" s="54" t="str">
        <f t="shared" si="86"/>
        <v>Moderado</v>
      </c>
      <c r="BF130" s="55" t="s">
        <v>156</v>
      </c>
      <c r="BG130" s="54" t="str">
        <f t="shared" si="137"/>
        <v>Fuerte</v>
      </c>
      <c r="BH130" s="54" t="str">
        <f t="shared" si="87"/>
        <v>Moderado</v>
      </c>
      <c r="BI130" s="54">
        <f t="shared" si="138"/>
        <v>50</v>
      </c>
      <c r="BJ130" s="129"/>
      <c r="BK130" s="130"/>
      <c r="BL130" s="57" t="s">
        <v>165</v>
      </c>
      <c r="BM130" s="57" t="s">
        <v>165</v>
      </c>
      <c r="BN130" s="58">
        <f>IF(E130=$E$7,0,IF(AND(BK128="Fuerte",BL130="Directamente"),2,IF(AND(BK128="Moderado",BL130="Directamente"),1,0)))</f>
        <v>1</v>
      </c>
      <c r="BO130" s="134"/>
      <c r="BP130" s="58">
        <f>IF(D130=$E$7,0,IF(AND(BK128="Fuerte",BL130="Indirectamente"),1,IF(AND(BK128="Fuerte",BL130="Directamente"),2,IF(AND(BK128="Moderado",BL130="Directamente"),1,0))))</f>
        <v>1</v>
      </c>
      <c r="BQ130" s="134"/>
      <c r="BR130" s="68" t="s">
        <v>60</v>
      </c>
    </row>
    <row r="131" spans="1:70" s="67" customFormat="1" ht="72" x14ac:dyDescent="0.2">
      <c r="A131" s="115">
        <v>46</v>
      </c>
      <c r="B131" s="115" t="s">
        <v>592</v>
      </c>
      <c r="C131" s="68" t="s">
        <v>60</v>
      </c>
      <c r="D131" s="142" t="s">
        <v>60</v>
      </c>
      <c r="E131" s="142" t="s">
        <v>34</v>
      </c>
      <c r="F131" s="136" t="s">
        <v>66</v>
      </c>
      <c r="G131" s="136" t="s">
        <v>76</v>
      </c>
      <c r="H131" s="136" t="s">
        <v>81</v>
      </c>
      <c r="I131" s="140" t="s">
        <v>376</v>
      </c>
      <c r="J131" s="141" t="s">
        <v>377</v>
      </c>
      <c r="K131" s="140" t="s">
        <v>378</v>
      </c>
      <c r="L131" s="136">
        <v>1</v>
      </c>
      <c r="M131" s="136">
        <v>3</v>
      </c>
      <c r="N131" s="137">
        <f t="shared" si="81"/>
        <v>3</v>
      </c>
      <c r="O131" s="135" t="str">
        <f t="shared" si="141"/>
        <v>13</v>
      </c>
      <c r="P131" s="135" t="str">
        <f t="shared" si="142"/>
        <v>RIESGO MODERADO</v>
      </c>
      <c r="Q131" s="149" t="s">
        <v>90</v>
      </c>
      <c r="R131" s="139">
        <f>+IF(INT(L131-BO131)&lt;=1,1,INT(L131-BO131))</f>
        <v>1</v>
      </c>
      <c r="S131" s="139">
        <f>INT(M131-BQ131)</f>
        <v>3</v>
      </c>
      <c r="T131" s="137">
        <f t="shared" si="82"/>
        <v>3</v>
      </c>
      <c r="U131" s="135" t="str">
        <f t="shared" si="140"/>
        <v>13</v>
      </c>
      <c r="V131" s="135" t="str">
        <f t="shared" si="129"/>
        <v>RIESGO MODERADO</v>
      </c>
      <c r="W131" s="136" t="s">
        <v>802</v>
      </c>
      <c r="X131" s="136" t="s">
        <v>23</v>
      </c>
      <c r="Y131" s="26" t="s">
        <v>807</v>
      </c>
      <c r="Z131" s="20" t="s">
        <v>379</v>
      </c>
      <c r="AA131" s="20" t="s">
        <v>23</v>
      </c>
      <c r="AB131" s="20" t="s">
        <v>516</v>
      </c>
      <c r="AC131" s="53" t="s">
        <v>9</v>
      </c>
      <c r="AD131" s="54">
        <f>+SUM(AE131:AH131)</f>
        <v>0</v>
      </c>
      <c r="AE131" s="53"/>
      <c r="AF131" s="53"/>
      <c r="AG131" s="53">
        <v>0</v>
      </c>
      <c r="AH131" s="53">
        <v>0</v>
      </c>
      <c r="AI131" s="53" t="s">
        <v>6</v>
      </c>
      <c r="AJ131" s="20" t="s">
        <v>21</v>
      </c>
      <c r="AK131" s="20" t="s">
        <v>6</v>
      </c>
      <c r="AL131" s="20" t="s">
        <v>6</v>
      </c>
      <c r="AM131" s="20" t="s">
        <v>6</v>
      </c>
      <c r="AN131" s="20" t="s">
        <v>30</v>
      </c>
      <c r="AO131" s="53" t="s">
        <v>117</v>
      </c>
      <c r="AP131" s="53" t="s">
        <v>101</v>
      </c>
      <c r="AQ131" s="53" t="s">
        <v>103</v>
      </c>
      <c r="AR131" s="53" t="s">
        <v>105</v>
      </c>
      <c r="AS131" s="53" t="str">
        <f t="shared" si="124"/>
        <v>Detectar</v>
      </c>
      <c r="AT131" s="20" t="s">
        <v>108</v>
      </c>
      <c r="AU131" s="20" t="s">
        <v>110</v>
      </c>
      <c r="AV131" s="20" t="s">
        <v>112</v>
      </c>
      <c r="AW131" s="53">
        <f t="shared" si="130"/>
        <v>15</v>
      </c>
      <c r="AX131" s="53">
        <f t="shared" si="131"/>
        <v>15</v>
      </c>
      <c r="AY131" s="53">
        <f t="shared" si="132"/>
        <v>15</v>
      </c>
      <c r="AZ131" s="53">
        <f t="shared" si="133"/>
        <v>10</v>
      </c>
      <c r="BA131" s="53">
        <f t="shared" si="134"/>
        <v>15</v>
      </c>
      <c r="BB131" s="53">
        <f t="shared" si="135"/>
        <v>15</v>
      </c>
      <c r="BC131" s="53">
        <f t="shared" si="136"/>
        <v>10</v>
      </c>
      <c r="BD131" s="54">
        <f t="shared" si="85"/>
        <v>95</v>
      </c>
      <c r="BE131" s="54" t="str">
        <f t="shared" si="86"/>
        <v>Moderado</v>
      </c>
      <c r="BF131" s="55" t="s">
        <v>156</v>
      </c>
      <c r="BG131" s="54" t="str">
        <f t="shared" si="137"/>
        <v>Fuerte</v>
      </c>
      <c r="BH131" s="54" t="str">
        <f t="shared" si="87"/>
        <v>Moderado</v>
      </c>
      <c r="BI131" s="54">
        <f t="shared" si="138"/>
        <v>50</v>
      </c>
      <c r="BJ131" s="129">
        <f>+AVERAGE(BI131:BI132)</f>
        <v>50</v>
      </c>
      <c r="BK131" s="130" t="str">
        <f t="shared" si="88"/>
        <v>Moderado</v>
      </c>
      <c r="BL131" s="57" t="s">
        <v>165</v>
      </c>
      <c r="BM131" s="57" t="s">
        <v>167</v>
      </c>
      <c r="BN131" s="58">
        <f>IF(E131=$E$7,0,IF(AND(BK131="Fuerte",BL131="Directamente"),2,IF(AND(BK131="Moderado",BL131="Directamente"),1,0)))</f>
        <v>0</v>
      </c>
      <c r="BO131" s="131">
        <f>+AVERAGE(BN131:BN132)</f>
        <v>0.5</v>
      </c>
      <c r="BP131" s="58">
        <f>IF(D131=$E$7,0,IF(AND(BK131="Fuerte",BL131="Indirectamente"),1,IF(AND(BK131="Fuerte",BL131="Directamente"),2,IF(AND(BK131="Moderado",BL131="Directamente"),1,0))))</f>
        <v>1</v>
      </c>
      <c r="BQ131" s="131">
        <f>+IF(E131="De Corrupción",0,AVERAGE(BP131:BP132))</f>
        <v>0</v>
      </c>
      <c r="BR131" s="68" t="s">
        <v>60</v>
      </c>
    </row>
    <row r="132" spans="1:70" s="67" customFormat="1" ht="96" x14ac:dyDescent="0.2">
      <c r="A132" s="115"/>
      <c r="B132" s="115"/>
      <c r="C132" s="68" t="s">
        <v>60</v>
      </c>
      <c r="D132" s="142"/>
      <c r="E132" s="142"/>
      <c r="F132" s="136"/>
      <c r="G132" s="136"/>
      <c r="H132" s="136"/>
      <c r="I132" s="140"/>
      <c r="J132" s="141"/>
      <c r="K132" s="140"/>
      <c r="L132" s="136"/>
      <c r="M132" s="136"/>
      <c r="N132" s="137">
        <f t="shared" si="81"/>
        <v>0</v>
      </c>
      <c r="O132" s="135" t="str">
        <f t="shared" si="141"/>
        <v/>
      </c>
      <c r="P132" s="135">
        <f t="shared" si="142"/>
        <v>0</v>
      </c>
      <c r="Q132" s="149"/>
      <c r="R132" s="138">
        <f>+L132-BN132</f>
        <v>-1</v>
      </c>
      <c r="S132" s="138">
        <f>+M132-BQ132</f>
        <v>0</v>
      </c>
      <c r="T132" s="137">
        <f t="shared" si="82"/>
        <v>0</v>
      </c>
      <c r="U132" s="135" t="str">
        <f t="shared" si="140"/>
        <v>-10</v>
      </c>
      <c r="V132" s="135">
        <f t="shared" si="129"/>
        <v>0</v>
      </c>
      <c r="W132" s="136"/>
      <c r="X132" s="136"/>
      <c r="Y132" s="26" t="s">
        <v>808</v>
      </c>
      <c r="Z132" s="20" t="s">
        <v>379</v>
      </c>
      <c r="AA132" s="20" t="s">
        <v>23</v>
      </c>
      <c r="AB132" s="20" t="s">
        <v>517</v>
      </c>
      <c r="AC132" s="53" t="s">
        <v>9</v>
      </c>
      <c r="AD132" s="54">
        <f>+SUM(AE132:AH132)</f>
        <v>0</v>
      </c>
      <c r="AE132" s="53"/>
      <c r="AF132" s="53"/>
      <c r="AG132" s="53">
        <v>0</v>
      </c>
      <c r="AH132" s="53">
        <v>0</v>
      </c>
      <c r="AI132" s="53" t="s">
        <v>6</v>
      </c>
      <c r="AJ132" s="20" t="s">
        <v>21</v>
      </c>
      <c r="AK132" s="20" t="s">
        <v>6</v>
      </c>
      <c r="AL132" s="20" t="s">
        <v>6</v>
      </c>
      <c r="AM132" s="20" t="s">
        <v>6</v>
      </c>
      <c r="AN132" s="20" t="s">
        <v>30</v>
      </c>
      <c r="AO132" s="53" t="s">
        <v>117</v>
      </c>
      <c r="AP132" s="53" t="s">
        <v>101</v>
      </c>
      <c r="AQ132" s="53" t="s">
        <v>103</v>
      </c>
      <c r="AR132" s="53" t="s">
        <v>105</v>
      </c>
      <c r="AS132" s="53" t="str">
        <f t="shared" si="124"/>
        <v>Detectar</v>
      </c>
      <c r="AT132" s="20" t="s">
        <v>108</v>
      </c>
      <c r="AU132" s="20" t="s">
        <v>110</v>
      </c>
      <c r="AV132" s="20" t="s">
        <v>112</v>
      </c>
      <c r="AW132" s="53">
        <f t="shared" si="130"/>
        <v>15</v>
      </c>
      <c r="AX132" s="53">
        <f t="shared" si="131"/>
        <v>15</v>
      </c>
      <c r="AY132" s="53">
        <f t="shared" si="132"/>
        <v>15</v>
      </c>
      <c r="AZ132" s="53">
        <f t="shared" si="133"/>
        <v>10</v>
      </c>
      <c r="BA132" s="53">
        <f t="shared" si="134"/>
        <v>15</v>
      </c>
      <c r="BB132" s="53">
        <f t="shared" si="135"/>
        <v>15</v>
      </c>
      <c r="BC132" s="53">
        <f t="shared" si="136"/>
        <v>10</v>
      </c>
      <c r="BD132" s="54">
        <f t="shared" si="85"/>
        <v>95</v>
      </c>
      <c r="BE132" s="54" t="str">
        <f t="shared" si="86"/>
        <v>Moderado</v>
      </c>
      <c r="BF132" s="55" t="s">
        <v>156</v>
      </c>
      <c r="BG132" s="54" t="str">
        <f t="shared" si="137"/>
        <v>Fuerte</v>
      </c>
      <c r="BH132" s="54" t="str">
        <f t="shared" si="87"/>
        <v>Moderado</v>
      </c>
      <c r="BI132" s="54">
        <f t="shared" si="138"/>
        <v>50</v>
      </c>
      <c r="BJ132" s="129"/>
      <c r="BK132" s="130"/>
      <c r="BL132" s="57" t="s">
        <v>165</v>
      </c>
      <c r="BM132" s="57" t="s">
        <v>167</v>
      </c>
      <c r="BN132" s="58">
        <f>IF(E132=$E$7,0,IF(AND(BK131="Fuerte",BL132="Directamente"),2,IF(AND(BK131="Moderado",BL132="Directamente"),1,0)))</f>
        <v>1</v>
      </c>
      <c r="BO132" s="132"/>
      <c r="BP132" s="58">
        <f>IF(D132=$E$7,0,IF(AND(BK131="Fuerte",BL132="Indirectamente"),1,IF(AND(BK131="Fuerte",BL132="Directamente"),2,IF(AND(BK131="Moderado",BL132="Directamente"),1,0))))</f>
        <v>1</v>
      </c>
      <c r="BQ132" s="132"/>
      <c r="BR132" s="68" t="s">
        <v>60</v>
      </c>
    </row>
    <row r="133" spans="1:70" s="67" customFormat="1" ht="108" x14ac:dyDescent="0.2">
      <c r="A133" s="63">
        <v>47</v>
      </c>
      <c r="B133" s="63" t="s">
        <v>593</v>
      </c>
      <c r="C133" s="68" t="s">
        <v>49</v>
      </c>
      <c r="D133" s="64" t="s">
        <v>49</v>
      </c>
      <c r="E133" s="64" t="s">
        <v>38</v>
      </c>
      <c r="F133" s="47" t="s">
        <v>69</v>
      </c>
      <c r="G133" s="47" t="s">
        <v>77</v>
      </c>
      <c r="H133" s="47" t="s">
        <v>81</v>
      </c>
      <c r="I133" s="26" t="s">
        <v>380</v>
      </c>
      <c r="J133" s="48" t="s">
        <v>381</v>
      </c>
      <c r="K133" s="26" t="s">
        <v>382</v>
      </c>
      <c r="L133" s="47">
        <v>4</v>
      </c>
      <c r="M133" s="47">
        <v>4</v>
      </c>
      <c r="N133" s="43">
        <f t="shared" si="81"/>
        <v>16</v>
      </c>
      <c r="O133" s="44" t="str">
        <f t="shared" si="141"/>
        <v>44</v>
      </c>
      <c r="P133" s="44" t="str">
        <f t="shared" si="142"/>
        <v>RIESGO EXTREMO</v>
      </c>
      <c r="Q133" s="49" t="s">
        <v>90</v>
      </c>
      <c r="R133" s="45">
        <f>INT(L133-BO133)</f>
        <v>2</v>
      </c>
      <c r="S133" s="45">
        <f>INT(M133-BQ133)</f>
        <v>2</v>
      </c>
      <c r="T133" s="43">
        <f t="shared" si="82"/>
        <v>4</v>
      </c>
      <c r="U133" s="44" t="str">
        <f t="shared" si="140"/>
        <v>22</v>
      </c>
      <c r="V133" s="44" t="str">
        <f t="shared" si="129"/>
        <v>RIESGO BAJO</v>
      </c>
      <c r="W133" s="47" t="s">
        <v>809</v>
      </c>
      <c r="X133" s="47" t="s">
        <v>23</v>
      </c>
      <c r="Y133" s="26" t="s">
        <v>810</v>
      </c>
      <c r="Z133" s="20" t="s">
        <v>383</v>
      </c>
      <c r="AA133" s="20" t="s">
        <v>23</v>
      </c>
      <c r="AB133" s="20" t="s">
        <v>518</v>
      </c>
      <c r="AC133" s="53" t="s">
        <v>7</v>
      </c>
      <c r="AD133" s="54">
        <f t="shared" si="123"/>
        <v>2</v>
      </c>
      <c r="AE133" s="53"/>
      <c r="AF133" s="53"/>
      <c r="AG133" s="53">
        <v>1</v>
      </c>
      <c r="AH133" s="53">
        <v>1</v>
      </c>
      <c r="AI133" s="53" t="s">
        <v>23</v>
      </c>
      <c r="AJ133" s="20" t="s">
        <v>20</v>
      </c>
      <c r="AK133" s="20" t="s">
        <v>6</v>
      </c>
      <c r="AL133" s="20" t="s">
        <v>6</v>
      </c>
      <c r="AM133" s="20" t="s">
        <v>6</v>
      </c>
      <c r="AN133" s="20" t="s">
        <v>239</v>
      </c>
      <c r="AO133" s="53" t="s">
        <v>117</v>
      </c>
      <c r="AP133" s="53" t="s">
        <v>101</v>
      </c>
      <c r="AQ133" s="53" t="s">
        <v>103</v>
      </c>
      <c r="AR133" s="53" t="s">
        <v>105</v>
      </c>
      <c r="AS133" s="53" t="str">
        <f t="shared" si="124"/>
        <v>Prevenir</v>
      </c>
      <c r="AT133" s="20" t="s">
        <v>108</v>
      </c>
      <c r="AU133" s="20" t="s">
        <v>110</v>
      </c>
      <c r="AV133" s="20" t="s">
        <v>112</v>
      </c>
      <c r="AW133" s="53">
        <f t="shared" si="130"/>
        <v>15</v>
      </c>
      <c r="AX133" s="53">
        <f t="shared" si="131"/>
        <v>15</v>
      </c>
      <c r="AY133" s="53">
        <f t="shared" si="132"/>
        <v>15</v>
      </c>
      <c r="AZ133" s="53">
        <f t="shared" si="133"/>
        <v>15</v>
      </c>
      <c r="BA133" s="53">
        <f t="shared" si="134"/>
        <v>15</v>
      </c>
      <c r="BB133" s="53">
        <f t="shared" si="135"/>
        <v>15</v>
      </c>
      <c r="BC133" s="53">
        <f t="shared" si="136"/>
        <v>10</v>
      </c>
      <c r="BD133" s="54">
        <f t="shared" si="85"/>
        <v>100</v>
      </c>
      <c r="BE133" s="54" t="str">
        <f t="shared" si="86"/>
        <v>Fuerte</v>
      </c>
      <c r="BF133" s="55" t="s">
        <v>156</v>
      </c>
      <c r="BG133" s="54" t="str">
        <f t="shared" si="137"/>
        <v>Fuerte</v>
      </c>
      <c r="BH133" s="54" t="str">
        <f t="shared" si="87"/>
        <v>Fuerte</v>
      </c>
      <c r="BI133" s="54">
        <f t="shared" si="138"/>
        <v>100</v>
      </c>
      <c r="BJ133" s="65">
        <f>+AVERAGE(BI133:BI133)</f>
        <v>100</v>
      </c>
      <c r="BK133" s="54" t="str">
        <f t="shared" si="88"/>
        <v>Fuerte</v>
      </c>
      <c r="BL133" s="57" t="s">
        <v>165</v>
      </c>
      <c r="BM133" s="57" t="s">
        <v>165</v>
      </c>
      <c r="BN133" s="58">
        <f>IF(E133=$E$7,0,IF(AND(BK133="Fuerte",BL133="Directamente"),2,IF(AND(BK133="Moderado",BL133="Directamente"),1,0)))</f>
        <v>2</v>
      </c>
      <c r="BO133" s="66">
        <f>+AVERAGE(BN133:BN133)</f>
        <v>2</v>
      </c>
      <c r="BP133" s="58">
        <f>IF(D133=$E$7,0,IF(AND(BK133="Fuerte",BL133="Indirectamente"),1,IF(AND(BK133="Fuerte",BL133="Directamente"),2,IF(AND(BK133="Moderado",BL133="Directamente"),1,0))))</f>
        <v>2</v>
      </c>
      <c r="BQ133" s="66">
        <f>+AVERAGE(BP133:BP133)</f>
        <v>2</v>
      </c>
      <c r="BR133" s="68" t="s">
        <v>49</v>
      </c>
    </row>
    <row r="134" spans="1:70" s="67" customFormat="1" ht="84" x14ac:dyDescent="0.2">
      <c r="A134" s="63">
        <v>48</v>
      </c>
      <c r="B134" s="63" t="s">
        <v>594</v>
      </c>
      <c r="C134" s="68" t="s">
        <v>49</v>
      </c>
      <c r="D134" s="64" t="s">
        <v>49</v>
      </c>
      <c r="E134" s="64" t="s">
        <v>38</v>
      </c>
      <c r="F134" s="47" t="s">
        <v>65</v>
      </c>
      <c r="G134" s="47" t="s">
        <v>75</v>
      </c>
      <c r="H134" s="47" t="s">
        <v>83</v>
      </c>
      <c r="I134" s="26" t="s">
        <v>384</v>
      </c>
      <c r="J134" s="48" t="s">
        <v>684</v>
      </c>
      <c r="K134" s="26" t="s">
        <v>385</v>
      </c>
      <c r="L134" s="47">
        <v>4</v>
      </c>
      <c r="M134" s="47">
        <v>3</v>
      </c>
      <c r="N134" s="43">
        <f t="shared" si="81"/>
        <v>12</v>
      </c>
      <c r="O134" s="44" t="str">
        <f t="shared" si="141"/>
        <v>43</v>
      </c>
      <c r="P134" s="44" t="str">
        <f t="shared" si="142"/>
        <v>RIESGO ALTO</v>
      </c>
      <c r="Q134" s="49" t="s">
        <v>90</v>
      </c>
      <c r="R134" s="45">
        <f>INT(L134-BO134)</f>
        <v>2</v>
      </c>
      <c r="S134" s="45">
        <f>INT(M134-BQ134)</f>
        <v>1</v>
      </c>
      <c r="T134" s="43">
        <f t="shared" si="82"/>
        <v>2</v>
      </c>
      <c r="U134" s="44" t="str">
        <f t="shared" si="140"/>
        <v>21</v>
      </c>
      <c r="V134" s="44" t="str">
        <f t="shared" si="129"/>
        <v>RIESGO BAJO</v>
      </c>
      <c r="W134" s="47" t="s">
        <v>809</v>
      </c>
      <c r="X134" s="47" t="s">
        <v>23</v>
      </c>
      <c r="Y134" s="26" t="s">
        <v>811</v>
      </c>
      <c r="Z134" s="20" t="s">
        <v>383</v>
      </c>
      <c r="AA134" s="20" t="s">
        <v>23</v>
      </c>
      <c r="AB134" s="20" t="s">
        <v>519</v>
      </c>
      <c r="AC134" s="53" t="s">
        <v>7</v>
      </c>
      <c r="AD134" s="54">
        <f t="shared" si="123"/>
        <v>2</v>
      </c>
      <c r="AE134" s="53"/>
      <c r="AF134" s="53"/>
      <c r="AG134" s="53">
        <v>1</v>
      </c>
      <c r="AH134" s="53">
        <v>1</v>
      </c>
      <c r="AI134" s="53" t="s">
        <v>23</v>
      </c>
      <c r="AJ134" s="20" t="s">
        <v>20</v>
      </c>
      <c r="AK134" s="20" t="s">
        <v>6</v>
      </c>
      <c r="AL134" s="20" t="s">
        <v>6</v>
      </c>
      <c r="AM134" s="20" t="s">
        <v>6</v>
      </c>
      <c r="AN134" s="20" t="s">
        <v>239</v>
      </c>
      <c r="AO134" s="53" t="s">
        <v>117</v>
      </c>
      <c r="AP134" s="53" t="s">
        <v>101</v>
      </c>
      <c r="AQ134" s="53" t="s">
        <v>103</v>
      </c>
      <c r="AR134" s="53" t="s">
        <v>105</v>
      </c>
      <c r="AS134" s="53" t="str">
        <f t="shared" si="124"/>
        <v>Prevenir</v>
      </c>
      <c r="AT134" s="20" t="s">
        <v>108</v>
      </c>
      <c r="AU134" s="20" t="s">
        <v>110</v>
      </c>
      <c r="AV134" s="20" t="s">
        <v>112</v>
      </c>
      <c r="AW134" s="53">
        <f t="shared" si="130"/>
        <v>15</v>
      </c>
      <c r="AX134" s="53">
        <f t="shared" si="131"/>
        <v>15</v>
      </c>
      <c r="AY134" s="53">
        <f t="shared" si="132"/>
        <v>15</v>
      </c>
      <c r="AZ134" s="53">
        <f t="shared" si="133"/>
        <v>15</v>
      </c>
      <c r="BA134" s="53">
        <f t="shared" si="134"/>
        <v>15</v>
      </c>
      <c r="BB134" s="53">
        <f t="shared" si="135"/>
        <v>15</v>
      </c>
      <c r="BC134" s="53">
        <f t="shared" si="136"/>
        <v>10</v>
      </c>
      <c r="BD134" s="54">
        <f t="shared" si="85"/>
        <v>100</v>
      </c>
      <c r="BE134" s="54" t="str">
        <f t="shared" si="86"/>
        <v>Fuerte</v>
      </c>
      <c r="BF134" s="55" t="s">
        <v>156</v>
      </c>
      <c r="BG134" s="54" t="str">
        <f t="shared" si="137"/>
        <v>Fuerte</v>
      </c>
      <c r="BH134" s="54" t="str">
        <f t="shared" si="87"/>
        <v>Fuerte</v>
      </c>
      <c r="BI134" s="54">
        <f t="shared" si="138"/>
        <v>100</v>
      </c>
      <c r="BJ134" s="65">
        <f>+AVERAGE(BI134:BI134)</f>
        <v>100</v>
      </c>
      <c r="BK134" s="54" t="str">
        <f t="shared" si="88"/>
        <v>Fuerte</v>
      </c>
      <c r="BL134" s="57" t="s">
        <v>165</v>
      </c>
      <c r="BM134" s="57" t="s">
        <v>165</v>
      </c>
      <c r="BN134" s="58">
        <f>IF(E134=$E$7,0,IF(AND(BK134="Fuerte",BL134="Directamente"),2,IF(AND(BK134="Moderado",BL134="Directamente"),1,0)))</f>
        <v>2</v>
      </c>
      <c r="BO134" s="66">
        <f>+AVERAGE(BN134:BN134)</f>
        <v>2</v>
      </c>
      <c r="BP134" s="58">
        <f>IF(D134=$E$7,0,IF(AND(BK134="Fuerte",BL134="Indirectamente"),1,IF(AND(BK134="Fuerte",BL134="Directamente"),2,IF(AND(BK134="Moderado",BL134="Directamente"),1,0))))</f>
        <v>2</v>
      </c>
      <c r="BQ134" s="66">
        <f>+AVERAGE(BP134:BP134)</f>
        <v>2</v>
      </c>
      <c r="BR134" s="68" t="s">
        <v>49</v>
      </c>
    </row>
    <row r="135" spans="1:70" s="67" customFormat="1" ht="120" x14ac:dyDescent="0.2">
      <c r="A135" s="63">
        <v>49</v>
      </c>
      <c r="B135" s="63" t="s">
        <v>595</v>
      </c>
      <c r="C135" s="68" t="s">
        <v>49</v>
      </c>
      <c r="D135" s="64" t="s">
        <v>49</v>
      </c>
      <c r="E135" s="64" t="s">
        <v>34</v>
      </c>
      <c r="F135" s="47" t="s">
        <v>66</v>
      </c>
      <c r="G135" s="47" t="s">
        <v>76</v>
      </c>
      <c r="H135" s="47" t="s">
        <v>82</v>
      </c>
      <c r="I135" s="26" t="s">
        <v>386</v>
      </c>
      <c r="J135" s="48" t="s">
        <v>387</v>
      </c>
      <c r="K135" s="26" t="s">
        <v>388</v>
      </c>
      <c r="L135" s="47">
        <v>3</v>
      </c>
      <c r="M135" s="47">
        <v>4</v>
      </c>
      <c r="N135" s="43">
        <f t="shared" si="81"/>
        <v>12</v>
      </c>
      <c r="O135" s="44" t="str">
        <f t="shared" si="141"/>
        <v>34</v>
      </c>
      <c r="P135" s="44" t="str">
        <f t="shared" ref="P135:P137" si="143">IF(OR(O135="11",O135="12",O135="21",O135="22",O135="31"),$P$9,IF(OR(O135="41",O135="32",O135="23",O135="13"),$P$8,IF(OR(O135="51",O135="52",O135="42",O135="43",O135="33",O135="24",O135="14"),$P$7,IF(OR(O135="53",O135="54",O135="44",O135="34",O135="55",O135="45",O135="35",O135="25",O135="15"),$P$6,0))))</f>
        <v>RIESGO EXTREMO</v>
      </c>
      <c r="Q135" s="49" t="s">
        <v>90</v>
      </c>
      <c r="R135" s="45">
        <f>INT(L135-BO135)</f>
        <v>3</v>
      </c>
      <c r="S135" s="45">
        <f>INT(M135-BQ135)</f>
        <v>4</v>
      </c>
      <c r="T135" s="43">
        <f t="shared" si="82"/>
        <v>12</v>
      </c>
      <c r="U135" s="44" t="str">
        <f t="shared" si="140"/>
        <v>34</v>
      </c>
      <c r="V135" s="44" t="str">
        <f t="shared" si="129"/>
        <v>RIESGO EXTREMO</v>
      </c>
      <c r="W135" s="47" t="s">
        <v>809</v>
      </c>
      <c r="X135" s="47" t="s">
        <v>23</v>
      </c>
      <c r="Y135" s="26" t="s">
        <v>812</v>
      </c>
      <c r="Z135" s="20" t="s">
        <v>383</v>
      </c>
      <c r="AA135" s="20" t="s">
        <v>23</v>
      </c>
      <c r="AB135" s="20" t="s">
        <v>520</v>
      </c>
      <c r="AC135" s="53" t="s">
        <v>7</v>
      </c>
      <c r="AD135" s="54">
        <f t="shared" si="123"/>
        <v>2</v>
      </c>
      <c r="AE135" s="53"/>
      <c r="AF135" s="53"/>
      <c r="AG135" s="53">
        <v>1</v>
      </c>
      <c r="AH135" s="53">
        <v>1</v>
      </c>
      <c r="AI135" s="53" t="s">
        <v>23</v>
      </c>
      <c r="AJ135" s="20" t="s">
        <v>20</v>
      </c>
      <c r="AK135" s="20" t="s">
        <v>6</v>
      </c>
      <c r="AL135" s="20" t="s">
        <v>6</v>
      </c>
      <c r="AM135" s="20" t="s">
        <v>6</v>
      </c>
      <c r="AN135" s="20" t="s">
        <v>239</v>
      </c>
      <c r="AO135" s="53" t="s">
        <v>117</v>
      </c>
      <c r="AP135" s="53" t="s">
        <v>101</v>
      </c>
      <c r="AQ135" s="53" t="s">
        <v>103</v>
      </c>
      <c r="AR135" s="53" t="s">
        <v>105</v>
      </c>
      <c r="AS135" s="53" t="str">
        <f t="shared" si="124"/>
        <v>Prevenir</v>
      </c>
      <c r="AT135" s="20" t="s">
        <v>108</v>
      </c>
      <c r="AU135" s="20" t="s">
        <v>110</v>
      </c>
      <c r="AV135" s="20" t="s">
        <v>112</v>
      </c>
      <c r="AW135" s="53">
        <f t="shared" si="130"/>
        <v>15</v>
      </c>
      <c r="AX135" s="53">
        <f t="shared" si="131"/>
        <v>15</v>
      </c>
      <c r="AY135" s="53">
        <f t="shared" si="132"/>
        <v>15</v>
      </c>
      <c r="AZ135" s="53">
        <f t="shared" si="133"/>
        <v>15</v>
      </c>
      <c r="BA135" s="53">
        <f t="shared" si="134"/>
        <v>15</v>
      </c>
      <c r="BB135" s="53">
        <f t="shared" si="135"/>
        <v>15</v>
      </c>
      <c r="BC135" s="53">
        <f t="shared" si="136"/>
        <v>10</v>
      </c>
      <c r="BD135" s="54">
        <f t="shared" si="85"/>
        <v>100</v>
      </c>
      <c r="BE135" s="54" t="str">
        <f t="shared" si="86"/>
        <v>Fuerte</v>
      </c>
      <c r="BF135" s="55" t="s">
        <v>156</v>
      </c>
      <c r="BG135" s="54" t="str">
        <f t="shared" si="137"/>
        <v>Fuerte</v>
      </c>
      <c r="BH135" s="54" t="str">
        <f t="shared" si="87"/>
        <v>Fuerte</v>
      </c>
      <c r="BI135" s="54">
        <f t="shared" si="138"/>
        <v>100</v>
      </c>
      <c r="BJ135" s="65">
        <f>+AVERAGE(BI135:BI135)</f>
        <v>100</v>
      </c>
      <c r="BK135" s="54" t="str">
        <f t="shared" si="88"/>
        <v>Fuerte</v>
      </c>
      <c r="BL135" s="57" t="s">
        <v>165</v>
      </c>
      <c r="BM135" s="57" t="s">
        <v>165</v>
      </c>
      <c r="BN135" s="58">
        <f>IF(E135=$E$7,0,IF(AND(BK135="Fuerte",BL135="Directamente"),2,IF(AND(BK135="Moderado",BL135="Directamente"),1,0)))</f>
        <v>0</v>
      </c>
      <c r="BO135" s="66">
        <f>+AVERAGE(BN135:BN135)</f>
        <v>0</v>
      </c>
      <c r="BP135" s="58">
        <f>IF(D135=$E$7,0,IF(AND(BK135="Fuerte",BL135="Indirectamente"),1,IF(AND(BK135="Fuerte",BL135="Directamente"),2,IF(AND(BK135="Moderado",BL135="Directamente"),1,0))))</f>
        <v>2</v>
      </c>
      <c r="BQ135" s="66">
        <f>+IF(E135="De Corrupción",0,AVERAGE(BP135:BP135))</f>
        <v>0</v>
      </c>
      <c r="BR135" s="68" t="s">
        <v>49</v>
      </c>
    </row>
    <row r="136" spans="1:70" s="67" customFormat="1" ht="108" x14ac:dyDescent="0.2">
      <c r="A136" s="115">
        <v>50</v>
      </c>
      <c r="B136" s="115" t="s">
        <v>596</v>
      </c>
      <c r="C136" s="68" t="s">
        <v>55</v>
      </c>
      <c r="D136" s="142" t="s">
        <v>55</v>
      </c>
      <c r="E136" s="142" t="s">
        <v>332</v>
      </c>
      <c r="F136" s="136" t="s">
        <v>69</v>
      </c>
      <c r="G136" s="136" t="s">
        <v>77</v>
      </c>
      <c r="H136" s="136" t="s">
        <v>71</v>
      </c>
      <c r="I136" s="140" t="s">
        <v>389</v>
      </c>
      <c r="J136" s="141" t="s">
        <v>390</v>
      </c>
      <c r="K136" s="140" t="s">
        <v>391</v>
      </c>
      <c r="L136" s="136">
        <v>5</v>
      </c>
      <c r="M136" s="136">
        <v>3</v>
      </c>
      <c r="N136" s="137">
        <f t="shared" ref="N136:N161" si="144">+L136*M136</f>
        <v>15</v>
      </c>
      <c r="O136" s="135" t="str">
        <f t="shared" si="141"/>
        <v>53</v>
      </c>
      <c r="P136" s="135" t="str">
        <f t="shared" si="143"/>
        <v>RIESGO EXTREMO</v>
      </c>
      <c r="Q136" s="149" t="s">
        <v>90</v>
      </c>
      <c r="R136" s="139">
        <f>INT(L136-BO136)</f>
        <v>4</v>
      </c>
      <c r="S136" s="139">
        <f>INT(M136-BQ136)</f>
        <v>2</v>
      </c>
      <c r="T136" s="137">
        <f t="shared" ref="T136:T161" si="145">+R136*S136</f>
        <v>8</v>
      </c>
      <c r="U136" s="135" t="str">
        <f t="shared" si="140"/>
        <v>42</v>
      </c>
      <c r="V136" s="135" t="str">
        <f t="shared" si="129"/>
        <v>RIESGO ALTO</v>
      </c>
      <c r="W136" s="136" t="s">
        <v>813</v>
      </c>
      <c r="X136" s="136" t="s">
        <v>6</v>
      </c>
      <c r="Y136" s="26" t="s">
        <v>814</v>
      </c>
      <c r="Z136" s="20" t="s">
        <v>686</v>
      </c>
      <c r="AA136" s="20" t="s">
        <v>6</v>
      </c>
      <c r="AB136" s="20" t="s">
        <v>961</v>
      </c>
      <c r="AC136" s="53" t="s">
        <v>9</v>
      </c>
      <c r="AD136" s="54">
        <f>+SUM(AE136:AH136)</f>
        <v>0</v>
      </c>
      <c r="AE136" s="53"/>
      <c r="AF136" s="53"/>
      <c r="AG136" s="53">
        <v>0</v>
      </c>
      <c r="AH136" s="53">
        <v>0</v>
      </c>
      <c r="AI136" s="53" t="s">
        <v>6</v>
      </c>
      <c r="AJ136" s="20" t="s">
        <v>21</v>
      </c>
      <c r="AK136" s="20" t="s">
        <v>6</v>
      </c>
      <c r="AL136" s="20" t="s">
        <v>6</v>
      </c>
      <c r="AM136" s="20" t="s">
        <v>6</v>
      </c>
      <c r="AN136" s="20" t="s">
        <v>29</v>
      </c>
      <c r="AO136" s="53" t="s">
        <v>117</v>
      </c>
      <c r="AP136" s="53" t="s">
        <v>101</v>
      </c>
      <c r="AQ136" s="53" t="s">
        <v>103</v>
      </c>
      <c r="AR136" s="53" t="s">
        <v>105</v>
      </c>
      <c r="AS136" s="53" t="str">
        <f t="shared" si="124"/>
        <v>Detectar</v>
      </c>
      <c r="AT136" s="20" t="s">
        <v>108</v>
      </c>
      <c r="AU136" s="20" t="s">
        <v>110</v>
      </c>
      <c r="AV136" s="20" t="s">
        <v>112</v>
      </c>
      <c r="AW136" s="53">
        <f t="shared" si="130"/>
        <v>15</v>
      </c>
      <c r="AX136" s="53">
        <f t="shared" si="131"/>
        <v>15</v>
      </c>
      <c r="AY136" s="53">
        <f t="shared" si="132"/>
        <v>15</v>
      </c>
      <c r="AZ136" s="53">
        <f t="shared" si="133"/>
        <v>10</v>
      </c>
      <c r="BA136" s="53">
        <f t="shared" si="134"/>
        <v>15</v>
      </c>
      <c r="BB136" s="53">
        <f t="shared" si="135"/>
        <v>15</v>
      </c>
      <c r="BC136" s="53">
        <f t="shared" si="136"/>
        <v>10</v>
      </c>
      <c r="BD136" s="54">
        <f t="shared" si="85"/>
        <v>95</v>
      </c>
      <c r="BE136" s="54" t="str">
        <f t="shared" si="86"/>
        <v>Moderado</v>
      </c>
      <c r="BF136" s="55" t="s">
        <v>156</v>
      </c>
      <c r="BG136" s="54" t="str">
        <f t="shared" si="137"/>
        <v>Fuerte</v>
      </c>
      <c r="BH136" s="54" t="str">
        <f t="shared" si="87"/>
        <v>Moderado</v>
      </c>
      <c r="BI136" s="54">
        <f t="shared" si="138"/>
        <v>50</v>
      </c>
      <c r="BJ136" s="129">
        <f>+AVERAGE(BI136:BI137)</f>
        <v>75</v>
      </c>
      <c r="BK136" s="130" t="str">
        <f t="shared" si="88"/>
        <v>Moderado</v>
      </c>
      <c r="BL136" s="57" t="s">
        <v>165</v>
      </c>
      <c r="BM136" s="57" t="s">
        <v>167</v>
      </c>
      <c r="BN136" s="58">
        <f>IF(E136=$E$7,0,IF(AND(BK136="Fuerte",BL136="Directamente"),2,IF(AND(BK136="Moderado",BL136="Directamente"),1,0)))</f>
        <v>1</v>
      </c>
      <c r="BO136" s="131">
        <f>+AVERAGE(BN136:BN137)</f>
        <v>1</v>
      </c>
      <c r="BP136" s="58">
        <f>IF(D136=$E$7,0,IF(AND(BK136="Fuerte",BL136="Indirectamente"),1,IF(AND(BK136="Fuerte",BL136="Directamente"),2,IF(AND(BK136="Moderado",BL136="Directamente"),1,0))))</f>
        <v>1</v>
      </c>
      <c r="BQ136" s="131">
        <f>+AVERAGE(BP136:BP137)</f>
        <v>1</v>
      </c>
      <c r="BR136" s="68" t="s">
        <v>55</v>
      </c>
    </row>
    <row r="137" spans="1:70" s="67" customFormat="1" ht="72" x14ac:dyDescent="0.2">
      <c r="A137" s="115"/>
      <c r="B137" s="115"/>
      <c r="C137" s="68" t="s">
        <v>55</v>
      </c>
      <c r="D137" s="142"/>
      <c r="E137" s="142"/>
      <c r="F137" s="136"/>
      <c r="G137" s="136"/>
      <c r="H137" s="136"/>
      <c r="I137" s="140"/>
      <c r="J137" s="141"/>
      <c r="K137" s="140"/>
      <c r="L137" s="136"/>
      <c r="M137" s="136"/>
      <c r="N137" s="137">
        <f t="shared" si="144"/>
        <v>0</v>
      </c>
      <c r="O137" s="135" t="str">
        <f t="shared" si="141"/>
        <v/>
      </c>
      <c r="P137" s="135">
        <f t="shared" si="143"/>
        <v>0</v>
      </c>
      <c r="Q137" s="149"/>
      <c r="R137" s="138">
        <f>+L137-BN137</f>
        <v>-1</v>
      </c>
      <c r="S137" s="138">
        <f>+M137-BQ137</f>
        <v>0</v>
      </c>
      <c r="T137" s="137">
        <f t="shared" si="145"/>
        <v>0</v>
      </c>
      <c r="U137" s="135" t="str">
        <f t="shared" si="140"/>
        <v>-10</v>
      </c>
      <c r="V137" s="135">
        <f t="shared" si="129"/>
        <v>0</v>
      </c>
      <c r="W137" s="136"/>
      <c r="X137" s="136"/>
      <c r="Y137" s="26" t="s">
        <v>654</v>
      </c>
      <c r="Z137" s="20" t="s">
        <v>392</v>
      </c>
      <c r="AA137" s="20" t="s">
        <v>23</v>
      </c>
      <c r="AB137" s="20" t="s">
        <v>521</v>
      </c>
      <c r="AC137" s="53" t="s">
        <v>7</v>
      </c>
      <c r="AD137" s="54">
        <f t="shared" ref="AD137:AD161" si="146">+SUM(AE137:AH137)</f>
        <v>6</v>
      </c>
      <c r="AE137" s="53"/>
      <c r="AF137" s="53"/>
      <c r="AG137" s="53">
        <v>2</v>
      </c>
      <c r="AH137" s="53">
        <v>4</v>
      </c>
      <c r="AI137" s="53" t="s">
        <v>23</v>
      </c>
      <c r="AJ137" s="20" t="s">
        <v>20</v>
      </c>
      <c r="AK137" s="20" t="s">
        <v>6</v>
      </c>
      <c r="AL137" s="20" t="s">
        <v>23</v>
      </c>
      <c r="AM137" s="20" t="s">
        <v>6</v>
      </c>
      <c r="AN137" s="20" t="s">
        <v>27</v>
      </c>
      <c r="AO137" s="53" t="s">
        <v>117</v>
      </c>
      <c r="AP137" s="53" t="s">
        <v>101</v>
      </c>
      <c r="AQ137" s="53" t="s">
        <v>103</v>
      </c>
      <c r="AR137" s="53" t="s">
        <v>105</v>
      </c>
      <c r="AS137" s="53" t="str">
        <f t="shared" si="124"/>
        <v>Prevenir</v>
      </c>
      <c r="AT137" s="20" t="s">
        <v>108</v>
      </c>
      <c r="AU137" s="20" t="s">
        <v>110</v>
      </c>
      <c r="AV137" s="20" t="s">
        <v>112</v>
      </c>
      <c r="AW137" s="53">
        <f t="shared" si="130"/>
        <v>15</v>
      </c>
      <c r="AX137" s="53">
        <f t="shared" si="131"/>
        <v>15</v>
      </c>
      <c r="AY137" s="53">
        <f t="shared" si="132"/>
        <v>15</v>
      </c>
      <c r="AZ137" s="53">
        <f t="shared" si="133"/>
        <v>15</v>
      </c>
      <c r="BA137" s="53">
        <f t="shared" si="134"/>
        <v>15</v>
      </c>
      <c r="BB137" s="53">
        <f t="shared" si="135"/>
        <v>15</v>
      </c>
      <c r="BC137" s="53">
        <f t="shared" si="136"/>
        <v>10</v>
      </c>
      <c r="BD137" s="54">
        <f t="shared" si="85"/>
        <v>100</v>
      </c>
      <c r="BE137" s="54" t="str">
        <f t="shared" si="86"/>
        <v>Fuerte</v>
      </c>
      <c r="BF137" s="55" t="s">
        <v>156</v>
      </c>
      <c r="BG137" s="54" t="str">
        <f t="shared" si="137"/>
        <v>Fuerte</v>
      </c>
      <c r="BH137" s="54" t="str">
        <f t="shared" si="87"/>
        <v>Fuerte</v>
      </c>
      <c r="BI137" s="54">
        <f t="shared" si="138"/>
        <v>100</v>
      </c>
      <c r="BJ137" s="129"/>
      <c r="BK137" s="130"/>
      <c r="BL137" s="57" t="s">
        <v>165</v>
      </c>
      <c r="BM137" s="57" t="s">
        <v>165</v>
      </c>
      <c r="BN137" s="58">
        <f>IF(E137=$E$7,0,IF(AND(BK136="Fuerte",BL137="Directamente"),2,IF(AND(BK136="Moderado",BL137="Directamente"),1,0)))</f>
        <v>1</v>
      </c>
      <c r="BO137" s="132"/>
      <c r="BP137" s="58">
        <f>IF(D137=$E$7,0,IF(AND(BK136="Fuerte",BL137="Indirectamente"),1,IF(AND(BK136="Fuerte",BL137="Directamente"),2,IF(AND(BK136="Moderado",BL137="Directamente"),1,0))))</f>
        <v>1</v>
      </c>
      <c r="BQ137" s="132"/>
      <c r="BR137" s="68" t="s">
        <v>55</v>
      </c>
    </row>
    <row r="138" spans="1:70" s="67" customFormat="1" ht="84" x14ac:dyDescent="0.2">
      <c r="A138" s="115">
        <v>51</v>
      </c>
      <c r="B138" s="115" t="s">
        <v>597</v>
      </c>
      <c r="C138" s="68" t="s">
        <v>55</v>
      </c>
      <c r="D138" s="142" t="s">
        <v>55</v>
      </c>
      <c r="E138" s="142" t="s">
        <v>34</v>
      </c>
      <c r="F138" s="136" t="s">
        <v>69</v>
      </c>
      <c r="G138" s="136" t="s">
        <v>76</v>
      </c>
      <c r="H138" s="136" t="s">
        <v>82</v>
      </c>
      <c r="I138" s="140" t="s">
        <v>393</v>
      </c>
      <c r="J138" s="141" t="s">
        <v>394</v>
      </c>
      <c r="K138" s="140" t="s">
        <v>395</v>
      </c>
      <c r="L138" s="136">
        <v>2</v>
      </c>
      <c r="M138" s="136">
        <v>5</v>
      </c>
      <c r="N138" s="137">
        <f t="shared" si="144"/>
        <v>10</v>
      </c>
      <c r="O138" s="135" t="str">
        <f t="shared" si="141"/>
        <v>25</v>
      </c>
      <c r="P138" s="135" t="str">
        <f t="shared" ref="P138" si="147">IF(OR(O138="11",O138="12",O138="21",O138="22",O138="31"),$P$9,IF(OR(O138="41",O138="32",O138="23",O138="13"),$P$8,IF(OR(O138="51",O138="52",O138="42",O138="43",O138="33",O138="24",O138="14"),$P$7,IF(OR(O138="53",O138="54",O138="44",O138="34",O138="55",O138="45",O138="35",O138="25",O138="15"),$P$6,0))))</f>
        <v>RIESGO EXTREMO</v>
      </c>
      <c r="Q138" s="149" t="s">
        <v>90</v>
      </c>
      <c r="R138" s="139">
        <f>INT(L138-BO138)</f>
        <v>1</v>
      </c>
      <c r="S138" s="139">
        <f>INT(M138-BQ138)</f>
        <v>5</v>
      </c>
      <c r="T138" s="137">
        <f t="shared" si="145"/>
        <v>5</v>
      </c>
      <c r="U138" s="135" t="str">
        <f t="shared" si="140"/>
        <v>15</v>
      </c>
      <c r="V138" s="135" t="str">
        <f t="shared" si="129"/>
        <v>RIESGO EXTREMO</v>
      </c>
      <c r="W138" s="136" t="s">
        <v>813</v>
      </c>
      <c r="X138" s="136" t="s">
        <v>23</v>
      </c>
      <c r="Y138" s="26" t="s">
        <v>655</v>
      </c>
      <c r="Z138" s="20" t="s">
        <v>697</v>
      </c>
      <c r="AA138" s="20" t="s">
        <v>6</v>
      </c>
      <c r="AB138" s="20" t="s">
        <v>522</v>
      </c>
      <c r="AC138" s="53" t="s">
        <v>9</v>
      </c>
      <c r="AD138" s="54">
        <f>+SUM(AE138:AH138)</f>
        <v>0</v>
      </c>
      <c r="AE138" s="53"/>
      <c r="AF138" s="53"/>
      <c r="AG138" s="53">
        <v>0</v>
      </c>
      <c r="AH138" s="53">
        <v>0</v>
      </c>
      <c r="AI138" s="53" t="s">
        <v>6</v>
      </c>
      <c r="AJ138" s="20" t="s">
        <v>20</v>
      </c>
      <c r="AK138" s="20" t="s">
        <v>6</v>
      </c>
      <c r="AL138" s="20" t="s">
        <v>6</v>
      </c>
      <c r="AM138" s="20" t="s">
        <v>6</v>
      </c>
      <c r="AN138" s="20" t="s">
        <v>29</v>
      </c>
      <c r="AO138" s="53" t="s">
        <v>117</v>
      </c>
      <c r="AP138" s="53" t="s">
        <v>101</v>
      </c>
      <c r="AQ138" s="53" t="s">
        <v>103</v>
      </c>
      <c r="AR138" s="53" t="s">
        <v>105</v>
      </c>
      <c r="AS138" s="53" t="str">
        <f t="shared" si="124"/>
        <v>Prevenir</v>
      </c>
      <c r="AT138" s="20" t="s">
        <v>108</v>
      </c>
      <c r="AU138" s="20" t="s">
        <v>110</v>
      </c>
      <c r="AV138" s="20" t="s">
        <v>112</v>
      </c>
      <c r="AW138" s="53">
        <f t="shared" ref="AW138:AW161" si="148">+IF(AP138=$AP$6,$AP$10,$AP$11)</f>
        <v>15</v>
      </c>
      <c r="AX138" s="53">
        <f t="shared" ref="AX138:AX161" si="149">+IF(AQ138=$AQ$6,$AQ$10,$AQ$11)</f>
        <v>15</v>
      </c>
      <c r="AY138" s="53">
        <f t="shared" ref="AY138:AY161" si="150">+IF(AR138=$AR$6,$AR$10,$AR$11)</f>
        <v>15</v>
      </c>
      <c r="AZ138" s="53">
        <f t="shared" ref="AZ138:AZ161" si="151">IF(AS138=$AS$6,$AS$10,IF(AS138=$AS$7,$AS$11,0))</f>
        <v>15</v>
      </c>
      <c r="BA138" s="53">
        <f t="shared" ref="BA138:BA161" si="152">+IF(AT138=$AT$6,$AT$10,$AT$11)</f>
        <v>15</v>
      </c>
      <c r="BB138" s="53">
        <f t="shared" ref="BB138:BB161" si="153">+IF(AU138=$AU$6,$AU$10,$AU$11)</f>
        <v>15</v>
      </c>
      <c r="BC138" s="53">
        <f t="shared" ref="BC138:BC161" si="154">IF(AV138=$AV$6,$AV$10,IF(AV138=$AV$7,$AV$11,0))</f>
        <v>10</v>
      </c>
      <c r="BD138" s="54">
        <f t="shared" ref="BD138:BD161" si="155">SUM(AW138:BC138)</f>
        <v>100</v>
      </c>
      <c r="BE138" s="54" t="str">
        <f t="shared" ref="BE138:BE161" si="156">+IF(BD138&lt;=85,"Débil",IF(AND(BD138&gt;85,BD138&lt;96),"Moderado","Fuerte"))</f>
        <v>Fuerte</v>
      </c>
      <c r="BF138" s="55" t="s">
        <v>156</v>
      </c>
      <c r="BG138" s="54" t="str">
        <f t="shared" ref="BG138:BG161" si="157">+IF(BF138=$BF$6,"Fuerte",IF(BF138=$BF$7,"Moderado","Débil"))</f>
        <v>Fuerte</v>
      </c>
      <c r="BH138" s="54" t="str">
        <f t="shared" ref="BH138:BH161" si="158">+IF(AND(BE138="Fuerte",BG138="Fuerte"),"Fuerte",IF(BE138="Débil","Débil",IF(BG138="Débil","Débil","Moderado")))</f>
        <v>Fuerte</v>
      </c>
      <c r="BI138" s="54">
        <f t="shared" ref="BI138:BI161" si="159">+IF(BH138=$BE$6,100,IF(BH138=$BE$7,50,0))</f>
        <v>100</v>
      </c>
      <c r="BJ138" s="129">
        <f>+AVERAGE(BI138:BI139)</f>
        <v>100</v>
      </c>
      <c r="BK138" s="130" t="str">
        <f t="shared" si="88"/>
        <v>Fuerte</v>
      </c>
      <c r="BL138" s="57" t="s">
        <v>165</v>
      </c>
      <c r="BM138" s="57" t="s">
        <v>165</v>
      </c>
      <c r="BN138" s="58">
        <f>IF(E138=$E$7,0,IF(AND(BK138="Fuerte",BL138="Directamente"),2,IF(AND(BK138="Moderado",BL138="Directamente"),1,0)))</f>
        <v>0</v>
      </c>
      <c r="BO138" s="131">
        <f>+AVERAGE(BN138:BN139)</f>
        <v>1</v>
      </c>
      <c r="BP138" s="58">
        <f>IF(D138=$E$7,0,IF(AND(BK138="Fuerte",BL138="Indirectamente"),1,IF(AND(BK138="Fuerte",BL138="Directamente"),2,IF(AND(BK138="Moderado",BL138="Directamente"),1,0))))</f>
        <v>2</v>
      </c>
      <c r="BQ138" s="131">
        <f>+IF(E138="De Corrupción",0,AVERAGE(BP138:BP139))</f>
        <v>0</v>
      </c>
      <c r="BR138" s="68" t="s">
        <v>55</v>
      </c>
    </row>
    <row r="139" spans="1:70" s="67" customFormat="1" ht="60" x14ac:dyDescent="0.2">
      <c r="A139" s="115"/>
      <c r="B139" s="115"/>
      <c r="C139" s="68" t="s">
        <v>55</v>
      </c>
      <c r="D139" s="142"/>
      <c r="E139" s="142"/>
      <c r="F139" s="136"/>
      <c r="G139" s="136"/>
      <c r="H139" s="136"/>
      <c r="I139" s="140"/>
      <c r="J139" s="141"/>
      <c r="K139" s="140"/>
      <c r="L139" s="136"/>
      <c r="M139" s="136"/>
      <c r="N139" s="137">
        <f t="shared" si="144"/>
        <v>0</v>
      </c>
      <c r="O139" s="135"/>
      <c r="P139" s="135"/>
      <c r="Q139" s="149"/>
      <c r="R139" s="138">
        <f>+L139-BN139</f>
        <v>-2</v>
      </c>
      <c r="S139" s="138">
        <f>+M139-BQ139</f>
        <v>0</v>
      </c>
      <c r="T139" s="137">
        <f t="shared" si="145"/>
        <v>0</v>
      </c>
      <c r="U139" s="135"/>
      <c r="V139" s="135"/>
      <c r="W139" s="136"/>
      <c r="X139" s="136"/>
      <c r="Y139" s="26" t="s">
        <v>656</v>
      </c>
      <c r="Z139" s="20" t="s">
        <v>392</v>
      </c>
      <c r="AA139" s="20" t="s">
        <v>23</v>
      </c>
      <c r="AB139" s="20" t="s">
        <v>523</v>
      </c>
      <c r="AC139" s="53" t="s">
        <v>9</v>
      </c>
      <c r="AD139" s="54">
        <f>+SUM(AE139:AH139)</f>
        <v>0</v>
      </c>
      <c r="AE139" s="53"/>
      <c r="AF139" s="53"/>
      <c r="AG139" s="53">
        <v>0</v>
      </c>
      <c r="AH139" s="53">
        <v>0</v>
      </c>
      <c r="AI139" s="53" t="s">
        <v>6</v>
      </c>
      <c r="AJ139" s="20" t="s">
        <v>20</v>
      </c>
      <c r="AK139" s="20" t="s">
        <v>6</v>
      </c>
      <c r="AL139" s="20" t="s">
        <v>6</v>
      </c>
      <c r="AM139" s="20" t="s">
        <v>6</v>
      </c>
      <c r="AN139" s="20" t="s">
        <v>29</v>
      </c>
      <c r="AO139" s="53" t="s">
        <v>117</v>
      </c>
      <c r="AP139" s="53" t="s">
        <v>101</v>
      </c>
      <c r="AQ139" s="53" t="s">
        <v>103</v>
      </c>
      <c r="AR139" s="53" t="s">
        <v>105</v>
      </c>
      <c r="AS139" s="53" t="str">
        <f t="shared" si="124"/>
        <v>Prevenir</v>
      </c>
      <c r="AT139" s="20" t="s">
        <v>108</v>
      </c>
      <c r="AU139" s="20" t="s">
        <v>110</v>
      </c>
      <c r="AV139" s="20" t="s">
        <v>112</v>
      </c>
      <c r="AW139" s="53">
        <f t="shared" si="148"/>
        <v>15</v>
      </c>
      <c r="AX139" s="53">
        <f t="shared" si="149"/>
        <v>15</v>
      </c>
      <c r="AY139" s="53">
        <f t="shared" si="150"/>
        <v>15</v>
      </c>
      <c r="AZ139" s="53">
        <f t="shared" si="151"/>
        <v>15</v>
      </c>
      <c r="BA139" s="53">
        <f t="shared" si="152"/>
        <v>15</v>
      </c>
      <c r="BB139" s="53">
        <f t="shared" si="153"/>
        <v>15</v>
      </c>
      <c r="BC139" s="53">
        <f t="shared" si="154"/>
        <v>10</v>
      </c>
      <c r="BD139" s="54">
        <f t="shared" si="155"/>
        <v>100</v>
      </c>
      <c r="BE139" s="54" t="str">
        <f t="shared" si="156"/>
        <v>Fuerte</v>
      </c>
      <c r="BF139" s="55" t="s">
        <v>156</v>
      </c>
      <c r="BG139" s="54" t="str">
        <f t="shared" si="157"/>
        <v>Fuerte</v>
      </c>
      <c r="BH139" s="54" t="str">
        <f t="shared" si="158"/>
        <v>Fuerte</v>
      </c>
      <c r="BI139" s="54">
        <f t="shared" si="159"/>
        <v>100</v>
      </c>
      <c r="BJ139" s="129"/>
      <c r="BK139" s="130"/>
      <c r="BL139" s="57" t="s">
        <v>165</v>
      </c>
      <c r="BM139" s="57" t="s">
        <v>165</v>
      </c>
      <c r="BN139" s="58">
        <f>IF(E139=$E$7,0,IF(AND(BK138="Fuerte",BL139="Directamente"),2,IF(AND(BK138="Moderado",BL139="Directamente"),1,0)))</f>
        <v>2</v>
      </c>
      <c r="BO139" s="132"/>
      <c r="BP139" s="58">
        <f>IF(D139=$E$7,0,IF(AND(BK138="Fuerte",BL139="Indirectamente"),1,IF(AND(BK138="Fuerte",BL139="Directamente"),2,IF(AND(BK138="Moderado",BL139="Directamente"),1,0))))</f>
        <v>2</v>
      </c>
      <c r="BQ139" s="132"/>
      <c r="BR139" s="68" t="s">
        <v>55</v>
      </c>
    </row>
    <row r="140" spans="1:70" s="67" customFormat="1" ht="96" x14ac:dyDescent="0.2">
      <c r="A140" s="115">
        <v>52</v>
      </c>
      <c r="B140" s="115" t="s">
        <v>598</v>
      </c>
      <c r="C140" s="68" t="s">
        <v>55</v>
      </c>
      <c r="D140" s="142" t="s">
        <v>55</v>
      </c>
      <c r="E140" s="142" t="s">
        <v>332</v>
      </c>
      <c r="F140" s="136" t="s">
        <v>69</v>
      </c>
      <c r="G140" s="136" t="s">
        <v>77</v>
      </c>
      <c r="H140" s="136" t="s">
        <v>71</v>
      </c>
      <c r="I140" s="140" t="s">
        <v>396</v>
      </c>
      <c r="J140" s="141" t="s">
        <v>397</v>
      </c>
      <c r="K140" s="140" t="s">
        <v>398</v>
      </c>
      <c r="L140" s="136">
        <v>2</v>
      </c>
      <c r="M140" s="136">
        <v>3</v>
      </c>
      <c r="N140" s="137">
        <f t="shared" si="144"/>
        <v>6</v>
      </c>
      <c r="O140" s="135" t="str">
        <f t="shared" ref="O140:O143" si="160">(CONCATENATE(L140,M140))</f>
        <v>23</v>
      </c>
      <c r="P140" s="135" t="str">
        <f t="shared" ref="P140:P143" si="161">IF(OR(O140="11",O140="12",O140="21",O140="22",O140="31"),$P$9,IF(OR(O140="41",O140="32",O140="23",O140="13"),$P$8,IF(OR(O140="51",O140="52",O140="42",O140="43",O140="33",O140="24",O140="14"),$P$7,IF(OR(O140="53",O140="54",O140="44",O140="34",O140="55",O140="45",O140="35",O140="25",O140="15"),$P$6,0))))</f>
        <v>RIESGO MODERADO</v>
      </c>
      <c r="Q140" s="149" t="s">
        <v>90</v>
      </c>
      <c r="R140" s="139">
        <f>INT(L140-BO140)</f>
        <v>1</v>
      </c>
      <c r="S140" s="139">
        <f>INT(M140-BQ140)</f>
        <v>2</v>
      </c>
      <c r="T140" s="137">
        <f t="shared" si="145"/>
        <v>2</v>
      </c>
      <c r="U140" s="135" t="str">
        <f t="shared" ref="U140:U143" si="162">(CONCATENATE(R140,S140))</f>
        <v>12</v>
      </c>
      <c r="V140" s="135" t="str">
        <f t="shared" ref="V140:V147" si="163">IF(OR(U140="11",U140="12",U140="21",U140="22",U140="31"),$P$9,IF(OR(U140="41",U140="32",U140="23",U140="13"),$P$8,IF(OR(U140="51",U140="52",U140="42",U140="43",U140="33",U140="24",U140="14"),$P$7,IF(OR(U140="53",U140="54",U140="44",U140="34",U140="55",U140="45",U140="35",U140="25",U140="15"),$P$6,0))))</f>
        <v>RIESGO BAJO</v>
      </c>
      <c r="W140" s="136" t="s">
        <v>813</v>
      </c>
      <c r="X140" s="136" t="s">
        <v>6</v>
      </c>
      <c r="Y140" s="26" t="s">
        <v>815</v>
      </c>
      <c r="Z140" s="20" t="s">
        <v>399</v>
      </c>
      <c r="AA140" s="20" t="s">
        <v>23</v>
      </c>
      <c r="AB140" s="20" t="s">
        <v>524</v>
      </c>
      <c r="AC140" s="53" t="s">
        <v>7</v>
      </c>
      <c r="AD140" s="54">
        <f t="shared" si="146"/>
        <v>1</v>
      </c>
      <c r="AE140" s="53"/>
      <c r="AF140" s="53"/>
      <c r="AG140" s="53">
        <v>0</v>
      </c>
      <c r="AH140" s="53">
        <v>1</v>
      </c>
      <c r="AI140" s="53" t="s">
        <v>23</v>
      </c>
      <c r="AJ140" s="20" t="s">
        <v>20</v>
      </c>
      <c r="AK140" s="20" t="s">
        <v>6</v>
      </c>
      <c r="AL140" s="20" t="s">
        <v>6</v>
      </c>
      <c r="AM140" s="20" t="s">
        <v>6</v>
      </c>
      <c r="AN140" s="20" t="s">
        <v>28</v>
      </c>
      <c r="AO140" s="53" t="s">
        <v>117</v>
      </c>
      <c r="AP140" s="53" t="s">
        <v>101</v>
      </c>
      <c r="AQ140" s="53" t="s">
        <v>103</v>
      </c>
      <c r="AR140" s="53" t="s">
        <v>105</v>
      </c>
      <c r="AS140" s="53" t="str">
        <f t="shared" si="124"/>
        <v>Prevenir</v>
      </c>
      <c r="AT140" s="20" t="s">
        <v>108</v>
      </c>
      <c r="AU140" s="20" t="s">
        <v>110</v>
      </c>
      <c r="AV140" s="20" t="s">
        <v>112</v>
      </c>
      <c r="AW140" s="53">
        <f t="shared" si="148"/>
        <v>15</v>
      </c>
      <c r="AX140" s="53">
        <f t="shared" si="149"/>
        <v>15</v>
      </c>
      <c r="AY140" s="53">
        <f t="shared" si="150"/>
        <v>15</v>
      </c>
      <c r="AZ140" s="53">
        <f t="shared" si="151"/>
        <v>15</v>
      </c>
      <c r="BA140" s="53">
        <f t="shared" si="152"/>
        <v>15</v>
      </c>
      <c r="BB140" s="53">
        <f t="shared" si="153"/>
        <v>15</v>
      </c>
      <c r="BC140" s="53">
        <f t="shared" si="154"/>
        <v>10</v>
      </c>
      <c r="BD140" s="54">
        <f t="shared" si="155"/>
        <v>100</v>
      </c>
      <c r="BE140" s="54" t="str">
        <f t="shared" si="156"/>
        <v>Fuerte</v>
      </c>
      <c r="BF140" s="55" t="s">
        <v>156</v>
      </c>
      <c r="BG140" s="54" t="str">
        <f t="shared" si="157"/>
        <v>Fuerte</v>
      </c>
      <c r="BH140" s="54" t="str">
        <f t="shared" si="158"/>
        <v>Fuerte</v>
      </c>
      <c r="BI140" s="54">
        <f t="shared" si="159"/>
        <v>100</v>
      </c>
      <c r="BJ140" s="129">
        <f>+AVERAGE(BI140:BI142)</f>
        <v>66.666666666666671</v>
      </c>
      <c r="BK140" s="130" t="str">
        <f t="shared" ref="BK140:BK160" si="164">IF(BJ140&lt;50,"Débil",IF(BJ140=100,"Fuerte","Moderado"))</f>
        <v>Moderado</v>
      </c>
      <c r="BL140" s="57" t="s">
        <v>165</v>
      </c>
      <c r="BM140" s="57" t="s">
        <v>165</v>
      </c>
      <c r="BN140" s="58">
        <f>IF(E140=$E$7,0,IF(AND(BK140="Fuerte",BL140="Directamente"),2,IF(AND(BK140="Moderado",BL140="Directamente"),1,0)))</f>
        <v>1</v>
      </c>
      <c r="BO140" s="131">
        <f>+AVERAGE(BN140:BN142)</f>
        <v>1</v>
      </c>
      <c r="BP140" s="58">
        <f>IF(D140=$E$7,0,IF(AND(BK140="Fuerte",BL140="Indirectamente"),1,IF(AND(BK140="Fuerte",BL140="Directamente"),2,IF(AND(BK140="Moderado",BL140="Directamente"),1,0))))</f>
        <v>1</v>
      </c>
      <c r="BQ140" s="131">
        <f>+AVERAGE(BP140:BP142)</f>
        <v>1</v>
      </c>
      <c r="BR140" s="68" t="s">
        <v>55</v>
      </c>
    </row>
    <row r="141" spans="1:70" s="67" customFormat="1" ht="96" x14ac:dyDescent="0.2">
      <c r="A141" s="115"/>
      <c r="B141" s="115"/>
      <c r="C141" s="68" t="s">
        <v>55</v>
      </c>
      <c r="D141" s="142"/>
      <c r="E141" s="142"/>
      <c r="F141" s="136"/>
      <c r="G141" s="136"/>
      <c r="H141" s="136"/>
      <c r="I141" s="140"/>
      <c r="J141" s="141"/>
      <c r="K141" s="140"/>
      <c r="L141" s="136"/>
      <c r="M141" s="136"/>
      <c r="N141" s="137">
        <f t="shared" si="144"/>
        <v>0</v>
      </c>
      <c r="O141" s="135" t="str">
        <f t="shared" si="160"/>
        <v/>
      </c>
      <c r="P141" s="135">
        <f t="shared" si="161"/>
        <v>0</v>
      </c>
      <c r="Q141" s="149"/>
      <c r="R141" s="138">
        <f>+L141-BN141</f>
        <v>-1</v>
      </c>
      <c r="S141" s="138">
        <f>+M141-BQ141</f>
        <v>0</v>
      </c>
      <c r="T141" s="137">
        <f t="shared" si="145"/>
        <v>0</v>
      </c>
      <c r="U141" s="135" t="str">
        <f t="shared" si="162"/>
        <v>-10</v>
      </c>
      <c r="V141" s="135">
        <f t="shared" si="163"/>
        <v>0</v>
      </c>
      <c r="W141" s="136"/>
      <c r="X141" s="136"/>
      <c r="Y141" s="26" t="s">
        <v>816</v>
      </c>
      <c r="Z141" s="20" t="s">
        <v>817</v>
      </c>
      <c r="AA141" s="20" t="s">
        <v>6</v>
      </c>
      <c r="AB141" s="20" t="s">
        <v>525</v>
      </c>
      <c r="AC141" s="53" t="s">
        <v>7</v>
      </c>
      <c r="AD141" s="54">
        <f t="shared" si="146"/>
        <v>6</v>
      </c>
      <c r="AE141" s="53"/>
      <c r="AF141" s="53"/>
      <c r="AG141" s="53">
        <v>2</v>
      </c>
      <c r="AH141" s="53">
        <v>4</v>
      </c>
      <c r="AI141" s="53" t="s">
        <v>23</v>
      </c>
      <c r="AJ141" s="20" t="s">
        <v>22</v>
      </c>
      <c r="AK141" s="20" t="s">
        <v>23</v>
      </c>
      <c r="AL141" s="20" t="s">
        <v>23</v>
      </c>
      <c r="AM141" s="20" t="s">
        <v>6</v>
      </c>
      <c r="AN141" s="20" t="s">
        <v>28</v>
      </c>
      <c r="AO141" s="53" t="s">
        <v>117</v>
      </c>
      <c r="AP141" s="53" t="s">
        <v>101</v>
      </c>
      <c r="AQ141" s="53" t="s">
        <v>103</v>
      </c>
      <c r="AR141" s="53" t="s">
        <v>105</v>
      </c>
      <c r="AS141" s="53" t="str">
        <f t="shared" si="124"/>
        <v>No es un control</v>
      </c>
      <c r="AT141" s="20" t="s">
        <v>108</v>
      </c>
      <c r="AU141" s="20" t="s">
        <v>110</v>
      </c>
      <c r="AV141" s="20" t="s">
        <v>112</v>
      </c>
      <c r="AW141" s="53">
        <f t="shared" si="148"/>
        <v>15</v>
      </c>
      <c r="AX141" s="53">
        <f t="shared" si="149"/>
        <v>15</v>
      </c>
      <c r="AY141" s="53">
        <f t="shared" si="150"/>
        <v>15</v>
      </c>
      <c r="AZ141" s="53">
        <f t="shared" si="151"/>
        <v>0</v>
      </c>
      <c r="BA141" s="53">
        <f t="shared" si="152"/>
        <v>15</v>
      </c>
      <c r="BB141" s="53">
        <f t="shared" si="153"/>
        <v>15</v>
      </c>
      <c r="BC141" s="53">
        <f t="shared" si="154"/>
        <v>10</v>
      </c>
      <c r="BD141" s="54">
        <f t="shared" si="155"/>
        <v>85</v>
      </c>
      <c r="BE141" s="54" t="str">
        <f t="shared" si="156"/>
        <v>Débil</v>
      </c>
      <c r="BF141" s="55" t="s">
        <v>156</v>
      </c>
      <c r="BG141" s="54" t="str">
        <f t="shared" si="157"/>
        <v>Fuerte</v>
      </c>
      <c r="BH141" s="54" t="str">
        <f t="shared" si="158"/>
        <v>Débil</v>
      </c>
      <c r="BI141" s="54">
        <f t="shared" si="159"/>
        <v>0</v>
      </c>
      <c r="BJ141" s="129"/>
      <c r="BK141" s="130"/>
      <c r="BL141" s="57" t="s">
        <v>165</v>
      </c>
      <c r="BM141" s="57" t="s">
        <v>165</v>
      </c>
      <c r="BN141" s="58">
        <f>IF(E141=$E$7,0,IF(AND(BK140="Fuerte",BL141="Directamente"),2,IF(AND(BK140="Moderado",BL141="Directamente"),1,0)))</f>
        <v>1</v>
      </c>
      <c r="BO141" s="132"/>
      <c r="BP141" s="58">
        <f>IF(D141=$E$7,0,IF(AND(BK140="Fuerte",BL141="Indirectamente"),1,IF(AND(BK140="Fuerte",BL141="Directamente"),2,IF(AND(BK140="Moderado",BL141="Directamente"),1,0))))</f>
        <v>1</v>
      </c>
      <c r="BQ141" s="132"/>
      <c r="BR141" s="68" t="s">
        <v>55</v>
      </c>
    </row>
    <row r="142" spans="1:70" s="67" customFormat="1" ht="96" x14ac:dyDescent="0.2">
      <c r="A142" s="119"/>
      <c r="B142" s="119"/>
      <c r="C142" s="68" t="s">
        <v>55</v>
      </c>
      <c r="D142" s="142"/>
      <c r="E142" s="142"/>
      <c r="F142" s="136"/>
      <c r="G142" s="136"/>
      <c r="H142" s="136"/>
      <c r="I142" s="140"/>
      <c r="J142" s="141"/>
      <c r="K142" s="140"/>
      <c r="L142" s="136"/>
      <c r="M142" s="136"/>
      <c r="N142" s="137">
        <f t="shared" si="144"/>
        <v>0</v>
      </c>
      <c r="O142" s="135" t="str">
        <f t="shared" si="160"/>
        <v/>
      </c>
      <c r="P142" s="135">
        <f t="shared" si="161"/>
        <v>0</v>
      </c>
      <c r="Q142" s="149"/>
      <c r="R142" s="138">
        <f>+L142-BN142</f>
        <v>-1</v>
      </c>
      <c r="S142" s="138">
        <f>+M142-BQ142</f>
        <v>0</v>
      </c>
      <c r="T142" s="137">
        <f t="shared" si="145"/>
        <v>0</v>
      </c>
      <c r="U142" s="135" t="str">
        <f t="shared" si="162"/>
        <v>-10</v>
      </c>
      <c r="V142" s="135">
        <f t="shared" si="163"/>
        <v>0</v>
      </c>
      <c r="W142" s="136"/>
      <c r="X142" s="136"/>
      <c r="Y142" s="26" t="s">
        <v>818</v>
      </c>
      <c r="Z142" s="20" t="s">
        <v>399</v>
      </c>
      <c r="AA142" s="20" t="s">
        <v>23</v>
      </c>
      <c r="AB142" s="20" t="s">
        <v>526</v>
      </c>
      <c r="AC142" s="53" t="s">
        <v>9</v>
      </c>
      <c r="AD142" s="54">
        <f>+SUM(AE142:AH142)</f>
        <v>0</v>
      </c>
      <c r="AE142" s="53"/>
      <c r="AF142" s="53"/>
      <c r="AG142" s="53">
        <v>0</v>
      </c>
      <c r="AH142" s="53">
        <v>0</v>
      </c>
      <c r="AI142" s="53" t="s">
        <v>6</v>
      </c>
      <c r="AJ142" s="20" t="s">
        <v>20</v>
      </c>
      <c r="AK142" s="20" t="s">
        <v>23</v>
      </c>
      <c r="AL142" s="20" t="s">
        <v>6</v>
      </c>
      <c r="AM142" s="20" t="s">
        <v>6</v>
      </c>
      <c r="AN142" s="20" t="s">
        <v>29</v>
      </c>
      <c r="AO142" s="53" t="s">
        <v>117</v>
      </c>
      <c r="AP142" s="53" t="s">
        <v>101</v>
      </c>
      <c r="AQ142" s="53" t="s">
        <v>103</v>
      </c>
      <c r="AR142" s="53" t="s">
        <v>105</v>
      </c>
      <c r="AS142" s="53" t="str">
        <f t="shared" si="124"/>
        <v>Prevenir</v>
      </c>
      <c r="AT142" s="20" t="s">
        <v>108</v>
      </c>
      <c r="AU142" s="20" t="s">
        <v>110</v>
      </c>
      <c r="AV142" s="20" t="s">
        <v>112</v>
      </c>
      <c r="AW142" s="53">
        <f t="shared" si="148"/>
        <v>15</v>
      </c>
      <c r="AX142" s="53">
        <f t="shared" si="149"/>
        <v>15</v>
      </c>
      <c r="AY142" s="53">
        <f t="shared" si="150"/>
        <v>15</v>
      </c>
      <c r="AZ142" s="53">
        <f t="shared" si="151"/>
        <v>15</v>
      </c>
      <c r="BA142" s="53">
        <f t="shared" si="152"/>
        <v>15</v>
      </c>
      <c r="BB142" s="53">
        <f t="shared" si="153"/>
        <v>15</v>
      </c>
      <c r="BC142" s="53">
        <f t="shared" si="154"/>
        <v>10</v>
      </c>
      <c r="BD142" s="54">
        <f t="shared" si="155"/>
        <v>100</v>
      </c>
      <c r="BE142" s="54" t="str">
        <f t="shared" si="156"/>
        <v>Fuerte</v>
      </c>
      <c r="BF142" s="55" t="s">
        <v>156</v>
      </c>
      <c r="BG142" s="54" t="str">
        <f t="shared" si="157"/>
        <v>Fuerte</v>
      </c>
      <c r="BH142" s="54" t="str">
        <f t="shared" si="158"/>
        <v>Fuerte</v>
      </c>
      <c r="BI142" s="54">
        <f t="shared" si="159"/>
        <v>100</v>
      </c>
      <c r="BJ142" s="129"/>
      <c r="BK142" s="130"/>
      <c r="BL142" s="57" t="s">
        <v>165</v>
      </c>
      <c r="BM142" s="57" t="s">
        <v>165</v>
      </c>
      <c r="BN142" s="58">
        <f>IF(E142=$E$7,0,IF(AND(BK140="Fuerte",BL142="Directamente"),2,IF(AND(BK140="Moderado",BL142="Directamente"),1,0)))</f>
        <v>1</v>
      </c>
      <c r="BO142" s="134"/>
      <c r="BP142" s="58">
        <f>IF(D142=$E$7,0,IF(AND(BK140="Fuerte",BL142="Indirectamente"),1,IF(AND(BK140="Fuerte",BL142="Directamente"),2,IF(AND(BK140="Moderado",BL142="Directamente"),1,0))))</f>
        <v>1</v>
      </c>
      <c r="BQ142" s="134"/>
      <c r="BR142" s="68" t="s">
        <v>55</v>
      </c>
    </row>
    <row r="143" spans="1:70" s="67" customFormat="1" ht="108" x14ac:dyDescent="0.2">
      <c r="A143" s="69">
        <v>53</v>
      </c>
      <c r="B143" s="63" t="s">
        <v>599</v>
      </c>
      <c r="C143" s="68" t="s">
        <v>46</v>
      </c>
      <c r="D143" s="64" t="s">
        <v>46</v>
      </c>
      <c r="E143" s="64" t="s">
        <v>32</v>
      </c>
      <c r="F143" s="47" t="s">
        <v>69</v>
      </c>
      <c r="G143" s="47" t="s">
        <v>41</v>
      </c>
      <c r="H143" s="47" t="s">
        <v>71</v>
      </c>
      <c r="I143" s="26" t="s">
        <v>400</v>
      </c>
      <c r="J143" s="48" t="s">
        <v>401</v>
      </c>
      <c r="K143" s="26" t="s">
        <v>402</v>
      </c>
      <c r="L143" s="47">
        <v>5</v>
      </c>
      <c r="M143" s="47">
        <v>3</v>
      </c>
      <c r="N143" s="43">
        <f t="shared" si="144"/>
        <v>15</v>
      </c>
      <c r="O143" s="44" t="str">
        <f t="shared" si="160"/>
        <v>53</v>
      </c>
      <c r="P143" s="44" t="str">
        <f t="shared" si="161"/>
        <v>RIESGO EXTREMO</v>
      </c>
      <c r="Q143" s="49" t="s">
        <v>90</v>
      </c>
      <c r="R143" s="45">
        <f>INT(L143-BO143)</f>
        <v>3</v>
      </c>
      <c r="S143" s="45">
        <f>INT(M143-BQ143)</f>
        <v>1</v>
      </c>
      <c r="T143" s="43">
        <f t="shared" si="145"/>
        <v>3</v>
      </c>
      <c r="U143" s="44" t="str">
        <f t="shared" si="162"/>
        <v>31</v>
      </c>
      <c r="V143" s="44" t="str">
        <f t="shared" si="163"/>
        <v>RIESGO BAJO</v>
      </c>
      <c r="W143" s="47" t="s">
        <v>819</v>
      </c>
      <c r="X143" s="47" t="s">
        <v>6</v>
      </c>
      <c r="Y143" s="26" t="s">
        <v>820</v>
      </c>
      <c r="Z143" s="20" t="s">
        <v>403</v>
      </c>
      <c r="AA143" s="20" t="s">
        <v>6</v>
      </c>
      <c r="AB143" s="20" t="s">
        <v>527</v>
      </c>
      <c r="AC143" s="53" t="s">
        <v>7</v>
      </c>
      <c r="AD143" s="54">
        <f t="shared" si="146"/>
        <v>6</v>
      </c>
      <c r="AE143" s="53"/>
      <c r="AF143" s="53"/>
      <c r="AG143" s="53">
        <v>2</v>
      </c>
      <c r="AH143" s="53">
        <v>4</v>
      </c>
      <c r="AI143" s="53" t="s">
        <v>23</v>
      </c>
      <c r="AJ143" s="20" t="s">
        <v>20</v>
      </c>
      <c r="AK143" s="20" t="s">
        <v>6</v>
      </c>
      <c r="AL143" s="20" t="s">
        <v>6</v>
      </c>
      <c r="AM143" s="20" t="s">
        <v>6</v>
      </c>
      <c r="AN143" s="20" t="s">
        <v>27</v>
      </c>
      <c r="AO143" s="53" t="s">
        <v>117</v>
      </c>
      <c r="AP143" s="53" t="s">
        <v>101</v>
      </c>
      <c r="AQ143" s="53" t="s">
        <v>103</v>
      </c>
      <c r="AR143" s="53" t="s">
        <v>105</v>
      </c>
      <c r="AS143" s="53" t="str">
        <f t="shared" si="124"/>
        <v>Prevenir</v>
      </c>
      <c r="AT143" s="20" t="s">
        <v>108</v>
      </c>
      <c r="AU143" s="20" t="s">
        <v>110</v>
      </c>
      <c r="AV143" s="20" t="s">
        <v>112</v>
      </c>
      <c r="AW143" s="53">
        <f t="shared" si="148"/>
        <v>15</v>
      </c>
      <c r="AX143" s="53">
        <f t="shared" si="149"/>
        <v>15</v>
      </c>
      <c r="AY143" s="53">
        <f t="shared" si="150"/>
        <v>15</v>
      </c>
      <c r="AZ143" s="53">
        <f t="shared" si="151"/>
        <v>15</v>
      </c>
      <c r="BA143" s="53">
        <f t="shared" si="152"/>
        <v>15</v>
      </c>
      <c r="BB143" s="53">
        <f t="shared" si="153"/>
        <v>15</v>
      </c>
      <c r="BC143" s="53">
        <f t="shared" si="154"/>
        <v>10</v>
      </c>
      <c r="BD143" s="54">
        <f t="shared" si="155"/>
        <v>100</v>
      </c>
      <c r="BE143" s="54" t="str">
        <f t="shared" si="156"/>
        <v>Fuerte</v>
      </c>
      <c r="BF143" s="55" t="s">
        <v>156</v>
      </c>
      <c r="BG143" s="54" t="str">
        <f t="shared" si="157"/>
        <v>Fuerte</v>
      </c>
      <c r="BH143" s="54" t="str">
        <f t="shared" si="158"/>
        <v>Fuerte</v>
      </c>
      <c r="BI143" s="54">
        <f t="shared" si="159"/>
        <v>100</v>
      </c>
      <c r="BJ143" s="65">
        <f>+AVERAGE(BI143:BI143)</f>
        <v>100</v>
      </c>
      <c r="BK143" s="54" t="str">
        <f t="shared" si="164"/>
        <v>Fuerte</v>
      </c>
      <c r="BL143" s="57" t="s">
        <v>165</v>
      </c>
      <c r="BM143" s="57" t="s">
        <v>165</v>
      </c>
      <c r="BN143" s="58">
        <f>IF(E143=$E$7,0,IF(AND(BK143="Fuerte",BL143="Directamente"),2,IF(AND(BK143="Moderado",BL143="Directamente"),1,0)))</f>
        <v>2</v>
      </c>
      <c r="BO143" s="66">
        <f>+AVERAGE(BN143:BN143)</f>
        <v>2</v>
      </c>
      <c r="BP143" s="58">
        <f>IF(D143=$E$7,0,IF(AND(BK143="Fuerte",BL143="Indirectamente"),1,IF(AND(BK143="Fuerte",BL143="Directamente"),2,IF(AND(BK143="Moderado",BL143="Directamente"),1,0))))</f>
        <v>2</v>
      </c>
      <c r="BQ143" s="66">
        <f>+AVERAGE(BP143:BP143)</f>
        <v>2</v>
      </c>
      <c r="BR143" s="68" t="s">
        <v>46</v>
      </c>
    </row>
    <row r="144" spans="1:70" s="67" customFormat="1" ht="144" x14ac:dyDescent="0.2">
      <c r="A144" s="69">
        <v>54</v>
      </c>
      <c r="B144" s="63" t="s">
        <v>600</v>
      </c>
      <c r="C144" s="68" t="s">
        <v>46</v>
      </c>
      <c r="D144" s="64" t="s">
        <v>46</v>
      </c>
      <c r="E144" s="64" t="s">
        <v>38</v>
      </c>
      <c r="F144" s="47" t="s">
        <v>69</v>
      </c>
      <c r="G144" s="47" t="s">
        <v>41</v>
      </c>
      <c r="H144" s="47" t="s">
        <v>71</v>
      </c>
      <c r="I144" s="26" t="s">
        <v>404</v>
      </c>
      <c r="J144" s="48" t="s">
        <v>405</v>
      </c>
      <c r="K144" s="26" t="s">
        <v>406</v>
      </c>
      <c r="L144" s="47">
        <v>2</v>
      </c>
      <c r="M144" s="47">
        <v>4</v>
      </c>
      <c r="N144" s="43">
        <f t="shared" si="144"/>
        <v>8</v>
      </c>
      <c r="O144" s="44" t="str">
        <f t="shared" si="141"/>
        <v>24</v>
      </c>
      <c r="P144" s="44" t="str">
        <f t="shared" ref="P144:P146" si="165">IF(OR(O144="11",O144="12",O144="21",O144="22",O144="31"),$P$9,IF(OR(O144="41",O144="32",O144="23",O144="13"),$P$8,IF(OR(O144="51",O144="52",O144="42",O144="43",O144="33",O144="24",O144="14"),$P$7,IF(OR(O144="53",O144="54",O144="44",O144="34",O144="55",O144="45",O144="35",O144="25",O144="15"),$P$6,0))))</f>
        <v>RIESGO ALTO</v>
      </c>
      <c r="Q144" s="49" t="s">
        <v>90</v>
      </c>
      <c r="R144" s="45">
        <f>+IF(INT(L144-BO144)&lt;=1,1,INT(L144-BO144))</f>
        <v>1</v>
      </c>
      <c r="S144" s="45">
        <f>INT(M144-BQ144)</f>
        <v>2</v>
      </c>
      <c r="T144" s="43">
        <f t="shared" si="145"/>
        <v>2</v>
      </c>
      <c r="U144" s="44" t="str">
        <f t="shared" si="140"/>
        <v>12</v>
      </c>
      <c r="V144" s="44" t="str">
        <f t="shared" si="163"/>
        <v>RIESGO BAJO</v>
      </c>
      <c r="W144" s="47" t="s">
        <v>819</v>
      </c>
      <c r="X144" s="47" t="s">
        <v>6</v>
      </c>
      <c r="Y144" s="26" t="s">
        <v>821</v>
      </c>
      <c r="Z144" s="20" t="s">
        <v>407</v>
      </c>
      <c r="AA144" s="20" t="s">
        <v>6</v>
      </c>
      <c r="AB144" s="20" t="s">
        <v>528</v>
      </c>
      <c r="AC144" s="53" t="s">
        <v>7</v>
      </c>
      <c r="AD144" s="54">
        <f t="shared" si="146"/>
        <v>6</v>
      </c>
      <c r="AE144" s="53"/>
      <c r="AF144" s="53"/>
      <c r="AG144" s="53">
        <v>2</v>
      </c>
      <c r="AH144" s="53">
        <v>4</v>
      </c>
      <c r="AI144" s="53" t="s">
        <v>23</v>
      </c>
      <c r="AJ144" s="20" t="s">
        <v>20</v>
      </c>
      <c r="AK144" s="20" t="s">
        <v>6</v>
      </c>
      <c r="AL144" s="20" t="s">
        <v>6</v>
      </c>
      <c r="AM144" s="20" t="s">
        <v>6</v>
      </c>
      <c r="AN144" s="20" t="s">
        <v>27</v>
      </c>
      <c r="AO144" s="53" t="s">
        <v>117</v>
      </c>
      <c r="AP144" s="53" t="s">
        <v>101</v>
      </c>
      <c r="AQ144" s="53" t="s">
        <v>103</v>
      </c>
      <c r="AR144" s="53" t="s">
        <v>105</v>
      </c>
      <c r="AS144" s="53" t="str">
        <f t="shared" si="124"/>
        <v>Prevenir</v>
      </c>
      <c r="AT144" s="20" t="s">
        <v>108</v>
      </c>
      <c r="AU144" s="20" t="s">
        <v>110</v>
      </c>
      <c r="AV144" s="20" t="s">
        <v>112</v>
      </c>
      <c r="AW144" s="53">
        <f t="shared" si="148"/>
        <v>15</v>
      </c>
      <c r="AX144" s="53">
        <f t="shared" si="149"/>
        <v>15</v>
      </c>
      <c r="AY144" s="53">
        <f t="shared" si="150"/>
        <v>15</v>
      </c>
      <c r="AZ144" s="53">
        <f t="shared" si="151"/>
        <v>15</v>
      </c>
      <c r="BA144" s="53">
        <f t="shared" si="152"/>
        <v>15</v>
      </c>
      <c r="BB144" s="53">
        <f t="shared" si="153"/>
        <v>15</v>
      </c>
      <c r="BC144" s="53">
        <f t="shared" si="154"/>
        <v>10</v>
      </c>
      <c r="BD144" s="54">
        <f t="shared" si="155"/>
        <v>100</v>
      </c>
      <c r="BE144" s="54" t="str">
        <f t="shared" si="156"/>
        <v>Fuerte</v>
      </c>
      <c r="BF144" s="55" t="s">
        <v>156</v>
      </c>
      <c r="BG144" s="54" t="str">
        <f t="shared" si="157"/>
        <v>Fuerte</v>
      </c>
      <c r="BH144" s="54" t="str">
        <f t="shared" si="158"/>
        <v>Fuerte</v>
      </c>
      <c r="BI144" s="54">
        <f t="shared" si="159"/>
        <v>100</v>
      </c>
      <c r="BJ144" s="65">
        <f>+AVERAGE(BI144:BI144)</f>
        <v>100</v>
      </c>
      <c r="BK144" s="54" t="str">
        <f t="shared" si="164"/>
        <v>Fuerte</v>
      </c>
      <c r="BL144" s="57" t="s">
        <v>165</v>
      </c>
      <c r="BM144" s="57" t="s">
        <v>165</v>
      </c>
      <c r="BN144" s="58">
        <f>IF(E144=$E$7,0,IF(AND(BK144="Fuerte",BL144="Directamente"),2,IF(AND(BK144="Moderado",BL144="Directamente"),1,0)))</f>
        <v>2</v>
      </c>
      <c r="BO144" s="66">
        <f>+AVERAGE(BN144:BN144)</f>
        <v>2</v>
      </c>
      <c r="BP144" s="58">
        <f>IF(D144=$E$7,0,IF(AND(BK144="Fuerte",BL144="Indirectamente"),1,IF(AND(BK144="Fuerte",BL144="Directamente"),2,IF(AND(BK144="Moderado",BL144="Directamente"),1,0))))</f>
        <v>2</v>
      </c>
      <c r="BQ144" s="66">
        <f>+AVERAGE(BP144:BP144)</f>
        <v>2</v>
      </c>
      <c r="BR144" s="68" t="s">
        <v>46</v>
      </c>
    </row>
    <row r="145" spans="1:70" s="67" customFormat="1" ht="120" x14ac:dyDescent="0.2">
      <c r="A145" s="69">
        <v>55</v>
      </c>
      <c r="B145" s="63" t="s">
        <v>601</v>
      </c>
      <c r="C145" s="68" t="s">
        <v>46</v>
      </c>
      <c r="D145" s="64" t="s">
        <v>46</v>
      </c>
      <c r="E145" s="64" t="s">
        <v>38</v>
      </c>
      <c r="F145" s="47" t="s">
        <v>69</v>
      </c>
      <c r="G145" s="47" t="s">
        <v>76</v>
      </c>
      <c r="H145" s="47" t="s">
        <v>71</v>
      </c>
      <c r="I145" s="26" t="s">
        <v>408</v>
      </c>
      <c r="J145" s="48" t="s">
        <v>409</v>
      </c>
      <c r="K145" s="26" t="s">
        <v>410</v>
      </c>
      <c r="L145" s="47">
        <v>2</v>
      </c>
      <c r="M145" s="47">
        <v>4</v>
      </c>
      <c r="N145" s="43">
        <f t="shared" si="144"/>
        <v>8</v>
      </c>
      <c r="O145" s="44" t="str">
        <f t="shared" si="141"/>
        <v>24</v>
      </c>
      <c r="P145" s="44" t="str">
        <f t="shared" si="165"/>
        <v>RIESGO ALTO</v>
      </c>
      <c r="Q145" s="49" t="s">
        <v>90</v>
      </c>
      <c r="R145" s="45">
        <f>+IF(INT(L145-BO145)&lt;=1,1,INT(L145-BO145))</f>
        <v>1</v>
      </c>
      <c r="S145" s="45">
        <f>INT(M145-BQ145)</f>
        <v>2</v>
      </c>
      <c r="T145" s="43">
        <f t="shared" si="145"/>
        <v>2</v>
      </c>
      <c r="U145" s="44" t="str">
        <f t="shared" si="140"/>
        <v>12</v>
      </c>
      <c r="V145" s="44" t="str">
        <f t="shared" si="163"/>
        <v>RIESGO BAJO</v>
      </c>
      <c r="W145" s="47" t="s">
        <v>819</v>
      </c>
      <c r="X145" s="47" t="s">
        <v>6</v>
      </c>
      <c r="Y145" s="26" t="s">
        <v>657</v>
      </c>
      <c r="Z145" s="20" t="s">
        <v>411</v>
      </c>
      <c r="AA145" s="20" t="s">
        <v>6</v>
      </c>
      <c r="AB145" s="20" t="s">
        <v>529</v>
      </c>
      <c r="AC145" s="53" t="s">
        <v>7</v>
      </c>
      <c r="AD145" s="54">
        <f t="shared" si="146"/>
        <v>6</v>
      </c>
      <c r="AE145" s="53"/>
      <c r="AF145" s="53"/>
      <c r="AG145" s="53">
        <v>2</v>
      </c>
      <c r="AH145" s="53">
        <v>4</v>
      </c>
      <c r="AI145" s="53" t="s">
        <v>23</v>
      </c>
      <c r="AJ145" s="20" t="s">
        <v>20</v>
      </c>
      <c r="AK145" s="20" t="s">
        <v>6</v>
      </c>
      <c r="AL145" s="20" t="s">
        <v>6</v>
      </c>
      <c r="AM145" s="20" t="s">
        <v>6</v>
      </c>
      <c r="AN145" s="20" t="s">
        <v>27</v>
      </c>
      <c r="AO145" s="53" t="s">
        <v>117</v>
      </c>
      <c r="AP145" s="53" t="s">
        <v>101</v>
      </c>
      <c r="AQ145" s="53" t="s">
        <v>103</v>
      </c>
      <c r="AR145" s="53" t="s">
        <v>105</v>
      </c>
      <c r="AS145" s="53" t="str">
        <f t="shared" si="124"/>
        <v>Prevenir</v>
      </c>
      <c r="AT145" s="20" t="s">
        <v>108</v>
      </c>
      <c r="AU145" s="20" t="s">
        <v>110</v>
      </c>
      <c r="AV145" s="20" t="s">
        <v>112</v>
      </c>
      <c r="AW145" s="53">
        <f t="shared" si="148"/>
        <v>15</v>
      </c>
      <c r="AX145" s="53">
        <f t="shared" si="149"/>
        <v>15</v>
      </c>
      <c r="AY145" s="53">
        <f t="shared" si="150"/>
        <v>15</v>
      </c>
      <c r="AZ145" s="53">
        <f t="shared" si="151"/>
        <v>15</v>
      </c>
      <c r="BA145" s="53">
        <f t="shared" si="152"/>
        <v>15</v>
      </c>
      <c r="BB145" s="53">
        <f t="shared" si="153"/>
        <v>15</v>
      </c>
      <c r="BC145" s="53">
        <f t="shared" si="154"/>
        <v>10</v>
      </c>
      <c r="BD145" s="54">
        <f t="shared" si="155"/>
        <v>100</v>
      </c>
      <c r="BE145" s="54" t="str">
        <f t="shared" si="156"/>
        <v>Fuerte</v>
      </c>
      <c r="BF145" s="55" t="s">
        <v>156</v>
      </c>
      <c r="BG145" s="54" t="str">
        <f t="shared" si="157"/>
        <v>Fuerte</v>
      </c>
      <c r="BH145" s="54" t="str">
        <f t="shared" si="158"/>
        <v>Fuerte</v>
      </c>
      <c r="BI145" s="54">
        <f t="shared" si="159"/>
        <v>100</v>
      </c>
      <c r="BJ145" s="65">
        <f>+AVERAGE(BI145:BI145)</f>
        <v>100</v>
      </c>
      <c r="BK145" s="54" t="str">
        <f t="shared" si="164"/>
        <v>Fuerte</v>
      </c>
      <c r="BL145" s="57" t="s">
        <v>165</v>
      </c>
      <c r="BM145" s="57" t="s">
        <v>165</v>
      </c>
      <c r="BN145" s="58">
        <f>IF(E145=$E$7,0,IF(AND(BK145="Fuerte",BL145="Directamente"),2,IF(AND(BK145="Moderado",BL145="Directamente"),1,0)))</f>
        <v>2</v>
      </c>
      <c r="BO145" s="66">
        <f>+AVERAGE(BN145:BN145)</f>
        <v>2</v>
      </c>
      <c r="BP145" s="58">
        <f>IF(D145=$E$7,0,IF(AND(BK145="Fuerte",BL145="Indirectamente"),1,IF(AND(BK145="Fuerte",BL145="Directamente"),2,IF(AND(BK145="Moderado",BL145="Directamente"),1,0))))</f>
        <v>2</v>
      </c>
      <c r="BQ145" s="66">
        <f>+AVERAGE(BP145:BP145)</f>
        <v>2</v>
      </c>
      <c r="BR145" s="68" t="s">
        <v>46</v>
      </c>
    </row>
    <row r="146" spans="1:70" s="67" customFormat="1" ht="105" x14ac:dyDescent="0.2">
      <c r="A146" s="63">
        <v>56</v>
      </c>
      <c r="B146" s="63" t="s">
        <v>602</v>
      </c>
      <c r="C146" s="68" t="s">
        <v>46</v>
      </c>
      <c r="D146" s="64" t="s">
        <v>46</v>
      </c>
      <c r="E146" s="64" t="s">
        <v>34</v>
      </c>
      <c r="F146" s="47" t="s">
        <v>69</v>
      </c>
      <c r="G146" s="47" t="s">
        <v>76</v>
      </c>
      <c r="H146" s="47" t="s">
        <v>83</v>
      </c>
      <c r="I146" s="26" t="s">
        <v>412</v>
      </c>
      <c r="J146" s="48" t="s">
        <v>413</v>
      </c>
      <c r="K146" s="26" t="s">
        <v>402</v>
      </c>
      <c r="L146" s="47">
        <v>4</v>
      </c>
      <c r="M146" s="47">
        <v>4</v>
      </c>
      <c r="N146" s="43">
        <f t="shared" si="144"/>
        <v>16</v>
      </c>
      <c r="O146" s="44" t="str">
        <f t="shared" si="141"/>
        <v>44</v>
      </c>
      <c r="P146" s="44" t="str">
        <f t="shared" si="165"/>
        <v>RIESGO EXTREMO</v>
      </c>
      <c r="Q146" s="49" t="s">
        <v>90</v>
      </c>
      <c r="R146" s="45">
        <f>INT(L146-BO146)</f>
        <v>4</v>
      </c>
      <c r="S146" s="45">
        <f>INT(M146-BQ146)</f>
        <v>4</v>
      </c>
      <c r="T146" s="43">
        <f t="shared" si="145"/>
        <v>16</v>
      </c>
      <c r="U146" s="44" t="str">
        <f t="shared" si="140"/>
        <v>44</v>
      </c>
      <c r="V146" s="44" t="str">
        <f t="shared" si="163"/>
        <v>RIESGO EXTREMO</v>
      </c>
      <c r="W146" s="47" t="s">
        <v>819</v>
      </c>
      <c r="X146" s="47" t="s">
        <v>23</v>
      </c>
      <c r="Y146" s="26" t="s">
        <v>658</v>
      </c>
      <c r="Z146" s="20" t="s">
        <v>414</v>
      </c>
      <c r="AA146" s="20" t="s">
        <v>23</v>
      </c>
      <c r="AB146" s="20" t="s">
        <v>530</v>
      </c>
      <c r="AC146" s="53" t="s">
        <v>7</v>
      </c>
      <c r="AD146" s="54">
        <f t="shared" si="146"/>
        <v>6</v>
      </c>
      <c r="AE146" s="53"/>
      <c r="AF146" s="53"/>
      <c r="AG146" s="53">
        <v>2</v>
      </c>
      <c r="AH146" s="53">
        <v>4</v>
      </c>
      <c r="AI146" s="53" t="s">
        <v>23</v>
      </c>
      <c r="AJ146" s="20" t="s">
        <v>20</v>
      </c>
      <c r="AK146" s="20" t="s">
        <v>6</v>
      </c>
      <c r="AL146" s="20" t="s">
        <v>23</v>
      </c>
      <c r="AM146" s="20" t="s">
        <v>6</v>
      </c>
      <c r="AN146" s="20" t="s">
        <v>27</v>
      </c>
      <c r="AO146" s="53" t="s">
        <v>117</v>
      </c>
      <c r="AP146" s="53" t="s">
        <v>101</v>
      </c>
      <c r="AQ146" s="53" t="s">
        <v>103</v>
      </c>
      <c r="AR146" s="53" t="s">
        <v>105</v>
      </c>
      <c r="AS146" s="53" t="str">
        <f t="shared" si="124"/>
        <v>Prevenir</v>
      </c>
      <c r="AT146" s="20" t="s">
        <v>108</v>
      </c>
      <c r="AU146" s="20" t="s">
        <v>110</v>
      </c>
      <c r="AV146" s="20" t="s">
        <v>112</v>
      </c>
      <c r="AW146" s="53">
        <f t="shared" si="148"/>
        <v>15</v>
      </c>
      <c r="AX146" s="53">
        <f t="shared" si="149"/>
        <v>15</v>
      </c>
      <c r="AY146" s="53">
        <f t="shared" si="150"/>
        <v>15</v>
      </c>
      <c r="AZ146" s="53">
        <f t="shared" si="151"/>
        <v>15</v>
      </c>
      <c r="BA146" s="53">
        <f t="shared" si="152"/>
        <v>15</v>
      </c>
      <c r="BB146" s="53">
        <f t="shared" si="153"/>
        <v>15</v>
      </c>
      <c r="BC146" s="53">
        <f t="shared" si="154"/>
        <v>10</v>
      </c>
      <c r="BD146" s="54">
        <f t="shared" si="155"/>
        <v>100</v>
      </c>
      <c r="BE146" s="54" t="str">
        <f t="shared" si="156"/>
        <v>Fuerte</v>
      </c>
      <c r="BF146" s="55" t="s">
        <v>156</v>
      </c>
      <c r="BG146" s="54" t="str">
        <f t="shared" si="157"/>
        <v>Fuerte</v>
      </c>
      <c r="BH146" s="54" t="str">
        <f t="shared" si="158"/>
        <v>Fuerte</v>
      </c>
      <c r="BI146" s="54">
        <f t="shared" si="159"/>
        <v>100</v>
      </c>
      <c r="BJ146" s="65">
        <f>+AVERAGE(BI146:BI146)</f>
        <v>100</v>
      </c>
      <c r="BK146" s="54" t="str">
        <f t="shared" si="164"/>
        <v>Fuerte</v>
      </c>
      <c r="BL146" s="57" t="s">
        <v>165</v>
      </c>
      <c r="BM146" s="57" t="s">
        <v>165</v>
      </c>
      <c r="BN146" s="58">
        <f>IF(E146=$E$7,0,IF(AND(BK146="Fuerte",BL146="Directamente"),2,IF(AND(BK146="Moderado",BL146="Directamente"),1,0)))</f>
        <v>0</v>
      </c>
      <c r="BO146" s="66">
        <f>+AVERAGE(BN146:BN146)</f>
        <v>0</v>
      </c>
      <c r="BP146" s="58">
        <f>IF(D146=$E$7,0,IF(AND(BK146="Fuerte",BL146="Indirectamente"),1,IF(AND(BK146="Fuerte",BL146="Directamente"),2,IF(AND(BK146="Moderado",BL146="Directamente"),1,0))))</f>
        <v>2</v>
      </c>
      <c r="BQ146" s="66">
        <f>+IF(E146="De Corrupción",0,AVERAGE(BP146:BP146))</f>
        <v>0</v>
      </c>
      <c r="BR146" s="68" t="s">
        <v>46</v>
      </c>
    </row>
    <row r="147" spans="1:70" s="67" customFormat="1" ht="84" x14ac:dyDescent="0.2">
      <c r="A147" s="118">
        <v>57</v>
      </c>
      <c r="B147" s="115" t="s">
        <v>603</v>
      </c>
      <c r="C147" s="68" t="s">
        <v>43</v>
      </c>
      <c r="D147" s="142" t="s">
        <v>43</v>
      </c>
      <c r="E147" s="142" t="s">
        <v>32</v>
      </c>
      <c r="F147" s="136" t="s">
        <v>69</v>
      </c>
      <c r="G147" s="136" t="s">
        <v>77</v>
      </c>
      <c r="H147" s="136" t="s">
        <v>82</v>
      </c>
      <c r="I147" s="140" t="s">
        <v>415</v>
      </c>
      <c r="J147" s="141" t="s">
        <v>416</v>
      </c>
      <c r="K147" s="140" t="s">
        <v>417</v>
      </c>
      <c r="L147" s="136">
        <v>1</v>
      </c>
      <c r="M147" s="136">
        <v>3</v>
      </c>
      <c r="N147" s="137">
        <f t="shared" si="144"/>
        <v>3</v>
      </c>
      <c r="O147" s="135" t="str">
        <f t="shared" si="141"/>
        <v>13</v>
      </c>
      <c r="P147" s="135" t="str">
        <f t="shared" ref="P147" si="166">IF(OR(O147="11",O147="12",O147="21",O147="22",O147="31"),$P$9,IF(OR(O147="41",O147="32",O147="23",O147="13"),$P$8,IF(OR(O147="51",O147="52",O147="42",O147="43",O147="33",O147="24",O147="14"),$P$7,IF(OR(O147="53",O147="54",O147="44",O147="34",O147="55",O147="45",O147="35",O147="25",O147="15"),$P$6,0))))</f>
        <v>RIESGO MODERADO</v>
      </c>
      <c r="Q147" s="149" t="s">
        <v>90</v>
      </c>
      <c r="R147" s="139">
        <v>1</v>
      </c>
      <c r="S147" s="139">
        <f>INT(M147-BQ147)</f>
        <v>2</v>
      </c>
      <c r="T147" s="137">
        <f t="shared" si="145"/>
        <v>2</v>
      </c>
      <c r="U147" s="135" t="str">
        <f t="shared" si="140"/>
        <v>12</v>
      </c>
      <c r="V147" s="135" t="str">
        <f t="shared" si="163"/>
        <v>RIESGO BAJO</v>
      </c>
      <c r="W147" s="136" t="s">
        <v>760</v>
      </c>
      <c r="X147" s="136" t="s">
        <v>23</v>
      </c>
      <c r="Y147" s="26" t="s">
        <v>822</v>
      </c>
      <c r="Z147" s="20" t="s">
        <v>418</v>
      </c>
      <c r="AA147" s="20" t="s">
        <v>23</v>
      </c>
      <c r="AB147" s="20" t="s">
        <v>531</v>
      </c>
      <c r="AC147" s="53" t="s">
        <v>9</v>
      </c>
      <c r="AD147" s="54">
        <f>+SUM(AE147:AH147)</f>
        <v>0</v>
      </c>
      <c r="AE147" s="53"/>
      <c r="AF147" s="53"/>
      <c r="AG147" s="53">
        <v>0</v>
      </c>
      <c r="AH147" s="53">
        <v>0</v>
      </c>
      <c r="AI147" s="53" t="s">
        <v>6</v>
      </c>
      <c r="AJ147" s="20" t="s">
        <v>20</v>
      </c>
      <c r="AK147" s="20" t="s">
        <v>6</v>
      </c>
      <c r="AL147" s="20" t="s">
        <v>6</v>
      </c>
      <c r="AM147" s="20" t="s">
        <v>6</v>
      </c>
      <c r="AN147" s="20" t="s">
        <v>29</v>
      </c>
      <c r="AO147" s="53" t="s">
        <v>117</v>
      </c>
      <c r="AP147" s="53" t="s">
        <v>101</v>
      </c>
      <c r="AQ147" s="53" t="s">
        <v>103</v>
      </c>
      <c r="AR147" s="53" t="s">
        <v>105</v>
      </c>
      <c r="AS147" s="53" t="str">
        <f t="shared" si="124"/>
        <v>Prevenir</v>
      </c>
      <c r="AT147" s="20" t="s">
        <v>108</v>
      </c>
      <c r="AU147" s="20" t="s">
        <v>110</v>
      </c>
      <c r="AV147" s="20" t="s">
        <v>112</v>
      </c>
      <c r="AW147" s="53">
        <f t="shared" si="148"/>
        <v>15</v>
      </c>
      <c r="AX147" s="53">
        <f t="shared" si="149"/>
        <v>15</v>
      </c>
      <c r="AY147" s="53">
        <f t="shared" si="150"/>
        <v>15</v>
      </c>
      <c r="AZ147" s="53">
        <f t="shared" si="151"/>
        <v>15</v>
      </c>
      <c r="BA147" s="53">
        <f t="shared" si="152"/>
        <v>15</v>
      </c>
      <c r="BB147" s="53">
        <f t="shared" si="153"/>
        <v>15</v>
      </c>
      <c r="BC147" s="53">
        <f t="shared" si="154"/>
        <v>10</v>
      </c>
      <c r="BD147" s="54">
        <f t="shared" si="155"/>
        <v>100</v>
      </c>
      <c r="BE147" s="54" t="str">
        <f t="shared" si="156"/>
        <v>Fuerte</v>
      </c>
      <c r="BF147" s="55" t="s">
        <v>156</v>
      </c>
      <c r="BG147" s="54" t="str">
        <f t="shared" si="157"/>
        <v>Fuerte</v>
      </c>
      <c r="BH147" s="54" t="str">
        <f t="shared" si="158"/>
        <v>Fuerte</v>
      </c>
      <c r="BI147" s="54">
        <f t="shared" si="159"/>
        <v>100</v>
      </c>
      <c r="BJ147" s="129">
        <f>+AVERAGE(BI147:BI149)</f>
        <v>66.666666666666671</v>
      </c>
      <c r="BK147" s="130" t="str">
        <f t="shared" si="164"/>
        <v>Moderado</v>
      </c>
      <c r="BL147" s="57" t="s">
        <v>165</v>
      </c>
      <c r="BM147" s="57" t="s">
        <v>165</v>
      </c>
      <c r="BN147" s="58">
        <f>IF(E147=$E$7,0,IF(AND(BK147="Fuerte",BL147="Directamente"),2,IF(AND(BK147="Moderado",BL147="Directamente"),1,0)))</f>
        <v>1</v>
      </c>
      <c r="BO147" s="131">
        <f>+AVERAGE(BN147:BN149)</f>
        <v>1</v>
      </c>
      <c r="BP147" s="58">
        <f>IF(D147=$E$7,0,IF(AND(BK147="Fuerte",BL147="Indirectamente"),1,IF(AND(BK147="Fuerte",BL147="Directamente"),2,IF(AND(BK147="Moderado",BL147="Directamente"),1,0))))</f>
        <v>1</v>
      </c>
      <c r="BQ147" s="131">
        <f>+AVERAGE(BP147:BP149)</f>
        <v>1</v>
      </c>
      <c r="BR147" s="68" t="s">
        <v>43</v>
      </c>
    </row>
    <row r="148" spans="1:70" s="67" customFormat="1" ht="108" x14ac:dyDescent="0.2">
      <c r="A148" s="118"/>
      <c r="B148" s="115"/>
      <c r="C148" s="68" t="s">
        <v>43</v>
      </c>
      <c r="D148" s="142"/>
      <c r="E148" s="142"/>
      <c r="F148" s="136"/>
      <c r="G148" s="136"/>
      <c r="H148" s="136"/>
      <c r="I148" s="140"/>
      <c r="J148" s="141"/>
      <c r="K148" s="140"/>
      <c r="L148" s="136"/>
      <c r="M148" s="136"/>
      <c r="N148" s="137">
        <f t="shared" si="144"/>
        <v>0</v>
      </c>
      <c r="O148" s="135"/>
      <c r="P148" s="135"/>
      <c r="Q148" s="149"/>
      <c r="R148" s="138">
        <f>+L148-BN148</f>
        <v>-1</v>
      </c>
      <c r="S148" s="138">
        <f>+M148-BQ148</f>
        <v>0</v>
      </c>
      <c r="T148" s="137">
        <f t="shared" si="145"/>
        <v>0</v>
      </c>
      <c r="U148" s="135"/>
      <c r="V148" s="135"/>
      <c r="W148" s="136"/>
      <c r="X148" s="136"/>
      <c r="Y148" s="26" t="s">
        <v>823</v>
      </c>
      <c r="Z148" s="20" t="s">
        <v>419</v>
      </c>
      <c r="AA148" s="20" t="s">
        <v>23</v>
      </c>
      <c r="AB148" s="20" t="s">
        <v>532</v>
      </c>
      <c r="AC148" s="53" t="s">
        <v>9</v>
      </c>
      <c r="AD148" s="54">
        <f>+SUM(AE148:AH148)</f>
        <v>0</v>
      </c>
      <c r="AE148" s="53"/>
      <c r="AF148" s="53"/>
      <c r="AG148" s="53">
        <v>0</v>
      </c>
      <c r="AH148" s="53">
        <v>0</v>
      </c>
      <c r="AI148" s="53" t="s">
        <v>6</v>
      </c>
      <c r="AJ148" s="20" t="s">
        <v>20</v>
      </c>
      <c r="AK148" s="20" t="s">
        <v>6</v>
      </c>
      <c r="AL148" s="20" t="s">
        <v>6</v>
      </c>
      <c r="AM148" s="20" t="s">
        <v>6</v>
      </c>
      <c r="AN148" s="20" t="s">
        <v>29</v>
      </c>
      <c r="AO148" s="53" t="s">
        <v>117</v>
      </c>
      <c r="AP148" s="53" t="s">
        <v>101</v>
      </c>
      <c r="AQ148" s="53" t="s">
        <v>103</v>
      </c>
      <c r="AR148" s="53" t="s">
        <v>105</v>
      </c>
      <c r="AS148" s="53" t="str">
        <f t="shared" ref="AS148:AS153" si="167">+IF(AJ148="Preventivo","Prevenir",IF(AJ148="Detectivo","Detectar","No es un control"))</f>
        <v>Prevenir</v>
      </c>
      <c r="AT148" s="20" t="s">
        <v>108</v>
      </c>
      <c r="AU148" s="20" t="s">
        <v>111</v>
      </c>
      <c r="AV148" s="20" t="s">
        <v>112</v>
      </c>
      <c r="AW148" s="53">
        <f t="shared" si="148"/>
        <v>15</v>
      </c>
      <c r="AX148" s="53">
        <f t="shared" si="149"/>
        <v>15</v>
      </c>
      <c r="AY148" s="53">
        <f t="shared" si="150"/>
        <v>15</v>
      </c>
      <c r="AZ148" s="53">
        <f t="shared" si="151"/>
        <v>15</v>
      </c>
      <c r="BA148" s="53">
        <f t="shared" si="152"/>
        <v>15</v>
      </c>
      <c r="BB148" s="53">
        <f t="shared" si="153"/>
        <v>0</v>
      </c>
      <c r="BC148" s="53">
        <f t="shared" si="154"/>
        <v>10</v>
      </c>
      <c r="BD148" s="54">
        <f t="shared" si="155"/>
        <v>85</v>
      </c>
      <c r="BE148" s="54" t="str">
        <f t="shared" si="156"/>
        <v>Débil</v>
      </c>
      <c r="BF148" s="55" t="s">
        <v>156</v>
      </c>
      <c r="BG148" s="54" t="str">
        <f t="shared" si="157"/>
        <v>Fuerte</v>
      </c>
      <c r="BH148" s="54" t="str">
        <f t="shared" si="158"/>
        <v>Débil</v>
      </c>
      <c r="BI148" s="54">
        <f t="shared" si="159"/>
        <v>0</v>
      </c>
      <c r="BJ148" s="129"/>
      <c r="BK148" s="130"/>
      <c r="BL148" s="57" t="s">
        <v>165</v>
      </c>
      <c r="BM148" s="57" t="s">
        <v>165</v>
      </c>
      <c r="BN148" s="58">
        <f>IF(E148=$E$7,0,IF(AND(BK147="Fuerte",BL148="Directamente"),2,IF(AND(BK147="Moderado",BL148="Directamente"),1,0)))</f>
        <v>1</v>
      </c>
      <c r="BO148" s="132"/>
      <c r="BP148" s="58">
        <f>IF(D148=$E$7,0,IF(AND(BK147="Fuerte",BL148="Indirectamente"),1,IF(AND(BK147="Fuerte",BL148="Directamente"),2,IF(AND(BK147="Moderado",BL148="Directamente"),1,0))))</f>
        <v>1</v>
      </c>
      <c r="BQ148" s="132"/>
      <c r="BR148" s="68" t="s">
        <v>43</v>
      </c>
    </row>
    <row r="149" spans="1:70" s="67" customFormat="1" ht="108" x14ac:dyDescent="0.2">
      <c r="A149" s="118"/>
      <c r="B149" s="115"/>
      <c r="C149" s="68" t="s">
        <v>43</v>
      </c>
      <c r="D149" s="142"/>
      <c r="E149" s="142"/>
      <c r="F149" s="136"/>
      <c r="G149" s="136"/>
      <c r="H149" s="136"/>
      <c r="I149" s="140"/>
      <c r="J149" s="141"/>
      <c r="K149" s="140"/>
      <c r="L149" s="136"/>
      <c r="M149" s="136"/>
      <c r="N149" s="137">
        <f t="shared" si="144"/>
        <v>0</v>
      </c>
      <c r="O149" s="135"/>
      <c r="P149" s="135"/>
      <c r="Q149" s="149"/>
      <c r="R149" s="138">
        <f>+L149-BN149</f>
        <v>-1</v>
      </c>
      <c r="S149" s="138">
        <f>+M149-BQ149</f>
        <v>0</v>
      </c>
      <c r="T149" s="137">
        <f t="shared" si="145"/>
        <v>0</v>
      </c>
      <c r="U149" s="135"/>
      <c r="V149" s="135"/>
      <c r="W149" s="136"/>
      <c r="X149" s="136"/>
      <c r="Y149" s="26" t="s">
        <v>824</v>
      </c>
      <c r="Z149" s="20" t="s">
        <v>420</v>
      </c>
      <c r="AA149" s="20" t="s">
        <v>23</v>
      </c>
      <c r="AB149" s="20" t="s">
        <v>533</v>
      </c>
      <c r="AC149" s="53" t="s">
        <v>9</v>
      </c>
      <c r="AD149" s="54">
        <f>+SUM(AE149:AH149)</f>
        <v>0</v>
      </c>
      <c r="AE149" s="53"/>
      <c r="AF149" s="53"/>
      <c r="AG149" s="53">
        <v>0</v>
      </c>
      <c r="AH149" s="53">
        <v>0</v>
      </c>
      <c r="AI149" s="53" t="s">
        <v>6</v>
      </c>
      <c r="AJ149" s="20" t="s">
        <v>20</v>
      </c>
      <c r="AK149" s="20" t="s">
        <v>6</v>
      </c>
      <c r="AL149" s="20" t="s">
        <v>6</v>
      </c>
      <c r="AM149" s="20" t="s">
        <v>6</v>
      </c>
      <c r="AN149" s="20" t="s">
        <v>29</v>
      </c>
      <c r="AO149" s="53" t="s">
        <v>117</v>
      </c>
      <c r="AP149" s="53" t="s">
        <v>101</v>
      </c>
      <c r="AQ149" s="53" t="s">
        <v>103</v>
      </c>
      <c r="AR149" s="53" t="s">
        <v>105</v>
      </c>
      <c r="AS149" s="53" t="str">
        <f t="shared" si="167"/>
        <v>Prevenir</v>
      </c>
      <c r="AT149" s="20" t="s">
        <v>108</v>
      </c>
      <c r="AU149" s="20" t="s">
        <v>110</v>
      </c>
      <c r="AV149" s="20" t="s">
        <v>112</v>
      </c>
      <c r="AW149" s="53">
        <f t="shared" si="148"/>
        <v>15</v>
      </c>
      <c r="AX149" s="53">
        <f t="shared" si="149"/>
        <v>15</v>
      </c>
      <c r="AY149" s="53">
        <f t="shared" si="150"/>
        <v>15</v>
      </c>
      <c r="AZ149" s="53">
        <f t="shared" si="151"/>
        <v>15</v>
      </c>
      <c r="BA149" s="53">
        <f t="shared" si="152"/>
        <v>15</v>
      </c>
      <c r="BB149" s="53">
        <f t="shared" si="153"/>
        <v>15</v>
      </c>
      <c r="BC149" s="53">
        <f t="shared" si="154"/>
        <v>10</v>
      </c>
      <c r="BD149" s="54">
        <f t="shared" si="155"/>
        <v>100</v>
      </c>
      <c r="BE149" s="54" t="str">
        <f t="shared" si="156"/>
        <v>Fuerte</v>
      </c>
      <c r="BF149" s="55" t="s">
        <v>156</v>
      </c>
      <c r="BG149" s="54" t="str">
        <f t="shared" si="157"/>
        <v>Fuerte</v>
      </c>
      <c r="BH149" s="54" t="str">
        <f t="shared" si="158"/>
        <v>Fuerte</v>
      </c>
      <c r="BI149" s="54">
        <f t="shared" si="159"/>
        <v>100</v>
      </c>
      <c r="BJ149" s="129"/>
      <c r="BK149" s="130"/>
      <c r="BL149" s="57" t="s">
        <v>165</v>
      </c>
      <c r="BM149" s="57" t="s">
        <v>165</v>
      </c>
      <c r="BN149" s="58">
        <f>IF(E149=$E$7,0,IF(AND(BK147="Fuerte",BL149="Directamente"),2,IF(AND(BK147="Moderado",BL149="Directamente"),1,0)))</f>
        <v>1</v>
      </c>
      <c r="BO149" s="134"/>
      <c r="BP149" s="58">
        <f>IF(D149=$E$7,0,IF(AND(BK147="Fuerte",BL149="Indirectamente"),1,IF(AND(BK147="Fuerte",BL149="Directamente"),2,IF(AND(BK147="Moderado",BL149="Directamente"),1,0))))</f>
        <v>1</v>
      </c>
      <c r="BQ149" s="134"/>
      <c r="BR149" s="68" t="s">
        <v>43</v>
      </c>
    </row>
    <row r="150" spans="1:70" s="67" customFormat="1" ht="108" x14ac:dyDescent="0.2">
      <c r="A150" s="118">
        <v>58</v>
      </c>
      <c r="B150" s="115" t="s">
        <v>604</v>
      </c>
      <c r="C150" s="68" t="s">
        <v>43</v>
      </c>
      <c r="D150" s="142" t="s">
        <v>43</v>
      </c>
      <c r="E150" s="142" t="s">
        <v>32</v>
      </c>
      <c r="F150" s="136" t="s">
        <v>69</v>
      </c>
      <c r="G150" s="136" t="s">
        <v>76</v>
      </c>
      <c r="H150" s="136" t="s">
        <v>81</v>
      </c>
      <c r="I150" s="140" t="s">
        <v>421</v>
      </c>
      <c r="J150" s="141" t="s">
        <v>422</v>
      </c>
      <c r="K150" s="140" t="s">
        <v>423</v>
      </c>
      <c r="L150" s="136">
        <v>2</v>
      </c>
      <c r="M150" s="136">
        <v>4</v>
      </c>
      <c r="N150" s="137">
        <f t="shared" si="144"/>
        <v>8</v>
      </c>
      <c r="O150" s="135" t="str">
        <f t="shared" si="141"/>
        <v>24</v>
      </c>
      <c r="P150" s="135" t="str">
        <f t="shared" ref="P150" si="168">IF(OR(O150="11",O150="12",O150="21",O150="22",O150="31"),$P$9,IF(OR(O150="41",O150="32",O150="23",O150="13"),$P$8,IF(OR(O150="51",O150="52",O150="42",O150="43",O150="33",O150="24",O150="14"),$P$7,IF(OR(O150="53",O150="54",O150="44",O150="34",O150="55",O150="45",O150="35",O150="25",O150="15"),$P$6,0))))</f>
        <v>RIESGO ALTO</v>
      </c>
      <c r="Q150" s="149" t="s">
        <v>90</v>
      </c>
      <c r="R150" s="139">
        <f>INT(L150-BO150)</f>
        <v>2</v>
      </c>
      <c r="S150" s="139">
        <f>INT(M150-BQ150)</f>
        <v>4</v>
      </c>
      <c r="T150" s="137">
        <f t="shared" si="145"/>
        <v>8</v>
      </c>
      <c r="U150" s="135" t="str">
        <f t="shared" si="140"/>
        <v>24</v>
      </c>
      <c r="V150" s="135" t="str">
        <f t="shared" ref="V150" si="169">IF(OR(U150="11",U150="12",U150="21",U150="22",U150="31"),$P$9,IF(OR(U150="41",U150="32",U150="23",U150="13"),$P$8,IF(OR(U150="51",U150="52",U150="42",U150="43",U150="33",U150="24",U150="14"),$P$7,IF(OR(U150="53",U150="54",U150="44",U150="34",U150="55",U150="45",U150="35",U150="25",U150="15"),$P$6,0))))</f>
        <v>RIESGO ALTO</v>
      </c>
      <c r="W150" s="136" t="s">
        <v>760</v>
      </c>
      <c r="X150" s="136" t="s">
        <v>23</v>
      </c>
      <c r="Y150" s="26" t="s">
        <v>825</v>
      </c>
      <c r="Z150" s="20" t="s">
        <v>419</v>
      </c>
      <c r="AA150" s="20" t="s">
        <v>23</v>
      </c>
      <c r="AB150" s="20" t="s">
        <v>534</v>
      </c>
      <c r="AC150" s="53" t="s">
        <v>9</v>
      </c>
      <c r="AD150" s="54">
        <f>+SUM(AE150:AH150)</f>
        <v>0</v>
      </c>
      <c r="AE150" s="53"/>
      <c r="AF150" s="53"/>
      <c r="AG150" s="53">
        <v>0</v>
      </c>
      <c r="AH150" s="53">
        <v>0</v>
      </c>
      <c r="AI150" s="53" t="s">
        <v>6</v>
      </c>
      <c r="AJ150" s="20" t="s">
        <v>22</v>
      </c>
      <c r="AK150" s="20" t="s">
        <v>23</v>
      </c>
      <c r="AL150" s="20" t="s">
        <v>6</v>
      </c>
      <c r="AM150" s="20" t="s">
        <v>6</v>
      </c>
      <c r="AN150" s="20" t="s">
        <v>29</v>
      </c>
      <c r="AO150" s="53" t="s">
        <v>117</v>
      </c>
      <c r="AP150" s="53" t="s">
        <v>101</v>
      </c>
      <c r="AQ150" s="53" t="s">
        <v>103</v>
      </c>
      <c r="AR150" s="53" t="s">
        <v>105</v>
      </c>
      <c r="AS150" s="53" t="str">
        <f t="shared" si="167"/>
        <v>No es un control</v>
      </c>
      <c r="AT150" s="20" t="s">
        <v>108</v>
      </c>
      <c r="AU150" s="20" t="s">
        <v>110</v>
      </c>
      <c r="AV150" s="20" t="s">
        <v>112</v>
      </c>
      <c r="AW150" s="53">
        <f t="shared" si="148"/>
        <v>15</v>
      </c>
      <c r="AX150" s="53">
        <f t="shared" si="149"/>
        <v>15</v>
      </c>
      <c r="AY150" s="53">
        <f t="shared" si="150"/>
        <v>15</v>
      </c>
      <c r="AZ150" s="53">
        <f t="shared" si="151"/>
        <v>0</v>
      </c>
      <c r="BA150" s="53">
        <f t="shared" si="152"/>
        <v>15</v>
      </c>
      <c r="BB150" s="53">
        <f t="shared" si="153"/>
        <v>15</v>
      </c>
      <c r="BC150" s="53">
        <f t="shared" si="154"/>
        <v>10</v>
      </c>
      <c r="BD150" s="54">
        <f t="shared" si="155"/>
        <v>85</v>
      </c>
      <c r="BE150" s="54" t="str">
        <f t="shared" si="156"/>
        <v>Débil</v>
      </c>
      <c r="BF150" s="55" t="s">
        <v>156</v>
      </c>
      <c r="BG150" s="54" t="str">
        <f t="shared" si="157"/>
        <v>Fuerte</v>
      </c>
      <c r="BH150" s="54" t="str">
        <f t="shared" si="158"/>
        <v>Débil</v>
      </c>
      <c r="BI150" s="54">
        <f t="shared" si="159"/>
        <v>0</v>
      </c>
      <c r="BJ150" s="129">
        <f>+AVERAGE(BI150:BI151)</f>
        <v>0</v>
      </c>
      <c r="BK150" s="130" t="str">
        <f t="shared" si="164"/>
        <v>Débil</v>
      </c>
      <c r="BL150" s="57" t="s">
        <v>165</v>
      </c>
      <c r="BM150" s="57" t="s">
        <v>165</v>
      </c>
      <c r="BN150" s="58">
        <f>IF(E150=$E$7,0,IF(AND(BK150="Fuerte",BL150="Directamente"),2,IF(AND(BK150="Moderado",BL150="Directamente"),1,0)))</f>
        <v>0</v>
      </c>
      <c r="BO150" s="131">
        <f>+AVERAGE(BN150:BN151)</f>
        <v>0</v>
      </c>
      <c r="BP150" s="58">
        <f>IF(D150=$E$7,0,IF(AND(BK150="Fuerte",BL150="Indirectamente"),1,IF(AND(BK150="Fuerte",BL150="Directamente"),2,IF(AND(BK150="Moderado",BL150="Directamente"),1,0))))</f>
        <v>0</v>
      </c>
      <c r="BQ150" s="131">
        <f>+AVERAGE(BP150:BP151)</f>
        <v>0</v>
      </c>
      <c r="BR150" s="68" t="s">
        <v>43</v>
      </c>
    </row>
    <row r="151" spans="1:70" s="67" customFormat="1" ht="72" x14ac:dyDescent="0.2">
      <c r="A151" s="118"/>
      <c r="B151" s="115"/>
      <c r="C151" s="68" t="s">
        <v>43</v>
      </c>
      <c r="D151" s="142"/>
      <c r="E151" s="142"/>
      <c r="F151" s="136"/>
      <c r="G151" s="136"/>
      <c r="H151" s="136"/>
      <c r="I151" s="140"/>
      <c r="J151" s="141"/>
      <c r="K151" s="140"/>
      <c r="L151" s="136"/>
      <c r="M151" s="136"/>
      <c r="N151" s="137">
        <f t="shared" si="144"/>
        <v>0</v>
      </c>
      <c r="O151" s="135"/>
      <c r="P151" s="135"/>
      <c r="Q151" s="149"/>
      <c r="R151" s="138">
        <f>+L151-BN151</f>
        <v>0</v>
      </c>
      <c r="S151" s="138">
        <f>+M151-BQ151</f>
        <v>0</v>
      </c>
      <c r="T151" s="137">
        <f t="shared" si="145"/>
        <v>0</v>
      </c>
      <c r="U151" s="135"/>
      <c r="V151" s="135"/>
      <c r="W151" s="136"/>
      <c r="X151" s="136"/>
      <c r="Y151" s="26" t="s">
        <v>826</v>
      </c>
      <c r="Z151" s="20" t="s">
        <v>419</v>
      </c>
      <c r="AA151" s="20" t="s">
        <v>23</v>
      </c>
      <c r="AB151" s="20" t="s">
        <v>535</v>
      </c>
      <c r="AC151" s="53" t="s">
        <v>7</v>
      </c>
      <c r="AD151" s="54">
        <f t="shared" si="146"/>
        <v>6</v>
      </c>
      <c r="AE151" s="53"/>
      <c r="AF151" s="53"/>
      <c r="AG151" s="53">
        <v>2</v>
      </c>
      <c r="AH151" s="53">
        <v>4</v>
      </c>
      <c r="AI151" s="53" t="s">
        <v>23</v>
      </c>
      <c r="AJ151" s="20" t="s">
        <v>20</v>
      </c>
      <c r="AK151" s="20" t="s">
        <v>6</v>
      </c>
      <c r="AL151" s="20" t="s">
        <v>6</v>
      </c>
      <c r="AM151" s="20" t="s">
        <v>6</v>
      </c>
      <c r="AN151" s="20" t="s">
        <v>27</v>
      </c>
      <c r="AO151" s="53" t="s">
        <v>117</v>
      </c>
      <c r="AP151" s="53" t="s">
        <v>101</v>
      </c>
      <c r="AQ151" s="53" t="s">
        <v>104</v>
      </c>
      <c r="AR151" s="53" t="s">
        <v>105</v>
      </c>
      <c r="AS151" s="53" t="str">
        <f t="shared" si="167"/>
        <v>Prevenir</v>
      </c>
      <c r="AT151" s="20" t="s">
        <v>108</v>
      </c>
      <c r="AU151" s="20" t="s">
        <v>110</v>
      </c>
      <c r="AV151" s="20" t="s">
        <v>112</v>
      </c>
      <c r="AW151" s="53">
        <f t="shared" si="148"/>
        <v>15</v>
      </c>
      <c r="AX151" s="53">
        <f t="shared" si="149"/>
        <v>0</v>
      </c>
      <c r="AY151" s="53">
        <f t="shared" si="150"/>
        <v>15</v>
      </c>
      <c r="AZ151" s="53">
        <f t="shared" si="151"/>
        <v>15</v>
      </c>
      <c r="BA151" s="53">
        <f t="shared" si="152"/>
        <v>15</v>
      </c>
      <c r="BB151" s="53">
        <f t="shared" si="153"/>
        <v>15</v>
      </c>
      <c r="BC151" s="53">
        <f t="shared" si="154"/>
        <v>10</v>
      </c>
      <c r="BD151" s="54">
        <f t="shared" si="155"/>
        <v>85</v>
      </c>
      <c r="BE151" s="54" t="str">
        <f t="shared" si="156"/>
        <v>Débil</v>
      </c>
      <c r="BF151" s="55" t="s">
        <v>156</v>
      </c>
      <c r="BG151" s="54" t="str">
        <f t="shared" si="157"/>
        <v>Fuerte</v>
      </c>
      <c r="BH151" s="54" t="str">
        <f t="shared" si="158"/>
        <v>Débil</v>
      </c>
      <c r="BI151" s="54">
        <f t="shared" si="159"/>
        <v>0</v>
      </c>
      <c r="BJ151" s="129"/>
      <c r="BK151" s="130"/>
      <c r="BL151" s="57" t="s">
        <v>165</v>
      </c>
      <c r="BM151" s="57" t="s">
        <v>165</v>
      </c>
      <c r="BN151" s="58">
        <f>IF(E151=$E$7,0,IF(AND(BK150="Fuerte",BL151="Directamente"),2,IF(AND(BK150="Moderado",BL151="Directamente"),1,0)))</f>
        <v>0</v>
      </c>
      <c r="BO151" s="132"/>
      <c r="BP151" s="58">
        <f>IF(D151=$E$7,0,IF(AND(BK150="Fuerte",BL151="Indirectamente"),1,IF(AND(BK150="Fuerte",BL151="Directamente"),2,IF(AND(BK150="Moderado",BL151="Directamente"),1,0))))</f>
        <v>0</v>
      </c>
      <c r="BQ151" s="132"/>
      <c r="BR151" s="68" t="s">
        <v>43</v>
      </c>
    </row>
    <row r="152" spans="1:70" s="67" customFormat="1" ht="84" x14ac:dyDescent="0.2">
      <c r="A152" s="118">
        <v>59</v>
      </c>
      <c r="B152" s="115" t="s">
        <v>605</v>
      </c>
      <c r="C152" s="68" t="s">
        <v>43</v>
      </c>
      <c r="D152" s="142" t="s">
        <v>43</v>
      </c>
      <c r="E152" s="142" t="s">
        <v>34</v>
      </c>
      <c r="F152" s="136" t="s">
        <v>69</v>
      </c>
      <c r="G152" s="136" t="s">
        <v>76</v>
      </c>
      <c r="H152" s="136" t="s">
        <v>81</v>
      </c>
      <c r="I152" s="140" t="s">
        <v>424</v>
      </c>
      <c r="J152" s="141" t="s">
        <v>425</v>
      </c>
      <c r="K152" s="140" t="s">
        <v>347</v>
      </c>
      <c r="L152" s="136">
        <v>2</v>
      </c>
      <c r="M152" s="136">
        <v>5</v>
      </c>
      <c r="N152" s="137">
        <f t="shared" si="144"/>
        <v>10</v>
      </c>
      <c r="O152" s="135" t="str">
        <f t="shared" ref="O152:O155" si="170">(CONCATENATE(L152,M152))</f>
        <v>25</v>
      </c>
      <c r="P152" s="135" t="str">
        <f t="shared" ref="P152:P155" si="171">IF(OR(O152="11",O152="12",O152="21",O152="22",O152="31"),$P$9,IF(OR(O152="41",O152="32",O152="23",O152="13"),$P$8,IF(OR(O152="51",O152="52",O152="42",O152="43",O152="33",O152="24",O152="14"),$P$7,IF(OR(O152="53",O152="54",O152="44",O152="34",O152="55",O152="45",O152="35",O152="25",O152="15"),$P$6,0))))</f>
        <v>RIESGO EXTREMO</v>
      </c>
      <c r="Q152" s="149" t="s">
        <v>90</v>
      </c>
      <c r="R152" s="139">
        <f>INT(L152-BO152)</f>
        <v>1</v>
      </c>
      <c r="S152" s="139">
        <f>INT(M152-BQ152)</f>
        <v>5</v>
      </c>
      <c r="T152" s="137">
        <f t="shared" si="145"/>
        <v>5</v>
      </c>
      <c r="U152" s="135" t="str">
        <f t="shared" ref="U152:U155" si="172">(CONCATENATE(R152,S152))</f>
        <v>15</v>
      </c>
      <c r="V152" s="135" t="str">
        <f t="shared" ref="V152:V156" si="173">IF(OR(U152="11",U152="12",U152="21",U152="22",U152="31"),$P$9,IF(OR(U152="41",U152="32",U152="23",U152="13"),$P$8,IF(OR(U152="51",U152="52",U152="42",U152="43",U152="33",U152="24",U152="14"),$P$7,IF(OR(U152="53",U152="54",U152="44",U152="34",U152="55",U152="45",U152="35",U152="25",U152="15"),$P$6,0))))</f>
        <v>RIESGO EXTREMO</v>
      </c>
      <c r="W152" s="136" t="s">
        <v>760</v>
      </c>
      <c r="X152" s="136" t="s">
        <v>23</v>
      </c>
      <c r="Y152" s="26" t="s">
        <v>827</v>
      </c>
      <c r="Z152" s="20" t="s">
        <v>426</v>
      </c>
      <c r="AA152" s="20" t="s">
        <v>23</v>
      </c>
      <c r="AB152" s="20" t="s">
        <v>536</v>
      </c>
      <c r="AC152" s="53" t="s">
        <v>7</v>
      </c>
      <c r="AD152" s="54">
        <f t="shared" si="146"/>
        <v>1</v>
      </c>
      <c r="AE152" s="53"/>
      <c r="AF152" s="53"/>
      <c r="AG152" s="53">
        <v>0</v>
      </c>
      <c r="AH152" s="53">
        <v>1</v>
      </c>
      <c r="AI152" s="53" t="s">
        <v>23</v>
      </c>
      <c r="AJ152" s="20" t="s">
        <v>20</v>
      </c>
      <c r="AK152" s="20" t="s">
        <v>6</v>
      </c>
      <c r="AL152" s="20" t="s">
        <v>6</v>
      </c>
      <c r="AM152" s="20" t="s">
        <v>6</v>
      </c>
      <c r="AN152" s="20" t="s">
        <v>28</v>
      </c>
      <c r="AO152" s="53" t="s">
        <v>117</v>
      </c>
      <c r="AP152" s="53" t="s">
        <v>101</v>
      </c>
      <c r="AQ152" s="53" t="s">
        <v>103</v>
      </c>
      <c r="AR152" s="53" t="s">
        <v>105</v>
      </c>
      <c r="AS152" s="53" t="str">
        <f t="shared" si="167"/>
        <v>Prevenir</v>
      </c>
      <c r="AT152" s="20" t="s">
        <v>108</v>
      </c>
      <c r="AU152" s="20" t="s">
        <v>110</v>
      </c>
      <c r="AV152" s="20" t="s">
        <v>112</v>
      </c>
      <c r="AW152" s="53">
        <f t="shared" si="148"/>
        <v>15</v>
      </c>
      <c r="AX152" s="53">
        <f t="shared" si="149"/>
        <v>15</v>
      </c>
      <c r="AY152" s="53">
        <f t="shared" si="150"/>
        <v>15</v>
      </c>
      <c r="AZ152" s="53">
        <f t="shared" si="151"/>
        <v>15</v>
      </c>
      <c r="BA152" s="53">
        <f t="shared" si="152"/>
        <v>15</v>
      </c>
      <c r="BB152" s="53">
        <f t="shared" si="153"/>
        <v>15</v>
      </c>
      <c r="BC152" s="53">
        <f t="shared" si="154"/>
        <v>10</v>
      </c>
      <c r="BD152" s="54">
        <f t="shared" si="155"/>
        <v>100</v>
      </c>
      <c r="BE152" s="54" t="str">
        <f t="shared" si="156"/>
        <v>Fuerte</v>
      </c>
      <c r="BF152" s="55" t="s">
        <v>156</v>
      </c>
      <c r="BG152" s="54" t="str">
        <f t="shared" si="157"/>
        <v>Fuerte</v>
      </c>
      <c r="BH152" s="54" t="str">
        <f t="shared" si="158"/>
        <v>Fuerte</v>
      </c>
      <c r="BI152" s="54">
        <f t="shared" si="159"/>
        <v>100</v>
      </c>
      <c r="BJ152" s="129">
        <f>+AVERAGE(BI152:BI153)</f>
        <v>100</v>
      </c>
      <c r="BK152" s="130" t="str">
        <f t="shared" si="164"/>
        <v>Fuerte</v>
      </c>
      <c r="BL152" s="57" t="s">
        <v>165</v>
      </c>
      <c r="BM152" s="57" t="s">
        <v>165</v>
      </c>
      <c r="BN152" s="58">
        <f>IF(E152=$E$7,0,IF(AND(BK152="Fuerte",BL152="Directamente"),2,IF(AND(BK152="Moderado",BL152="Directamente"),1,0)))</f>
        <v>0</v>
      </c>
      <c r="BO152" s="131">
        <f>+AVERAGE(BN152:BN153)</f>
        <v>1</v>
      </c>
      <c r="BP152" s="58">
        <f>IF(D152=$E$7,0,IF(AND(BK152="Fuerte",BL152="Indirectamente"),1,IF(AND(BK152="Fuerte",BL152="Directamente"),2,IF(AND(BK152="Moderado",BL152="Directamente"),1,0))))</f>
        <v>2</v>
      </c>
      <c r="BQ152" s="131">
        <f>+IF(E152="De Corrupción",0,AVERAGE(BP152:BP153))</f>
        <v>0</v>
      </c>
      <c r="BR152" s="68" t="s">
        <v>43</v>
      </c>
    </row>
    <row r="153" spans="1:70" s="67" customFormat="1" ht="84" x14ac:dyDescent="0.2">
      <c r="A153" s="118"/>
      <c r="B153" s="115"/>
      <c r="C153" s="68" t="s">
        <v>43</v>
      </c>
      <c r="D153" s="142"/>
      <c r="E153" s="142"/>
      <c r="F153" s="136"/>
      <c r="G153" s="136"/>
      <c r="H153" s="136"/>
      <c r="I153" s="140"/>
      <c r="J153" s="141"/>
      <c r="K153" s="140"/>
      <c r="L153" s="136"/>
      <c r="M153" s="136"/>
      <c r="N153" s="137">
        <f t="shared" si="144"/>
        <v>0</v>
      </c>
      <c r="O153" s="135" t="str">
        <f t="shared" si="170"/>
        <v/>
      </c>
      <c r="P153" s="135">
        <f t="shared" si="171"/>
        <v>0</v>
      </c>
      <c r="Q153" s="149"/>
      <c r="R153" s="138">
        <f>+L153-BN153</f>
        <v>-2</v>
      </c>
      <c r="S153" s="138">
        <f>+M153-BQ153</f>
        <v>0</v>
      </c>
      <c r="T153" s="137">
        <f t="shared" si="145"/>
        <v>0</v>
      </c>
      <c r="U153" s="135" t="str">
        <f t="shared" si="172"/>
        <v>-20</v>
      </c>
      <c r="V153" s="135">
        <f t="shared" si="173"/>
        <v>0</v>
      </c>
      <c r="W153" s="136"/>
      <c r="X153" s="136"/>
      <c r="Y153" s="26" t="s">
        <v>828</v>
      </c>
      <c r="Z153" s="20" t="s">
        <v>426</v>
      </c>
      <c r="AA153" s="20" t="s">
        <v>23</v>
      </c>
      <c r="AB153" s="20" t="s">
        <v>537</v>
      </c>
      <c r="AC153" s="53" t="s">
        <v>9</v>
      </c>
      <c r="AD153" s="54">
        <f>+SUM(AE153:AH153)</f>
        <v>0</v>
      </c>
      <c r="AE153" s="53"/>
      <c r="AF153" s="53"/>
      <c r="AG153" s="53">
        <v>0</v>
      </c>
      <c r="AH153" s="53">
        <v>0</v>
      </c>
      <c r="AI153" s="53" t="s">
        <v>6</v>
      </c>
      <c r="AJ153" s="20" t="s">
        <v>20</v>
      </c>
      <c r="AK153" s="20" t="s">
        <v>6</v>
      </c>
      <c r="AL153" s="20" t="s">
        <v>6</v>
      </c>
      <c r="AM153" s="20" t="s">
        <v>6</v>
      </c>
      <c r="AN153" s="20" t="s">
        <v>30</v>
      </c>
      <c r="AO153" s="53" t="s">
        <v>117</v>
      </c>
      <c r="AP153" s="53" t="s">
        <v>101</v>
      </c>
      <c r="AQ153" s="53" t="s">
        <v>103</v>
      </c>
      <c r="AR153" s="53" t="s">
        <v>105</v>
      </c>
      <c r="AS153" s="53" t="str">
        <f t="shared" si="167"/>
        <v>Prevenir</v>
      </c>
      <c r="AT153" s="20" t="s">
        <v>108</v>
      </c>
      <c r="AU153" s="20" t="s">
        <v>110</v>
      </c>
      <c r="AV153" s="20" t="s">
        <v>112</v>
      </c>
      <c r="AW153" s="53">
        <f t="shared" si="148"/>
        <v>15</v>
      </c>
      <c r="AX153" s="53">
        <f t="shared" si="149"/>
        <v>15</v>
      </c>
      <c r="AY153" s="53">
        <f t="shared" si="150"/>
        <v>15</v>
      </c>
      <c r="AZ153" s="53">
        <f t="shared" si="151"/>
        <v>15</v>
      </c>
      <c r="BA153" s="53">
        <f t="shared" si="152"/>
        <v>15</v>
      </c>
      <c r="BB153" s="53">
        <f t="shared" si="153"/>
        <v>15</v>
      </c>
      <c r="BC153" s="53">
        <f t="shared" si="154"/>
        <v>10</v>
      </c>
      <c r="BD153" s="54">
        <f t="shared" si="155"/>
        <v>100</v>
      </c>
      <c r="BE153" s="54" t="str">
        <f t="shared" si="156"/>
        <v>Fuerte</v>
      </c>
      <c r="BF153" s="55" t="s">
        <v>156</v>
      </c>
      <c r="BG153" s="54" t="str">
        <f t="shared" si="157"/>
        <v>Fuerte</v>
      </c>
      <c r="BH153" s="54" t="str">
        <f t="shared" si="158"/>
        <v>Fuerte</v>
      </c>
      <c r="BI153" s="54">
        <f t="shared" si="159"/>
        <v>100</v>
      </c>
      <c r="BJ153" s="129"/>
      <c r="BK153" s="130"/>
      <c r="BL153" s="57" t="s">
        <v>165</v>
      </c>
      <c r="BM153" s="57" t="s">
        <v>165</v>
      </c>
      <c r="BN153" s="58">
        <f>IF(E153=$E$7,0,IF(AND(BK152="Fuerte",BL153="Directamente"),2,IF(AND(BK152="Moderado",BL153="Directamente"),1,0)))</f>
        <v>2</v>
      </c>
      <c r="BO153" s="132"/>
      <c r="BP153" s="58">
        <f>IF(D153=$E$7,0,IF(AND(BK152="Fuerte",BL153="Indirectamente"),1,IF(AND(BK152="Fuerte",BL153="Directamente"),2,IF(AND(BK152="Moderado",BL153="Directamente"),1,0))))</f>
        <v>2</v>
      </c>
      <c r="BQ153" s="132"/>
      <c r="BR153" s="68" t="s">
        <v>43</v>
      </c>
    </row>
    <row r="154" spans="1:70" s="67" customFormat="1" ht="120" x14ac:dyDescent="0.2">
      <c r="A154" s="69">
        <v>60</v>
      </c>
      <c r="B154" s="63" t="s">
        <v>606</v>
      </c>
      <c r="C154" s="68" t="s">
        <v>44</v>
      </c>
      <c r="D154" s="64" t="s">
        <v>44</v>
      </c>
      <c r="E154" s="64" t="s">
        <v>34</v>
      </c>
      <c r="F154" s="47" t="s">
        <v>66</v>
      </c>
      <c r="G154" s="47" t="s">
        <v>76</v>
      </c>
      <c r="H154" s="47" t="s">
        <v>72</v>
      </c>
      <c r="I154" s="26" t="s">
        <v>427</v>
      </c>
      <c r="J154" s="48" t="s">
        <v>428</v>
      </c>
      <c r="K154" s="26" t="s">
        <v>429</v>
      </c>
      <c r="L154" s="47">
        <v>1</v>
      </c>
      <c r="M154" s="47">
        <v>3</v>
      </c>
      <c r="N154" s="43">
        <f t="shared" si="144"/>
        <v>3</v>
      </c>
      <c r="O154" s="44" t="str">
        <f t="shared" si="170"/>
        <v>13</v>
      </c>
      <c r="P154" s="44" t="str">
        <f t="shared" si="171"/>
        <v>RIESGO MODERADO</v>
      </c>
      <c r="Q154" s="49" t="s">
        <v>90</v>
      </c>
      <c r="R154" s="45">
        <f>INT(L154-BO154)</f>
        <v>1</v>
      </c>
      <c r="S154" s="45">
        <f>INT(M154-BQ154)</f>
        <v>3</v>
      </c>
      <c r="T154" s="43">
        <f t="shared" si="145"/>
        <v>3</v>
      </c>
      <c r="U154" s="44" t="str">
        <f t="shared" si="172"/>
        <v>13</v>
      </c>
      <c r="V154" s="44" t="str">
        <f t="shared" si="173"/>
        <v>RIESGO MODERADO</v>
      </c>
      <c r="W154" s="47" t="s">
        <v>829</v>
      </c>
      <c r="X154" s="47" t="s">
        <v>23</v>
      </c>
      <c r="Y154" s="26" t="s">
        <v>830</v>
      </c>
      <c r="Z154" s="20" t="s">
        <v>430</v>
      </c>
      <c r="AA154" s="20" t="s">
        <v>23</v>
      </c>
      <c r="AB154" s="20" t="s">
        <v>538</v>
      </c>
      <c r="AC154" s="53" t="s">
        <v>7</v>
      </c>
      <c r="AD154" s="54">
        <f t="shared" si="146"/>
        <v>6</v>
      </c>
      <c r="AE154" s="53"/>
      <c r="AF154" s="53"/>
      <c r="AG154" s="53">
        <v>2</v>
      </c>
      <c r="AH154" s="53">
        <v>4</v>
      </c>
      <c r="AI154" s="53" t="s">
        <v>23</v>
      </c>
      <c r="AJ154" s="20" t="s">
        <v>20</v>
      </c>
      <c r="AK154" s="20" t="s">
        <v>6</v>
      </c>
      <c r="AL154" s="20" t="s">
        <v>6</v>
      </c>
      <c r="AM154" s="20" t="s">
        <v>6</v>
      </c>
      <c r="AN154" s="20" t="s">
        <v>27</v>
      </c>
      <c r="AO154" s="53" t="s">
        <v>117</v>
      </c>
      <c r="AP154" s="53" t="s">
        <v>101</v>
      </c>
      <c r="AQ154" s="53" t="s">
        <v>103</v>
      </c>
      <c r="AR154" s="53" t="s">
        <v>105</v>
      </c>
      <c r="AS154" s="53" t="str">
        <f t="shared" si="124"/>
        <v>Prevenir</v>
      </c>
      <c r="AT154" s="20" t="s">
        <v>108</v>
      </c>
      <c r="AU154" s="20" t="s">
        <v>110</v>
      </c>
      <c r="AV154" s="20" t="s">
        <v>112</v>
      </c>
      <c r="AW154" s="53">
        <f t="shared" si="148"/>
        <v>15</v>
      </c>
      <c r="AX154" s="53">
        <f t="shared" si="149"/>
        <v>15</v>
      </c>
      <c r="AY154" s="53">
        <f t="shared" si="150"/>
        <v>15</v>
      </c>
      <c r="AZ154" s="53">
        <f t="shared" si="151"/>
        <v>15</v>
      </c>
      <c r="BA154" s="53">
        <f t="shared" si="152"/>
        <v>15</v>
      </c>
      <c r="BB154" s="53">
        <f t="shared" si="153"/>
        <v>15</v>
      </c>
      <c r="BC154" s="53">
        <f t="shared" si="154"/>
        <v>10</v>
      </c>
      <c r="BD154" s="54">
        <f t="shared" si="155"/>
        <v>100</v>
      </c>
      <c r="BE154" s="54" t="str">
        <f t="shared" si="156"/>
        <v>Fuerte</v>
      </c>
      <c r="BF154" s="55" t="s">
        <v>156</v>
      </c>
      <c r="BG154" s="54" t="str">
        <f t="shared" si="157"/>
        <v>Fuerte</v>
      </c>
      <c r="BH154" s="54" t="str">
        <f t="shared" si="158"/>
        <v>Fuerte</v>
      </c>
      <c r="BI154" s="54">
        <f t="shared" si="159"/>
        <v>100</v>
      </c>
      <c r="BJ154" s="65">
        <f>+AVERAGE(BI154:BI154)</f>
        <v>100</v>
      </c>
      <c r="BK154" s="54" t="str">
        <f t="shared" si="164"/>
        <v>Fuerte</v>
      </c>
      <c r="BL154" s="57" t="s">
        <v>165</v>
      </c>
      <c r="BM154" s="57" t="s">
        <v>165</v>
      </c>
      <c r="BN154" s="58">
        <f>IF(E154=$E$7,0,IF(AND(BK154="Fuerte",BL154="Directamente"),2,IF(AND(BK154="Moderado",BL154="Directamente"),1,0)))</f>
        <v>0</v>
      </c>
      <c r="BO154" s="66">
        <f>+AVERAGE(BN154:BN154)</f>
        <v>0</v>
      </c>
      <c r="BP154" s="58">
        <f>IF(D154=$E$7,0,IF(AND(BK154="Fuerte",BL154="Indirectamente"),1,IF(AND(BK154="Fuerte",BL154="Directamente"),2,IF(AND(BK154="Moderado",BL154="Directamente"),1,0))))</f>
        <v>2</v>
      </c>
      <c r="BQ154" s="66">
        <f>+IF(E154="De Corrupción",0,AVERAGE(BP154:BP154))</f>
        <v>0</v>
      </c>
      <c r="BR154" s="68" t="s">
        <v>44</v>
      </c>
    </row>
    <row r="155" spans="1:70" s="67" customFormat="1" ht="192" x14ac:dyDescent="0.2">
      <c r="A155" s="69">
        <v>61</v>
      </c>
      <c r="B155" s="63" t="s">
        <v>607</v>
      </c>
      <c r="C155" s="68" t="s">
        <v>44</v>
      </c>
      <c r="D155" s="64" t="s">
        <v>44</v>
      </c>
      <c r="E155" s="64" t="s">
        <v>38</v>
      </c>
      <c r="F155" s="47" t="s">
        <v>69</v>
      </c>
      <c r="G155" s="47" t="s">
        <v>77</v>
      </c>
      <c r="H155" s="47" t="s">
        <v>81</v>
      </c>
      <c r="I155" s="26" t="s">
        <v>431</v>
      </c>
      <c r="J155" s="48" t="s">
        <v>432</v>
      </c>
      <c r="K155" s="26" t="s">
        <v>433</v>
      </c>
      <c r="L155" s="47">
        <v>2</v>
      </c>
      <c r="M155" s="47">
        <v>4</v>
      </c>
      <c r="N155" s="43">
        <f t="shared" si="144"/>
        <v>8</v>
      </c>
      <c r="O155" s="44" t="str">
        <f t="shared" si="170"/>
        <v>24</v>
      </c>
      <c r="P155" s="44" t="str">
        <f t="shared" si="171"/>
        <v>RIESGO ALTO</v>
      </c>
      <c r="Q155" s="49" t="s">
        <v>90</v>
      </c>
      <c r="R155" s="45">
        <f>+IF(INT(L155-BO155)&lt;=1,1,INT(L155-BO155))</f>
        <v>1</v>
      </c>
      <c r="S155" s="45">
        <f>INT(M155-BQ155)</f>
        <v>2</v>
      </c>
      <c r="T155" s="43">
        <f t="shared" si="145"/>
        <v>2</v>
      </c>
      <c r="U155" s="44" t="str">
        <f t="shared" si="172"/>
        <v>12</v>
      </c>
      <c r="V155" s="44" t="str">
        <f t="shared" si="173"/>
        <v>RIESGO BAJO</v>
      </c>
      <c r="W155" s="47" t="s">
        <v>829</v>
      </c>
      <c r="X155" s="47" t="s">
        <v>23</v>
      </c>
      <c r="Y155" s="26" t="s">
        <v>831</v>
      </c>
      <c r="Z155" s="20" t="s">
        <v>434</v>
      </c>
      <c r="AA155" s="20" t="s">
        <v>23</v>
      </c>
      <c r="AB155" s="20" t="s">
        <v>539</v>
      </c>
      <c r="AC155" s="53" t="s">
        <v>7</v>
      </c>
      <c r="AD155" s="54">
        <f t="shared" si="146"/>
        <v>2</v>
      </c>
      <c r="AE155" s="53"/>
      <c r="AF155" s="53"/>
      <c r="AG155" s="53">
        <v>1</v>
      </c>
      <c r="AH155" s="53">
        <v>1</v>
      </c>
      <c r="AI155" s="53" t="s">
        <v>23</v>
      </c>
      <c r="AJ155" s="20" t="s">
        <v>20</v>
      </c>
      <c r="AK155" s="20" t="s">
        <v>6</v>
      </c>
      <c r="AL155" s="20" t="s">
        <v>6</v>
      </c>
      <c r="AM155" s="20" t="s">
        <v>6</v>
      </c>
      <c r="AN155" s="20" t="s">
        <v>61</v>
      </c>
      <c r="AO155" s="53" t="s">
        <v>117</v>
      </c>
      <c r="AP155" s="53" t="s">
        <v>101</v>
      </c>
      <c r="AQ155" s="53" t="s">
        <v>103</v>
      </c>
      <c r="AR155" s="53" t="s">
        <v>105</v>
      </c>
      <c r="AS155" s="53" t="str">
        <f t="shared" si="124"/>
        <v>Prevenir</v>
      </c>
      <c r="AT155" s="20" t="s">
        <v>108</v>
      </c>
      <c r="AU155" s="20" t="s">
        <v>110</v>
      </c>
      <c r="AV155" s="20" t="s">
        <v>112</v>
      </c>
      <c r="AW155" s="53">
        <f t="shared" si="148"/>
        <v>15</v>
      </c>
      <c r="AX155" s="53">
        <f t="shared" si="149"/>
        <v>15</v>
      </c>
      <c r="AY155" s="53">
        <f t="shared" si="150"/>
        <v>15</v>
      </c>
      <c r="AZ155" s="53">
        <f t="shared" si="151"/>
        <v>15</v>
      </c>
      <c r="BA155" s="53">
        <f t="shared" si="152"/>
        <v>15</v>
      </c>
      <c r="BB155" s="53">
        <f t="shared" si="153"/>
        <v>15</v>
      </c>
      <c r="BC155" s="53">
        <f t="shared" si="154"/>
        <v>10</v>
      </c>
      <c r="BD155" s="54">
        <f t="shared" si="155"/>
        <v>100</v>
      </c>
      <c r="BE155" s="54" t="str">
        <f t="shared" si="156"/>
        <v>Fuerte</v>
      </c>
      <c r="BF155" s="55" t="s">
        <v>156</v>
      </c>
      <c r="BG155" s="54" t="str">
        <f t="shared" si="157"/>
        <v>Fuerte</v>
      </c>
      <c r="BH155" s="54" t="str">
        <f t="shared" si="158"/>
        <v>Fuerte</v>
      </c>
      <c r="BI155" s="54">
        <f t="shared" si="159"/>
        <v>100</v>
      </c>
      <c r="BJ155" s="65">
        <f>+AVERAGE(BI155:BI155)</f>
        <v>100</v>
      </c>
      <c r="BK155" s="54" t="str">
        <f t="shared" si="164"/>
        <v>Fuerte</v>
      </c>
      <c r="BL155" s="57" t="s">
        <v>165</v>
      </c>
      <c r="BM155" s="57" t="s">
        <v>165</v>
      </c>
      <c r="BN155" s="58">
        <f>IF(E155=$E$7,0,IF(AND(BK155="Fuerte",BL155="Directamente"),2,IF(AND(BK155="Moderado",BL155="Directamente"),1,0)))</f>
        <v>2</v>
      </c>
      <c r="BO155" s="66">
        <f>+AVERAGE(BN155:BN155)</f>
        <v>2</v>
      </c>
      <c r="BP155" s="58">
        <f>IF(D155=$E$7,0,IF(AND(BK155="Fuerte",BL155="Indirectamente"),1,IF(AND(BK155="Fuerte",BL155="Directamente"),2,IF(AND(BK155="Moderado",BL155="Directamente"),1,0))))</f>
        <v>2</v>
      </c>
      <c r="BQ155" s="66">
        <f>+AVERAGE(BP155:BP155)</f>
        <v>2</v>
      </c>
      <c r="BR155" s="68" t="s">
        <v>44</v>
      </c>
    </row>
    <row r="156" spans="1:70" s="67" customFormat="1" ht="84" x14ac:dyDescent="0.2">
      <c r="A156" s="118">
        <v>62</v>
      </c>
      <c r="B156" s="115" t="s">
        <v>608</v>
      </c>
      <c r="C156" s="68" t="s">
        <v>44</v>
      </c>
      <c r="D156" s="142" t="s">
        <v>44</v>
      </c>
      <c r="E156" s="142" t="s">
        <v>38</v>
      </c>
      <c r="F156" s="136" t="s">
        <v>69</v>
      </c>
      <c r="G156" s="136" t="s">
        <v>77</v>
      </c>
      <c r="H156" s="136" t="s">
        <v>82</v>
      </c>
      <c r="I156" s="140" t="s">
        <v>435</v>
      </c>
      <c r="J156" s="141" t="s">
        <v>436</v>
      </c>
      <c r="K156" s="140" t="s">
        <v>433</v>
      </c>
      <c r="L156" s="136">
        <v>2</v>
      </c>
      <c r="M156" s="136">
        <v>4</v>
      </c>
      <c r="N156" s="137">
        <f t="shared" si="144"/>
        <v>8</v>
      </c>
      <c r="O156" s="135" t="str">
        <f t="shared" si="141"/>
        <v>24</v>
      </c>
      <c r="P156" s="135" t="str">
        <f t="shared" ref="P156" si="174">IF(OR(O156="11",O156="12",O156="21",O156="22",O156="31"),$P$9,IF(OR(O156="41",O156="32",O156="23",O156="13"),$P$8,IF(OR(O156="51",O156="52",O156="42",O156="43",O156="33",O156="24",O156="14"),$P$7,IF(OR(O156="53",O156="54",O156="44",O156="34",O156="55",O156="45",O156="35",O156="25",O156="15"),$P$6,0))))</f>
        <v>RIESGO ALTO</v>
      </c>
      <c r="Q156" s="149" t="s">
        <v>90</v>
      </c>
      <c r="R156" s="139">
        <f>+IF(INT(L156-BO156)&lt;=1,1,INT(L156-BO156))</f>
        <v>1</v>
      </c>
      <c r="S156" s="139">
        <f>INT(M156-BQ156)</f>
        <v>2</v>
      </c>
      <c r="T156" s="137">
        <f t="shared" si="145"/>
        <v>2</v>
      </c>
      <c r="U156" s="135" t="str">
        <f t="shared" si="140"/>
        <v>12</v>
      </c>
      <c r="V156" s="135" t="str">
        <f t="shared" si="173"/>
        <v>RIESGO BAJO</v>
      </c>
      <c r="W156" s="136" t="s">
        <v>829</v>
      </c>
      <c r="X156" s="136" t="s">
        <v>23</v>
      </c>
      <c r="Y156" s="26" t="s">
        <v>832</v>
      </c>
      <c r="Z156" s="20" t="s">
        <v>437</v>
      </c>
      <c r="AA156" s="20" t="s">
        <v>23</v>
      </c>
      <c r="AB156" s="20" t="s">
        <v>540</v>
      </c>
      <c r="AC156" s="53" t="s">
        <v>7</v>
      </c>
      <c r="AD156" s="54">
        <f t="shared" si="146"/>
        <v>6</v>
      </c>
      <c r="AE156" s="53"/>
      <c r="AF156" s="53"/>
      <c r="AG156" s="53">
        <v>2</v>
      </c>
      <c r="AH156" s="53">
        <v>4</v>
      </c>
      <c r="AI156" s="53" t="s">
        <v>23</v>
      </c>
      <c r="AJ156" s="20" t="s">
        <v>20</v>
      </c>
      <c r="AK156" s="20" t="s">
        <v>6</v>
      </c>
      <c r="AL156" s="20" t="s">
        <v>6</v>
      </c>
      <c r="AM156" s="20" t="s">
        <v>6</v>
      </c>
      <c r="AN156" s="20" t="s">
        <v>27</v>
      </c>
      <c r="AO156" s="53" t="s">
        <v>117</v>
      </c>
      <c r="AP156" s="53" t="s">
        <v>101</v>
      </c>
      <c r="AQ156" s="53" t="s">
        <v>103</v>
      </c>
      <c r="AR156" s="53" t="s">
        <v>105</v>
      </c>
      <c r="AS156" s="53" t="str">
        <f t="shared" si="124"/>
        <v>Prevenir</v>
      </c>
      <c r="AT156" s="20" t="s">
        <v>108</v>
      </c>
      <c r="AU156" s="20" t="s">
        <v>110</v>
      </c>
      <c r="AV156" s="20" t="s">
        <v>112</v>
      </c>
      <c r="AW156" s="53">
        <f t="shared" si="148"/>
        <v>15</v>
      </c>
      <c r="AX156" s="53">
        <f t="shared" si="149"/>
        <v>15</v>
      </c>
      <c r="AY156" s="53">
        <f t="shared" si="150"/>
        <v>15</v>
      </c>
      <c r="AZ156" s="53">
        <f t="shared" si="151"/>
        <v>15</v>
      </c>
      <c r="BA156" s="53">
        <f t="shared" si="152"/>
        <v>15</v>
      </c>
      <c r="BB156" s="53">
        <f t="shared" si="153"/>
        <v>15</v>
      </c>
      <c r="BC156" s="53">
        <f t="shared" si="154"/>
        <v>10</v>
      </c>
      <c r="BD156" s="54">
        <f t="shared" si="155"/>
        <v>100</v>
      </c>
      <c r="BE156" s="54" t="str">
        <f t="shared" si="156"/>
        <v>Fuerte</v>
      </c>
      <c r="BF156" s="55" t="s">
        <v>156</v>
      </c>
      <c r="BG156" s="54" t="str">
        <f t="shared" si="157"/>
        <v>Fuerte</v>
      </c>
      <c r="BH156" s="54" t="str">
        <f t="shared" si="158"/>
        <v>Fuerte</v>
      </c>
      <c r="BI156" s="54">
        <f t="shared" si="159"/>
        <v>100</v>
      </c>
      <c r="BJ156" s="129">
        <f>+AVERAGE(BI156:BI157)</f>
        <v>100</v>
      </c>
      <c r="BK156" s="130" t="str">
        <f t="shared" si="164"/>
        <v>Fuerte</v>
      </c>
      <c r="BL156" s="57" t="s">
        <v>165</v>
      </c>
      <c r="BM156" s="57" t="s">
        <v>165</v>
      </c>
      <c r="BN156" s="58">
        <f>IF(E156=$E$7,0,IF(AND(BK156="Fuerte",BL156="Directamente"),2,IF(AND(BK156="Moderado",BL156="Directamente"),1,0)))</f>
        <v>2</v>
      </c>
      <c r="BO156" s="131">
        <f>+AVERAGE(BN156:BN157)</f>
        <v>2</v>
      </c>
      <c r="BP156" s="58">
        <f>IF(D156=$E$7,0,IF(AND(BK156="Fuerte",BL156="Indirectamente"),1,IF(AND(BK156="Fuerte",BL156="Directamente"),2,IF(AND(BK156="Moderado",BL156="Directamente"),1,0))))</f>
        <v>2</v>
      </c>
      <c r="BQ156" s="131">
        <f>+AVERAGE(BP156:BP157)</f>
        <v>2</v>
      </c>
      <c r="BR156" s="68" t="s">
        <v>44</v>
      </c>
    </row>
    <row r="157" spans="1:70" s="67" customFormat="1" ht="84" x14ac:dyDescent="0.2">
      <c r="A157" s="118"/>
      <c r="B157" s="115"/>
      <c r="C157" s="68" t="s">
        <v>44</v>
      </c>
      <c r="D157" s="142"/>
      <c r="E157" s="142"/>
      <c r="F157" s="136"/>
      <c r="G157" s="136"/>
      <c r="H157" s="136"/>
      <c r="I157" s="140"/>
      <c r="J157" s="141"/>
      <c r="K157" s="140"/>
      <c r="L157" s="136"/>
      <c r="M157" s="136"/>
      <c r="N157" s="137">
        <f t="shared" si="144"/>
        <v>0</v>
      </c>
      <c r="O157" s="135"/>
      <c r="P157" s="135"/>
      <c r="Q157" s="149"/>
      <c r="R157" s="138">
        <f>+L157-BN157</f>
        <v>-2</v>
      </c>
      <c r="S157" s="138">
        <f>+M157-BQ157</f>
        <v>0</v>
      </c>
      <c r="T157" s="137">
        <f t="shared" si="145"/>
        <v>0</v>
      </c>
      <c r="U157" s="135"/>
      <c r="V157" s="135"/>
      <c r="W157" s="136"/>
      <c r="X157" s="136"/>
      <c r="Y157" s="26" t="s">
        <v>833</v>
      </c>
      <c r="Z157" s="20" t="s">
        <v>438</v>
      </c>
      <c r="AA157" s="20" t="s">
        <v>23</v>
      </c>
      <c r="AB157" s="20" t="s">
        <v>541</v>
      </c>
      <c r="AC157" s="53" t="s">
        <v>9</v>
      </c>
      <c r="AD157" s="54">
        <f>+SUM(AE157:AH157)</f>
        <v>0</v>
      </c>
      <c r="AE157" s="53"/>
      <c r="AF157" s="53"/>
      <c r="AG157" s="53">
        <v>0</v>
      </c>
      <c r="AH157" s="53">
        <v>0</v>
      </c>
      <c r="AI157" s="53" t="s">
        <v>6</v>
      </c>
      <c r="AJ157" s="20" t="s">
        <v>20</v>
      </c>
      <c r="AK157" s="20" t="s">
        <v>6</v>
      </c>
      <c r="AL157" s="20" t="s">
        <v>6</v>
      </c>
      <c r="AM157" s="20" t="s">
        <v>6</v>
      </c>
      <c r="AN157" s="20" t="s">
        <v>30</v>
      </c>
      <c r="AO157" s="53" t="s">
        <v>117</v>
      </c>
      <c r="AP157" s="53" t="s">
        <v>101</v>
      </c>
      <c r="AQ157" s="53" t="s">
        <v>103</v>
      </c>
      <c r="AR157" s="53" t="s">
        <v>105</v>
      </c>
      <c r="AS157" s="53" t="str">
        <f t="shared" si="124"/>
        <v>Prevenir</v>
      </c>
      <c r="AT157" s="20" t="s">
        <v>108</v>
      </c>
      <c r="AU157" s="20" t="s">
        <v>110</v>
      </c>
      <c r="AV157" s="20" t="s">
        <v>112</v>
      </c>
      <c r="AW157" s="53">
        <f t="shared" si="148"/>
        <v>15</v>
      </c>
      <c r="AX157" s="53">
        <f t="shared" si="149"/>
        <v>15</v>
      </c>
      <c r="AY157" s="53">
        <f t="shared" si="150"/>
        <v>15</v>
      </c>
      <c r="AZ157" s="53">
        <f t="shared" si="151"/>
        <v>15</v>
      </c>
      <c r="BA157" s="53">
        <f t="shared" si="152"/>
        <v>15</v>
      </c>
      <c r="BB157" s="53">
        <f t="shared" si="153"/>
        <v>15</v>
      </c>
      <c r="BC157" s="53">
        <f t="shared" si="154"/>
        <v>10</v>
      </c>
      <c r="BD157" s="54">
        <f t="shared" si="155"/>
        <v>100</v>
      </c>
      <c r="BE157" s="54" t="str">
        <f t="shared" si="156"/>
        <v>Fuerte</v>
      </c>
      <c r="BF157" s="55" t="s">
        <v>156</v>
      </c>
      <c r="BG157" s="54" t="str">
        <f t="shared" si="157"/>
        <v>Fuerte</v>
      </c>
      <c r="BH157" s="54" t="str">
        <f t="shared" si="158"/>
        <v>Fuerte</v>
      </c>
      <c r="BI157" s="54">
        <f t="shared" si="159"/>
        <v>100</v>
      </c>
      <c r="BJ157" s="129"/>
      <c r="BK157" s="130"/>
      <c r="BL157" s="57" t="s">
        <v>165</v>
      </c>
      <c r="BM157" s="57" t="s">
        <v>165</v>
      </c>
      <c r="BN157" s="58">
        <f>IF(E157=$E$7,0,IF(AND(BK156="Fuerte",BL157="Directamente"),2,IF(AND(BK156="Moderado",BL157="Directamente"),1,0)))</f>
        <v>2</v>
      </c>
      <c r="BO157" s="132"/>
      <c r="BP157" s="58">
        <f>IF(D157=$E$7,0,IF(AND(BK156="Fuerte",BL157="Indirectamente"),1,IF(AND(BK156="Fuerte",BL157="Directamente"),2,IF(AND(BK156="Moderado",BL157="Directamente"),1,0))))</f>
        <v>2</v>
      </c>
      <c r="BQ157" s="132"/>
      <c r="BR157" s="68" t="s">
        <v>44</v>
      </c>
    </row>
    <row r="158" spans="1:70" s="67" customFormat="1" ht="108" x14ac:dyDescent="0.2">
      <c r="A158" s="118">
        <v>63</v>
      </c>
      <c r="B158" s="115" t="s">
        <v>609</v>
      </c>
      <c r="C158" s="68" t="s">
        <v>44</v>
      </c>
      <c r="D158" s="142" t="s">
        <v>44</v>
      </c>
      <c r="E158" s="142" t="s">
        <v>38</v>
      </c>
      <c r="F158" s="136" t="s">
        <v>69</v>
      </c>
      <c r="G158" s="136" t="s">
        <v>77</v>
      </c>
      <c r="H158" s="136" t="s">
        <v>71</v>
      </c>
      <c r="I158" s="140" t="s">
        <v>439</v>
      </c>
      <c r="J158" s="141" t="s">
        <v>440</v>
      </c>
      <c r="K158" s="140" t="s">
        <v>441</v>
      </c>
      <c r="L158" s="136">
        <v>2</v>
      </c>
      <c r="M158" s="136">
        <v>4</v>
      </c>
      <c r="N158" s="137">
        <f t="shared" si="144"/>
        <v>8</v>
      </c>
      <c r="O158" s="135" t="str">
        <f t="shared" ref="O158:O161" si="175">(CONCATENATE(L158,M158))</f>
        <v>24</v>
      </c>
      <c r="P158" s="135" t="str">
        <f t="shared" ref="P158:P161" si="176">IF(OR(O158="11",O158="12",O158="21",O158="22",O158="31"),$P$9,IF(OR(O158="41",O158="32",O158="23",O158="13"),$P$8,IF(OR(O158="51",O158="52",O158="42",O158="43",O158="33",O158="24",O158="14"),$P$7,IF(OR(O158="53",O158="54",O158="44",O158="34",O158="55",O158="45",O158="35",O158="25",O158="15"),$P$6,0))))</f>
        <v>RIESGO ALTO</v>
      </c>
      <c r="Q158" s="149" t="s">
        <v>90</v>
      </c>
      <c r="R158" s="139">
        <f>+IF(INT(L158-BO158)&lt;=1,1,INT(L158-BO158))</f>
        <v>1</v>
      </c>
      <c r="S158" s="139">
        <f>INT(M158-BQ158)</f>
        <v>2</v>
      </c>
      <c r="T158" s="137">
        <f t="shared" si="145"/>
        <v>2</v>
      </c>
      <c r="U158" s="135" t="str">
        <f t="shared" ref="U158:U161" si="177">(CONCATENATE(R158,S158))</f>
        <v>12</v>
      </c>
      <c r="V158" s="135" t="str">
        <f t="shared" ref="V158:V161" si="178">IF(OR(U158="11",U158="12",U158="21",U158="22",U158="31"),$P$9,IF(OR(U158="41",U158="32",U158="23",U158="13"),$P$8,IF(OR(U158="51",U158="52",U158="42",U158="43",U158="33",U158="24",U158="14"),$P$7,IF(OR(U158="53",U158="54",U158="44",U158="34",U158="55",U158="45",U158="35",U158="25",U158="15"),$P$6,0))))</f>
        <v>RIESGO BAJO</v>
      </c>
      <c r="W158" s="136" t="s">
        <v>829</v>
      </c>
      <c r="X158" s="136" t="s">
        <v>23</v>
      </c>
      <c r="Y158" s="26" t="s">
        <v>834</v>
      </c>
      <c r="Z158" s="20" t="s">
        <v>442</v>
      </c>
      <c r="AA158" s="20" t="s">
        <v>23</v>
      </c>
      <c r="AB158" s="20" t="s">
        <v>542</v>
      </c>
      <c r="AC158" s="53" t="s">
        <v>9</v>
      </c>
      <c r="AD158" s="54">
        <f>+SUM(AE158:AH158)</f>
        <v>0</v>
      </c>
      <c r="AE158" s="53"/>
      <c r="AF158" s="53"/>
      <c r="AG158" s="53">
        <v>0</v>
      </c>
      <c r="AH158" s="53">
        <v>0</v>
      </c>
      <c r="AI158" s="53" t="s">
        <v>6</v>
      </c>
      <c r="AJ158" s="20" t="s">
        <v>20</v>
      </c>
      <c r="AK158" s="20" t="s">
        <v>6</v>
      </c>
      <c r="AL158" s="20" t="s">
        <v>6</v>
      </c>
      <c r="AM158" s="20" t="s">
        <v>6</v>
      </c>
      <c r="AN158" s="20" t="s">
        <v>29</v>
      </c>
      <c r="AO158" s="53" t="s">
        <v>117</v>
      </c>
      <c r="AP158" s="53" t="s">
        <v>101</v>
      </c>
      <c r="AQ158" s="53" t="s">
        <v>103</v>
      </c>
      <c r="AR158" s="53" t="s">
        <v>105</v>
      </c>
      <c r="AS158" s="53" t="str">
        <f t="shared" si="124"/>
        <v>Prevenir</v>
      </c>
      <c r="AT158" s="20" t="s">
        <v>108</v>
      </c>
      <c r="AU158" s="20" t="s">
        <v>110</v>
      </c>
      <c r="AV158" s="20" t="s">
        <v>112</v>
      </c>
      <c r="AW158" s="53">
        <f t="shared" si="148"/>
        <v>15</v>
      </c>
      <c r="AX158" s="53">
        <f t="shared" si="149"/>
        <v>15</v>
      </c>
      <c r="AY158" s="53">
        <f t="shared" si="150"/>
        <v>15</v>
      </c>
      <c r="AZ158" s="53">
        <f t="shared" si="151"/>
        <v>15</v>
      </c>
      <c r="BA158" s="53">
        <f t="shared" si="152"/>
        <v>15</v>
      </c>
      <c r="BB158" s="53">
        <f t="shared" si="153"/>
        <v>15</v>
      </c>
      <c r="BC158" s="53">
        <f t="shared" si="154"/>
        <v>10</v>
      </c>
      <c r="BD158" s="54">
        <f t="shared" si="155"/>
        <v>100</v>
      </c>
      <c r="BE158" s="54" t="str">
        <f t="shared" si="156"/>
        <v>Fuerte</v>
      </c>
      <c r="BF158" s="55" t="s">
        <v>156</v>
      </c>
      <c r="BG158" s="54" t="str">
        <f t="shared" si="157"/>
        <v>Fuerte</v>
      </c>
      <c r="BH158" s="54" t="str">
        <f t="shared" si="158"/>
        <v>Fuerte</v>
      </c>
      <c r="BI158" s="54">
        <f t="shared" si="159"/>
        <v>100</v>
      </c>
      <c r="BJ158" s="129">
        <f>+AVERAGE(BI158:BI159)</f>
        <v>100</v>
      </c>
      <c r="BK158" s="130" t="str">
        <f t="shared" si="164"/>
        <v>Fuerte</v>
      </c>
      <c r="BL158" s="57" t="s">
        <v>165</v>
      </c>
      <c r="BM158" s="57" t="s">
        <v>165</v>
      </c>
      <c r="BN158" s="58">
        <f>IF(E158=$E$7,0,IF(AND(BK158="Fuerte",BL158="Directamente"),2,IF(AND(BK158="Moderado",BL158="Directamente"),1,0)))</f>
        <v>2</v>
      </c>
      <c r="BO158" s="131">
        <f>+AVERAGE(BN158:BN159)</f>
        <v>2</v>
      </c>
      <c r="BP158" s="58">
        <f>IF(D158=$E$7,0,IF(AND(BK158="Fuerte",BL158="Indirectamente"),1,IF(AND(BK158="Fuerte",BL158="Directamente"),2,IF(AND(BK158="Moderado",BL158="Directamente"),1,0))))</f>
        <v>2</v>
      </c>
      <c r="BQ158" s="131">
        <f>+AVERAGE(BP158:BP159)</f>
        <v>2</v>
      </c>
      <c r="BR158" s="68" t="s">
        <v>44</v>
      </c>
    </row>
    <row r="159" spans="1:70" s="67" customFormat="1" ht="72" x14ac:dyDescent="0.2">
      <c r="A159" s="118"/>
      <c r="B159" s="115"/>
      <c r="C159" s="68" t="s">
        <v>44</v>
      </c>
      <c r="D159" s="142"/>
      <c r="E159" s="142"/>
      <c r="F159" s="136"/>
      <c r="G159" s="136"/>
      <c r="H159" s="136"/>
      <c r="I159" s="140"/>
      <c r="J159" s="141"/>
      <c r="K159" s="140"/>
      <c r="L159" s="136"/>
      <c r="M159" s="136"/>
      <c r="N159" s="137">
        <f t="shared" si="144"/>
        <v>0</v>
      </c>
      <c r="O159" s="135" t="str">
        <f t="shared" si="175"/>
        <v/>
      </c>
      <c r="P159" s="135">
        <f t="shared" si="176"/>
        <v>0</v>
      </c>
      <c r="Q159" s="149"/>
      <c r="R159" s="138">
        <f>+L159-BN159</f>
        <v>-2</v>
      </c>
      <c r="S159" s="138">
        <f>+M159-BQ159</f>
        <v>0</v>
      </c>
      <c r="T159" s="137">
        <f t="shared" si="145"/>
        <v>0</v>
      </c>
      <c r="U159" s="135" t="str">
        <f t="shared" si="177"/>
        <v>-20</v>
      </c>
      <c r="V159" s="135">
        <f t="shared" si="178"/>
        <v>0</v>
      </c>
      <c r="W159" s="136"/>
      <c r="X159" s="136"/>
      <c r="Y159" s="26" t="s">
        <v>835</v>
      </c>
      <c r="Z159" s="20" t="s">
        <v>443</v>
      </c>
      <c r="AA159" s="20" t="s">
        <v>23</v>
      </c>
      <c r="AB159" s="20" t="s">
        <v>543</v>
      </c>
      <c r="AC159" s="53" t="s">
        <v>9</v>
      </c>
      <c r="AD159" s="54">
        <f>+SUM(AE159:AH159)</f>
        <v>0</v>
      </c>
      <c r="AE159" s="53"/>
      <c r="AF159" s="53"/>
      <c r="AG159" s="53">
        <v>0</v>
      </c>
      <c r="AH159" s="53">
        <v>0</v>
      </c>
      <c r="AI159" s="53" t="s">
        <v>6</v>
      </c>
      <c r="AJ159" s="20" t="s">
        <v>20</v>
      </c>
      <c r="AK159" s="20" t="s">
        <v>6</v>
      </c>
      <c r="AL159" s="20" t="s">
        <v>6</v>
      </c>
      <c r="AM159" s="20" t="s">
        <v>6</v>
      </c>
      <c r="AN159" s="20" t="s">
        <v>29</v>
      </c>
      <c r="AO159" s="53" t="s">
        <v>117</v>
      </c>
      <c r="AP159" s="53" t="s">
        <v>101</v>
      </c>
      <c r="AQ159" s="53" t="s">
        <v>103</v>
      </c>
      <c r="AR159" s="53" t="s">
        <v>105</v>
      </c>
      <c r="AS159" s="53" t="str">
        <f t="shared" si="124"/>
        <v>Prevenir</v>
      </c>
      <c r="AT159" s="20" t="s">
        <v>108</v>
      </c>
      <c r="AU159" s="20" t="s">
        <v>110</v>
      </c>
      <c r="AV159" s="20" t="s">
        <v>112</v>
      </c>
      <c r="AW159" s="53">
        <f t="shared" si="148"/>
        <v>15</v>
      </c>
      <c r="AX159" s="53">
        <f t="shared" si="149"/>
        <v>15</v>
      </c>
      <c r="AY159" s="53">
        <f t="shared" si="150"/>
        <v>15</v>
      </c>
      <c r="AZ159" s="53">
        <f t="shared" si="151"/>
        <v>15</v>
      </c>
      <c r="BA159" s="53">
        <f t="shared" si="152"/>
        <v>15</v>
      </c>
      <c r="BB159" s="53">
        <f t="shared" si="153"/>
        <v>15</v>
      </c>
      <c r="BC159" s="53">
        <f t="shared" si="154"/>
        <v>10</v>
      </c>
      <c r="BD159" s="54">
        <f t="shared" si="155"/>
        <v>100</v>
      </c>
      <c r="BE159" s="54" t="str">
        <f t="shared" si="156"/>
        <v>Fuerte</v>
      </c>
      <c r="BF159" s="55" t="s">
        <v>156</v>
      </c>
      <c r="BG159" s="54" t="str">
        <f t="shared" si="157"/>
        <v>Fuerte</v>
      </c>
      <c r="BH159" s="54" t="str">
        <f t="shared" si="158"/>
        <v>Fuerte</v>
      </c>
      <c r="BI159" s="54">
        <f t="shared" si="159"/>
        <v>100</v>
      </c>
      <c r="BJ159" s="129"/>
      <c r="BK159" s="130"/>
      <c r="BL159" s="57" t="s">
        <v>165</v>
      </c>
      <c r="BM159" s="57" t="s">
        <v>165</v>
      </c>
      <c r="BN159" s="58">
        <f>IF(E159=$E$7,0,IF(AND(BK158="Fuerte",BL159="Directamente"),2,IF(AND(BK158="Moderado",BL159="Directamente"),1,0)))</f>
        <v>2</v>
      </c>
      <c r="BO159" s="132"/>
      <c r="BP159" s="58">
        <f>IF(D159=$E$7,0,IF(AND(BK158="Fuerte",BL159="Indirectamente"),1,IF(AND(BK158="Fuerte",BL159="Directamente"),2,IF(AND(BK158="Moderado",BL159="Directamente"),1,0))))</f>
        <v>2</v>
      </c>
      <c r="BQ159" s="132"/>
      <c r="BR159" s="68" t="s">
        <v>44</v>
      </c>
    </row>
    <row r="160" spans="1:70" s="67" customFormat="1" ht="96" x14ac:dyDescent="0.2">
      <c r="A160" s="115">
        <v>64</v>
      </c>
      <c r="B160" s="115" t="s">
        <v>610</v>
      </c>
      <c r="C160" s="68" t="s">
        <v>44</v>
      </c>
      <c r="D160" s="142" t="s">
        <v>44</v>
      </c>
      <c r="E160" s="142" t="s">
        <v>38</v>
      </c>
      <c r="F160" s="136" t="s">
        <v>66</v>
      </c>
      <c r="G160" s="136" t="s">
        <v>76</v>
      </c>
      <c r="H160" s="136" t="s">
        <v>80</v>
      </c>
      <c r="I160" s="140" t="s">
        <v>444</v>
      </c>
      <c r="J160" s="141" t="s">
        <v>445</v>
      </c>
      <c r="K160" s="140" t="s">
        <v>446</v>
      </c>
      <c r="L160" s="136">
        <v>1</v>
      </c>
      <c r="M160" s="136">
        <v>4</v>
      </c>
      <c r="N160" s="137">
        <f t="shared" si="144"/>
        <v>4</v>
      </c>
      <c r="O160" s="135" t="str">
        <f t="shared" si="175"/>
        <v>14</v>
      </c>
      <c r="P160" s="135" t="str">
        <f t="shared" si="176"/>
        <v>RIESGO ALTO</v>
      </c>
      <c r="Q160" s="149" t="s">
        <v>90</v>
      </c>
      <c r="R160" s="139">
        <f>+IF(INT(L160-BO160)&lt;=1,1,INT(L160-BO160))</f>
        <v>1</v>
      </c>
      <c r="S160" s="139">
        <f>INT(M160-BQ160)</f>
        <v>2</v>
      </c>
      <c r="T160" s="137">
        <f t="shared" si="145"/>
        <v>2</v>
      </c>
      <c r="U160" s="135" t="str">
        <f t="shared" si="177"/>
        <v>12</v>
      </c>
      <c r="V160" s="135" t="str">
        <f t="shared" si="178"/>
        <v>RIESGO BAJO</v>
      </c>
      <c r="W160" s="136" t="s">
        <v>829</v>
      </c>
      <c r="X160" s="136" t="s">
        <v>23</v>
      </c>
      <c r="Y160" s="26" t="s">
        <v>836</v>
      </c>
      <c r="Z160" s="20" t="s">
        <v>447</v>
      </c>
      <c r="AA160" s="20" t="s">
        <v>23</v>
      </c>
      <c r="AB160" s="20" t="s">
        <v>544</v>
      </c>
      <c r="AC160" s="53" t="s">
        <v>9</v>
      </c>
      <c r="AD160" s="54">
        <f>+SUM(AE160:AH160)</f>
        <v>0</v>
      </c>
      <c r="AE160" s="53"/>
      <c r="AF160" s="53"/>
      <c r="AG160" s="53">
        <v>0</v>
      </c>
      <c r="AH160" s="53">
        <v>0</v>
      </c>
      <c r="AI160" s="53" t="s">
        <v>6</v>
      </c>
      <c r="AJ160" s="20" t="s">
        <v>20</v>
      </c>
      <c r="AK160" s="20" t="s">
        <v>6</v>
      </c>
      <c r="AL160" s="20" t="s">
        <v>6</v>
      </c>
      <c r="AM160" s="20" t="s">
        <v>6</v>
      </c>
      <c r="AN160" s="20" t="s">
        <v>29</v>
      </c>
      <c r="AO160" s="53" t="s">
        <v>117</v>
      </c>
      <c r="AP160" s="53" t="s">
        <v>101</v>
      </c>
      <c r="AQ160" s="53" t="s">
        <v>103</v>
      </c>
      <c r="AR160" s="53" t="s">
        <v>105</v>
      </c>
      <c r="AS160" s="53" t="str">
        <f t="shared" si="124"/>
        <v>Prevenir</v>
      </c>
      <c r="AT160" s="20" t="s">
        <v>108</v>
      </c>
      <c r="AU160" s="20" t="s">
        <v>110</v>
      </c>
      <c r="AV160" s="20" t="s">
        <v>112</v>
      </c>
      <c r="AW160" s="53">
        <f t="shared" si="148"/>
        <v>15</v>
      </c>
      <c r="AX160" s="53">
        <f t="shared" si="149"/>
        <v>15</v>
      </c>
      <c r="AY160" s="53">
        <f t="shared" si="150"/>
        <v>15</v>
      </c>
      <c r="AZ160" s="53">
        <f t="shared" si="151"/>
        <v>15</v>
      </c>
      <c r="BA160" s="53">
        <f t="shared" si="152"/>
        <v>15</v>
      </c>
      <c r="BB160" s="53">
        <f t="shared" si="153"/>
        <v>15</v>
      </c>
      <c r="BC160" s="53">
        <f t="shared" si="154"/>
        <v>10</v>
      </c>
      <c r="BD160" s="54">
        <f t="shared" si="155"/>
        <v>100</v>
      </c>
      <c r="BE160" s="54" t="str">
        <f t="shared" si="156"/>
        <v>Fuerte</v>
      </c>
      <c r="BF160" s="55" t="s">
        <v>156</v>
      </c>
      <c r="BG160" s="54" t="str">
        <f t="shared" si="157"/>
        <v>Fuerte</v>
      </c>
      <c r="BH160" s="54" t="str">
        <f t="shared" si="158"/>
        <v>Fuerte</v>
      </c>
      <c r="BI160" s="54">
        <f t="shared" si="159"/>
        <v>100</v>
      </c>
      <c r="BJ160" s="129">
        <f>+AVERAGE(BI160:BI161)</f>
        <v>100</v>
      </c>
      <c r="BK160" s="130" t="str">
        <f t="shared" si="164"/>
        <v>Fuerte</v>
      </c>
      <c r="BL160" s="70" t="s">
        <v>165</v>
      </c>
      <c r="BM160" s="70" t="s">
        <v>165</v>
      </c>
      <c r="BN160" s="43">
        <f>IF(E160=$E$7,0,IF(AND(BK160="Fuerte",BL160="Directamente"),2,IF(AND(BK160="Moderado",BL160="Directamente"),1,0)))</f>
        <v>2</v>
      </c>
      <c r="BO160" s="133">
        <f>+AVERAGE(BN160:BN161)</f>
        <v>2</v>
      </c>
      <c r="BP160" s="43">
        <f>IF(D160=$E$7,0,IF(AND(BK160="Fuerte",BL160="Indirectamente"),1,IF(AND(BK160="Fuerte",BL160="Directamente"),2,IF(AND(BK160="Moderado",BL160="Directamente"),1,0))))</f>
        <v>2</v>
      </c>
      <c r="BQ160" s="133">
        <f>+AVERAGE(BP160:BP161)</f>
        <v>2</v>
      </c>
      <c r="BR160" s="68" t="s">
        <v>44</v>
      </c>
    </row>
    <row r="161" spans="1:70" s="67" customFormat="1" ht="108" x14ac:dyDescent="0.2">
      <c r="A161" s="115"/>
      <c r="B161" s="115"/>
      <c r="C161" s="68" t="s">
        <v>44</v>
      </c>
      <c r="D161" s="142"/>
      <c r="E161" s="142"/>
      <c r="F161" s="136"/>
      <c r="G161" s="136"/>
      <c r="H161" s="136"/>
      <c r="I161" s="140"/>
      <c r="J161" s="141"/>
      <c r="K161" s="140"/>
      <c r="L161" s="136"/>
      <c r="M161" s="136"/>
      <c r="N161" s="137">
        <f t="shared" si="144"/>
        <v>0</v>
      </c>
      <c r="O161" s="135" t="str">
        <f t="shared" si="175"/>
        <v/>
      </c>
      <c r="P161" s="135">
        <f t="shared" si="176"/>
        <v>0</v>
      </c>
      <c r="Q161" s="149"/>
      <c r="R161" s="138">
        <f>+L161-BN161</f>
        <v>-2</v>
      </c>
      <c r="S161" s="138">
        <f>+M161-BQ161</f>
        <v>0</v>
      </c>
      <c r="T161" s="137">
        <f t="shared" si="145"/>
        <v>0</v>
      </c>
      <c r="U161" s="135" t="str">
        <f t="shared" si="177"/>
        <v>-20</v>
      </c>
      <c r="V161" s="135">
        <f t="shared" si="178"/>
        <v>0</v>
      </c>
      <c r="W161" s="136"/>
      <c r="X161" s="136"/>
      <c r="Y161" s="26" t="s">
        <v>837</v>
      </c>
      <c r="Z161" s="20" t="s">
        <v>448</v>
      </c>
      <c r="AA161" s="20" t="s">
        <v>23</v>
      </c>
      <c r="AB161" s="20" t="s">
        <v>545</v>
      </c>
      <c r="AC161" s="53" t="s">
        <v>7</v>
      </c>
      <c r="AD161" s="54">
        <f t="shared" si="146"/>
        <v>6</v>
      </c>
      <c r="AE161" s="53"/>
      <c r="AF161" s="53"/>
      <c r="AG161" s="53">
        <v>2</v>
      </c>
      <c r="AH161" s="53">
        <v>4</v>
      </c>
      <c r="AI161" s="53" t="s">
        <v>23</v>
      </c>
      <c r="AJ161" s="20" t="s">
        <v>20</v>
      </c>
      <c r="AK161" s="20" t="s">
        <v>6</v>
      </c>
      <c r="AL161" s="20" t="s">
        <v>6</v>
      </c>
      <c r="AM161" s="20" t="s">
        <v>6</v>
      </c>
      <c r="AN161" s="20" t="s">
        <v>27</v>
      </c>
      <c r="AO161" s="53" t="s">
        <v>117</v>
      </c>
      <c r="AP161" s="53" t="s">
        <v>101</v>
      </c>
      <c r="AQ161" s="53" t="s">
        <v>103</v>
      </c>
      <c r="AR161" s="53" t="s">
        <v>105</v>
      </c>
      <c r="AS161" s="53" t="str">
        <f t="shared" si="124"/>
        <v>Prevenir</v>
      </c>
      <c r="AT161" s="20" t="s">
        <v>108</v>
      </c>
      <c r="AU161" s="20" t="s">
        <v>110</v>
      </c>
      <c r="AV161" s="20" t="s">
        <v>112</v>
      </c>
      <c r="AW161" s="53">
        <f t="shared" si="148"/>
        <v>15</v>
      </c>
      <c r="AX161" s="53">
        <f t="shared" si="149"/>
        <v>15</v>
      </c>
      <c r="AY161" s="53">
        <f t="shared" si="150"/>
        <v>15</v>
      </c>
      <c r="AZ161" s="53">
        <f t="shared" si="151"/>
        <v>15</v>
      </c>
      <c r="BA161" s="53">
        <f t="shared" si="152"/>
        <v>15</v>
      </c>
      <c r="BB161" s="53">
        <f t="shared" si="153"/>
        <v>15</v>
      </c>
      <c r="BC161" s="53">
        <f t="shared" si="154"/>
        <v>10</v>
      </c>
      <c r="BD161" s="54">
        <f t="shared" si="155"/>
        <v>100</v>
      </c>
      <c r="BE161" s="54" t="str">
        <f t="shared" si="156"/>
        <v>Fuerte</v>
      </c>
      <c r="BF161" s="55" t="s">
        <v>156</v>
      </c>
      <c r="BG161" s="54" t="str">
        <f t="shared" si="157"/>
        <v>Fuerte</v>
      </c>
      <c r="BH161" s="54" t="str">
        <f t="shared" si="158"/>
        <v>Fuerte</v>
      </c>
      <c r="BI161" s="54">
        <f t="shared" si="159"/>
        <v>100</v>
      </c>
      <c r="BJ161" s="129"/>
      <c r="BK161" s="130"/>
      <c r="BL161" s="70" t="s">
        <v>165</v>
      </c>
      <c r="BM161" s="70" t="s">
        <v>165</v>
      </c>
      <c r="BN161" s="43">
        <f>IF(E161=$E$7,0,IF(AND(BK160="Fuerte",BL161="Directamente"),2,IF(AND(BK160="Moderado",BL161="Directamente"),1,0)))</f>
        <v>2</v>
      </c>
      <c r="BO161" s="133"/>
      <c r="BP161" s="43">
        <f>IF(D161=$E$7,0,IF(AND(BK160="Fuerte",BL161="Indirectamente"),1,IF(AND(BK160="Fuerte",BL161="Directamente"),2,IF(AND(BK160="Moderado",BL161="Directamente"),1,0))))</f>
        <v>2</v>
      </c>
      <c r="BQ161" s="133"/>
      <c r="BR161" s="68" t="s">
        <v>44</v>
      </c>
    </row>
    <row r="162" spans="1:70" s="59" customFormat="1" x14ac:dyDescent="0.2">
      <c r="B162" s="71"/>
      <c r="C162" s="72"/>
      <c r="I162" s="73"/>
      <c r="K162" s="73"/>
      <c r="O162" s="74"/>
      <c r="P162" s="74"/>
      <c r="Q162" s="75"/>
      <c r="U162" s="74"/>
      <c r="V162" s="74"/>
      <c r="Z162" s="76"/>
      <c r="AA162" s="73"/>
      <c r="AB162" s="73"/>
      <c r="AC162" s="73"/>
      <c r="AD162" s="73"/>
      <c r="AE162" s="73"/>
      <c r="AF162" s="73"/>
      <c r="AG162" s="73"/>
      <c r="AH162" s="73"/>
      <c r="AI162" s="73"/>
      <c r="AJ162" s="73"/>
      <c r="AK162" s="73"/>
      <c r="AL162" s="73"/>
      <c r="AM162" s="73"/>
      <c r="AN162" s="73"/>
      <c r="AO162" s="73"/>
      <c r="AP162" s="76"/>
      <c r="AQ162" s="76"/>
      <c r="AR162" s="76"/>
      <c r="AS162" s="76"/>
      <c r="AT162" s="76"/>
      <c r="AU162" s="76"/>
      <c r="AV162" s="76"/>
      <c r="AW162" s="76"/>
      <c r="AX162" s="76"/>
      <c r="AY162" s="76"/>
      <c r="AZ162" s="76"/>
      <c r="BA162" s="76"/>
      <c r="BB162" s="76"/>
      <c r="BC162" s="76"/>
      <c r="BD162" s="76"/>
      <c r="BE162" s="76"/>
      <c r="BF162" s="73"/>
      <c r="BG162" s="73"/>
      <c r="BH162" s="73"/>
      <c r="BI162" s="73"/>
      <c r="BJ162" s="73"/>
      <c r="BK162" s="73"/>
      <c r="BR162" s="72"/>
    </row>
    <row r="163" spans="1:70" s="59" customFormat="1" x14ac:dyDescent="0.2">
      <c r="B163" s="71"/>
      <c r="C163" s="72"/>
      <c r="I163" s="73"/>
      <c r="K163" s="73"/>
      <c r="O163" s="74"/>
      <c r="P163" s="74"/>
      <c r="Q163" s="75"/>
      <c r="U163" s="74"/>
      <c r="V163" s="74"/>
      <c r="Z163" s="76"/>
      <c r="AA163" s="73"/>
      <c r="AB163" s="73"/>
      <c r="AC163" s="73"/>
      <c r="AD163" s="73"/>
      <c r="AE163" s="73"/>
      <c r="AF163" s="73"/>
      <c r="AG163" s="73"/>
      <c r="AH163" s="73"/>
      <c r="AI163" s="73"/>
      <c r="AJ163" s="73"/>
      <c r="AK163" s="73"/>
      <c r="AL163" s="73"/>
      <c r="AM163" s="73"/>
      <c r="AN163" s="73"/>
      <c r="AO163" s="73"/>
      <c r="AP163" s="76"/>
      <c r="AQ163" s="76"/>
      <c r="AR163" s="76"/>
      <c r="AS163" s="76"/>
      <c r="AT163" s="76"/>
      <c r="AU163" s="76"/>
      <c r="AV163" s="76"/>
      <c r="AW163" s="76"/>
      <c r="AX163" s="76"/>
      <c r="AY163" s="76"/>
      <c r="AZ163" s="76"/>
      <c r="BA163" s="76"/>
      <c r="BB163" s="76"/>
      <c r="BC163" s="76"/>
      <c r="BD163" s="76"/>
      <c r="BE163" s="76"/>
      <c r="BF163" s="73"/>
      <c r="BG163" s="73"/>
      <c r="BH163" s="73"/>
      <c r="BI163" s="73"/>
      <c r="BJ163" s="73"/>
      <c r="BK163" s="73"/>
      <c r="BR163" s="72"/>
    </row>
    <row r="164" spans="1:70" x14ac:dyDescent="0.2">
      <c r="I164" s="28"/>
      <c r="K164" s="28"/>
      <c r="Q164" s="4"/>
      <c r="Z164" s="27"/>
      <c r="AA164" s="28"/>
      <c r="AB164" s="28"/>
      <c r="AC164" s="28"/>
      <c r="AD164" s="28"/>
      <c r="AE164" s="28"/>
      <c r="AF164" s="28"/>
      <c r="AG164" s="28"/>
      <c r="AH164" s="28"/>
      <c r="AI164" s="28"/>
      <c r="AJ164" s="28"/>
      <c r="AK164" s="28"/>
      <c r="AL164" s="28"/>
      <c r="AM164" s="28"/>
      <c r="AN164" s="28"/>
      <c r="AO164" s="28"/>
      <c r="AP164" s="27"/>
      <c r="AQ164" s="27"/>
      <c r="AR164" s="27"/>
      <c r="AS164" s="27"/>
      <c r="AT164" s="27"/>
      <c r="AU164" s="27"/>
      <c r="AV164" s="27"/>
      <c r="AW164" s="27"/>
      <c r="AX164" s="27"/>
      <c r="AY164" s="27"/>
      <c r="AZ164" s="27"/>
      <c r="BA164" s="27"/>
      <c r="BB164" s="27"/>
      <c r="BC164" s="27"/>
      <c r="BD164" s="27"/>
      <c r="BE164" s="27"/>
      <c r="BF164" s="28"/>
      <c r="BG164" s="28"/>
      <c r="BH164" s="28"/>
      <c r="BI164" s="28"/>
      <c r="BJ164" s="28"/>
      <c r="BK164" s="28"/>
    </row>
    <row r="165" spans="1:70" x14ac:dyDescent="0.2">
      <c r="I165" s="28"/>
      <c r="K165" s="28"/>
      <c r="Q165" s="4"/>
      <c r="Z165" s="27"/>
      <c r="AA165" s="28"/>
      <c r="AB165" s="28"/>
      <c r="AC165" s="28"/>
      <c r="AD165" s="28"/>
      <c r="AE165" s="28"/>
      <c r="AF165" s="28"/>
      <c r="AG165" s="28"/>
      <c r="AH165" s="28"/>
      <c r="AI165" s="28"/>
      <c r="AJ165" s="28"/>
      <c r="AK165" s="28"/>
      <c r="AL165" s="28"/>
      <c r="AM165" s="28"/>
      <c r="AN165" s="28"/>
      <c r="AO165" s="28"/>
      <c r="AP165" s="27"/>
      <c r="AQ165" s="27"/>
      <c r="AR165" s="27"/>
      <c r="AS165" s="27"/>
      <c r="AT165" s="27"/>
      <c r="AU165" s="27"/>
      <c r="AV165" s="27"/>
      <c r="AW165" s="27"/>
      <c r="AX165" s="27"/>
      <c r="AY165" s="27"/>
      <c r="AZ165" s="27"/>
      <c r="BA165" s="27"/>
      <c r="BB165" s="27"/>
      <c r="BC165" s="27"/>
      <c r="BD165" s="27"/>
      <c r="BE165" s="27"/>
      <c r="BF165" s="28"/>
      <c r="BG165" s="28"/>
      <c r="BH165" s="28"/>
      <c r="BI165" s="28"/>
      <c r="BJ165" s="28"/>
      <c r="BK165" s="28"/>
    </row>
    <row r="166" spans="1:70" x14ac:dyDescent="0.2">
      <c r="I166" s="28"/>
      <c r="K166" s="28"/>
      <c r="Z166" s="27"/>
      <c r="AA166" s="28"/>
      <c r="AB166" s="28"/>
      <c r="AC166" s="28"/>
      <c r="AD166" s="28"/>
      <c r="AE166" s="28"/>
      <c r="AF166" s="28"/>
      <c r="AG166" s="28"/>
      <c r="AH166" s="28"/>
      <c r="AI166" s="28"/>
      <c r="AJ166" s="28"/>
      <c r="AK166" s="28"/>
      <c r="AL166" s="28"/>
      <c r="AM166" s="28"/>
      <c r="AN166" s="28"/>
      <c r="AO166" s="28"/>
      <c r="AP166" s="27"/>
      <c r="AQ166" s="27"/>
      <c r="AR166" s="27"/>
      <c r="AS166" s="27"/>
      <c r="AT166" s="27"/>
      <c r="AU166" s="27"/>
      <c r="AV166" s="27"/>
      <c r="AW166" s="27"/>
      <c r="AX166" s="27"/>
      <c r="AY166" s="27"/>
      <c r="AZ166" s="27"/>
      <c r="BA166" s="27"/>
      <c r="BB166" s="27"/>
      <c r="BC166" s="27"/>
      <c r="BD166" s="27"/>
      <c r="BE166" s="27"/>
      <c r="BF166" s="28"/>
      <c r="BG166" s="28"/>
      <c r="BH166" s="28"/>
      <c r="BI166" s="28"/>
      <c r="BJ166" s="28"/>
      <c r="BK166" s="28"/>
    </row>
    <row r="167" spans="1:70" x14ac:dyDescent="0.2">
      <c r="I167" s="28"/>
      <c r="K167" s="28"/>
    </row>
    <row r="168" spans="1:70" x14ac:dyDescent="0.2">
      <c r="I168" s="28"/>
      <c r="K168" s="28"/>
    </row>
    <row r="169" spans="1:70" x14ac:dyDescent="0.2">
      <c r="K169" s="28"/>
    </row>
    <row r="170" spans="1:70" x14ac:dyDescent="0.2">
      <c r="K170" s="28"/>
    </row>
    <row r="171" spans="1:70" x14ac:dyDescent="0.2">
      <c r="K171" s="28"/>
    </row>
    <row r="172" spans="1:70" x14ac:dyDescent="0.2">
      <c r="K172" s="28"/>
    </row>
    <row r="173" spans="1:70" x14ac:dyDescent="0.2">
      <c r="K173" s="28"/>
    </row>
    <row r="174" spans="1:70" x14ac:dyDescent="0.2">
      <c r="K174" s="28"/>
    </row>
    <row r="175" spans="1:70" x14ac:dyDescent="0.2">
      <c r="K175" s="28"/>
    </row>
    <row r="176" spans="1:70" x14ac:dyDescent="0.2">
      <c r="K176" s="28"/>
    </row>
    <row r="177" spans="11:11" x14ac:dyDescent="0.2">
      <c r="K177" s="28"/>
    </row>
    <row r="178" spans="11:11" x14ac:dyDescent="0.2">
      <c r="K178" s="28"/>
    </row>
    <row r="179" spans="11:11" x14ac:dyDescent="0.2">
      <c r="K179" s="28"/>
    </row>
    <row r="180" spans="11:11" x14ac:dyDescent="0.2">
      <c r="K180" s="28"/>
    </row>
    <row r="181" spans="11:11" x14ac:dyDescent="0.2">
      <c r="K181" s="28"/>
    </row>
    <row r="182" spans="11:11" x14ac:dyDescent="0.2">
      <c r="K182" s="28"/>
    </row>
    <row r="183" spans="11:11" x14ac:dyDescent="0.2">
      <c r="K183" s="28"/>
    </row>
    <row r="184" spans="11:11" x14ac:dyDescent="0.2">
      <c r="K184" s="28"/>
    </row>
    <row r="185" spans="11:11" x14ac:dyDescent="0.2">
      <c r="K185" s="28"/>
    </row>
    <row r="186" spans="11:11" x14ac:dyDescent="0.2">
      <c r="K186" s="28"/>
    </row>
    <row r="187" spans="11:11" x14ac:dyDescent="0.2">
      <c r="K187" s="28"/>
    </row>
    <row r="188" spans="11:11" x14ac:dyDescent="0.2">
      <c r="K188" s="28"/>
    </row>
    <row r="189" spans="11:11" x14ac:dyDescent="0.2">
      <c r="K189" s="28"/>
    </row>
    <row r="190" spans="11:11" x14ac:dyDescent="0.2">
      <c r="K190" s="28"/>
    </row>
    <row r="191" spans="11:11" x14ac:dyDescent="0.2">
      <c r="K191" s="28"/>
    </row>
    <row r="192" spans="11:11" x14ac:dyDescent="0.2">
      <c r="K192" s="28"/>
    </row>
    <row r="193" spans="11:11" x14ac:dyDescent="0.2">
      <c r="K193" s="28"/>
    </row>
    <row r="194" spans="11:11" x14ac:dyDescent="0.2">
      <c r="K194" s="28"/>
    </row>
    <row r="195" spans="11:11" x14ac:dyDescent="0.2">
      <c r="K195" s="28"/>
    </row>
    <row r="196" spans="11:11" x14ac:dyDescent="0.2">
      <c r="K196" s="28"/>
    </row>
    <row r="197" spans="11:11" x14ac:dyDescent="0.2">
      <c r="K197" s="28"/>
    </row>
    <row r="198" spans="11:11" x14ac:dyDescent="0.2">
      <c r="K198" s="28"/>
    </row>
    <row r="199" spans="11:11" x14ac:dyDescent="0.2">
      <c r="K199" s="28"/>
    </row>
    <row r="200" spans="11:11" x14ac:dyDescent="0.2">
      <c r="K200" s="28"/>
    </row>
    <row r="201" spans="11:11" x14ac:dyDescent="0.2">
      <c r="K201" s="28"/>
    </row>
    <row r="202" spans="11:11" x14ac:dyDescent="0.2">
      <c r="K202" s="28"/>
    </row>
    <row r="203" spans="11:11" x14ac:dyDescent="0.2">
      <c r="K203" s="28"/>
    </row>
    <row r="204" spans="11:11" x14ac:dyDescent="0.2">
      <c r="K204" s="28"/>
    </row>
    <row r="205" spans="11:11" x14ac:dyDescent="0.2">
      <c r="K205" s="28"/>
    </row>
    <row r="206" spans="11:11" x14ac:dyDescent="0.2">
      <c r="K206" s="28"/>
    </row>
    <row r="207" spans="11:11" x14ac:dyDescent="0.2">
      <c r="K207" s="28"/>
    </row>
    <row r="208" spans="11:11" x14ac:dyDescent="0.2">
      <c r="K208" s="28"/>
    </row>
    <row r="209" spans="11:11" x14ac:dyDescent="0.2">
      <c r="K209" s="28"/>
    </row>
    <row r="210" spans="11:11" x14ac:dyDescent="0.2">
      <c r="K210" s="28"/>
    </row>
    <row r="211" spans="11:11" x14ac:dyDescent="0.2">
      <c r="K211" s="28"/>
    </row>
    <row r="212" spans="11:11" x14ac:dyDescent="0.2">
      <c r="K212" s="28"/>
    </row>
    <row r="213" spans="11:11" x14ac:dyDescent="0.2">
      <c r="K213" s="28"/>
    </row>
    <row r="214" spans="11:11" x14ac:dyDescent="0.2">
      <c r="K214" s="28"/>
    </row>
    <row r="215" spans="11:11" x14ac:dyDescent="0.2">
      <c r="K215" s="28"/>
    </row>
    <row r="216" spans="11:11" x14ac:dyDescent="0.2">
      <c r="K216" s="28"/>
    </row>
    <row r="217" spans="11:11" x14ac:dyDescent="0.2">
      <c r="K217" s="28"/>
    </row>
    <row r="218" spans="11:11" x14ac:dyDescent="0.2">
      <c r="K218" s="28"/>
    </row>
    <row r="219" spans="11:11" x14ac:dyDescent="0.2">
      <c r="K219" s="28"/>
    </row>
    <row r="220" spans="11:11" x14ac:dyDescent="0.2">
      <c r="K220" s="28"/>
    </row>
    <row r="221" spans="11:11" x14ac:dyDescent="0.2">
      <c r="K221" s="28"/>
    </row>
    <row r="222" spans="11:11" x14ac:dyDescent="0.2">
      <c r="K222" s="28"/>
    </row>
    <row r="223" spans="11:11" x14ac:dyDescent="0.2">
      <c r="K223" s="28"/>
    </row>
    <row r="224" spans="11:11" x14ac:dyDescent="0.2">
      <c r="K224" s="28"/>
    </row>
    <row r="225" spans="11:11" x14ac:dyDescent="0.2">
      <c r="K225" s="28"/>
    </row>
  </sheetData>
  <sheetProtection sheet="1" formatCells="0" formatColumns="0" formatRows="0" sort="0" autoFilter="0" pivotTables="0"/>
  <autoFilter ref="A36:BR161" xr:uid="{C17AB63A-CC2E-45B1-9000-3DF8F50B2535}"/>
  <sortState xmlns:xlrd2="http://schemas.microsoft.com/office/spreadsheetml/2017/richdata2" ref="D26:D49">
    <sortCondition ref="D26"/>
  </sortState>
  <mergeCells count="1059">
    <mergeCell ref="R99:R101"/>
    <mergeCell ref="S99:S101"/>
    <mergeCell ref="T99:T101"/>
    <mergeCell ref="U99:U101"/>
    <mergeCell ref="V99:V101"/>
    <mergeCell ref="W99:W101"/>
    <mergeCell ref="X99:X101"/>
    <mergeCell ref="BJ99:BJ101"/>
    <mergeCell ref="BK99:BK101"/>
    <mergeCell ref="BO99:BO101"/>
    <mergeCell ref="BQ99:BQ101"/>
    <mergeCell ref="A99:A101"/>
    <mergeCell ref="B99:B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U116:U119"/>
    <mergeCell ref="U122:U123"/>
    <mergeCell ref="U125:U127"/>
    <mergeCell ref="U128:U130"/>
    <mergeCell ref="U131:U132"/>
    <mergeCell ref="U80:U82"/>
    <mergeCell ref="U83:U84"/>
    <mergeCell ref="U85:U86"/>
    <mergeCell ref="U87:U89"/>
    <mergeCell ref="U90:U92"/>
    <mergeCell ref="O128:O130"/>
    <mergeCell ref="O131:O132"/>
    <mergeCell ref="O136:O137"/>
    <mergeCell ref="O138:O139"/>
    <mergeCell ref="O140:O142"/>
    <mergeCell ref="O147:O149"/>
    <mergeCell ref="O150:O151"/>
    <mergeCell ref="O152:O153"/>
    <mergeCell ref="P85:P86"/>
    <mergeCell ref="P136:P137"/>
    <mergeCell ref="P80:P82"/>
    <mergeCell ref="Q80:Q82"/>
    <mergeCell ref="O80:O82"/>
    <mergeCell ref="S113:S115"/>
    <mergeCell ref="T113:T115"/>
    <mergeCell ref="T131:T132"/>
    <mergeCell ref="T116:T119"/>
    <mergeCell ref="U136:U137"/>
    <mergeCell ref="U138:U139"/>
    <mergeCell ref="U140:U142"/>
    <mergeCell ref="U147:U149"/>
    <mergeCell ref="U150:U151"/>
    <mergeCell ref="U152:U153"/>
    <mergeCell ref="U104:U105"/>
    <mergeCell ref="U106:U107"/>
    <mergeCell ref="U111:U112"/>
    <mergeCell ref="U113:U115"/>
    <mergeCell ref="O94:O96"/>
    <mergeCell ref="O102:O103"/>
    <mergeCell ref="O104:O105"/>
    <mergeCell ref="O106:O107"/>
    <mergeCell ref="O111:O112"/>
    <mergeCell ref="O113:O115"/>
    <mergeCell ref="O116:O119"/>
    <mergeCell ref="L35:X35"/>
    <mergeCell ref="Q111:Q112"/>
    <mergeCell ref="Q113:Q115"/>
    <mergeCell ref="Q116:Q119"/>
    <mergeCell ref="Q122:Q123"/>
    <mergeCell ref="Q125:Q127"/>
    <mergeCell ref="Q128:Q130"/>
    <mergeCell ref="Q131:Q132"/>
    <mergeCell ref="Q136:Q137"/>
    <mergeCell ref="Q37:Q39"/>
    <mergeCell ref="Q40:Q42"/>
    <mergeCell ref="Q43:Q45"/>
    <mergeCell ref="Q46:Q49"/>
    <mergeCell ref="Q50:Q51"/>
    <mergeCell ref="Q52:Q54"/>
    <mergeCell ref="Q57:Q58"/>
    <mergeCell ref="O37:O39"/>
    <mergeCell ref="O40:O42"/>
    <mergeCell ref="O43:O45"/>
    <mergeCell ref="O46:O49"/>
    <mergeCell ref="O50:O51"/>
    <mergeCell ref="O52:O54"/>
    <mergeCell ref="U64:U66"/>
    <mergeCell ref="U67:U70"/>
    <mergeCell ref="U74:U75"/>
    <mergeCell ref="Q83:Q84"/>
    <mergeCell ref="Q85:Q86"/>
    <mergeCell ref="Q140:Q142"/>
    <mergeCell ref="Q147:Q149"/>
    <mergeCell ref="Q150:Q151"/>
    <mergeCell ref="Q152:Q153"/>
    <mergeCell ref="Q156:Q157"/>
    <mergeCell ref="Q158:Q159"/>
    <mergeCell ref="Q160:Q161"/>
    <mergeCell ref="Q138:Q139"/>
    <mergeCell ref="Q87:Q89"/>
    <mergeCell ref="Q90:Q92"/>
    <mergeCell ref="Q102:Q103"/>
    <mergeCell ref="H37:H39"/>
    <mergeCell ref="B37:B39"/>
    <mergeCell ref="D37:D39"/>
    <mergeCell ref="E37:E39"/>
    <mergeCell ref="F37:F39"/>
    <mergeCell ref="G37:G39"/>
    <mergeCell ref="H40:H42"/>
    <mergeCell ref="I46:I49"/>
    <mergeCell ref="J46:J49"/>
    <mergeCell ref="K46:K49"/>
    <mergeCell ref="B43:B45"/>
    <mergeCell ref="D43:D45"/>
    <mergeCell ref="E43:E45"/>
    <mergeCell ref="F43:F45"/>
    <mergeCell ref="G43:G45"/>
    <mergeCell ref="B40:B42"/>
    <mergeCell ref="D40:D42"/>
    <mergeCell ref="O156:O157"/>
    <mergeCell ref="O87:O89"/>
    <mergeCell ref="E40:E42"/>
    <mergeCell ref="F40:F42"/>
    <mergeCell ref="G40:G42"/>
    <mergeCell ref="B46:B49"/>
    <mergeCell ref="D46:D49"/>
    <mergeCell ref="E46:E49"/>
    <mergeCell ref="F46:F49"/>
    <mergeCell ref="G46:G49"/>
    <mergeCell ref="H46:H49"/>
    <mergeCell ref="I43:I45"/>
    <mergeCell ref="J43:J45"/>
    <mergeCell ref="K43:K45"/>
    <mergeCell ref="H43:H45"/>
    <mergeCell ref="L40:L42"/>
    <mergeCell ref="M40:M42"/>
    <mergeCell ref="N40:N42"/>
    <mergeCell ref="P40:P42"/>
    <mergeCell ref="L46:L49"/>
    <mergeCell ref="M46:M49"/>
    <mergeCell ref="N46:N49"/>
    <mergeCell ref="P46:P49"/>
    <mergeCell ref="I37:I39"/>
    <mergeCell ref="J37:J39"/>
    <mergeCell ref="K37:K39"/>
    <mergeCell ref="I40:I42"/>
    <mergeCell ref="J40:J42"/>
    <mergeCell ref="K40:K42"/>
    <mergeCell ref="R37:R39"/>
    <mergeCell ref="S37:S39"/>
    <mergeCell ref="T37:T39"/>
    <mergeCell ref="V37:V39"/>
    <mergeCell ref="R40:R42"/>
    <mergeCell ref="S40:S42"/>
    <mergeCell ref="T40:T42"/>
    <mergeCell ref="V40:V42"/>
    <mergeCell ref="N37:N39"/>
    <mergeCell ref="P37:P39"/>
    <mergeCell ref="U37:U39"/>
    <mergeCell ref="U40:U42"/>
    <mergeCell ref="U46:U49"/>
    <mergeCell ref="X37:X39"/>
    <mergeCell ref="X40:X42"/>
    <mergeCell ref="X43:X45"/>
    <mergeCell ref="X46:X49"/>
    <mergeCell ref="BJ37:BJ39"/>
    <mergeCell ref="BJ40:BJ42"/>
    <mergeCell ref="BJ43:BJ45"/>
    <mergeCell ref="BJ46:BJ49"/>
    <mergeCell ref="W37:W39"/>
    <mergeCell ref="W40:W42"/>
    <mergeCell ref="W43:W45"/>
    <mergeCell ref="W46:W49"/>
    <mergeCell ref="L37:L39"/>
    <mergeCell ref="M37:M39"/>
    <mergeCell ref="L43:L45"/>
    <mergeCell ref="M43:M45"/>
    <mergeCell ref="R43:R45"/>
    <mergeCell ref="S43:S45"/>
    <mergeCell ref="T43:T45"/>
    <mergeCell ref="V43:V45"/>
    <mergeCell ref="BQ37:BQ39"/>
    <mergeCell ref="BQ40:BQ42"/>
    <mergeCell ref="BQ43:BQ45"/>
    <mergeCell ref="BQ46:BQ49"/>
    <mergeCell ref="BK37:BK39"/>
    <mergeCell ref="BK40:BK42"/>
    <mergeCell ref="BK43:BK45"/>
    <mergeCell ref="BK46:BK49"/>
    <mergeCell ref="BO37:BO39"/>
    <mergeCell ref="BO40:BO42"/>
    <mergeCell ref="BO43:BO45"/>
    <mergeCell ref="BO46:BO49"/>
    <mergeCell ref="K52:K54"/>
    <mergeCell ref="L52:L54"/>
    <mergeCell ref="M52:M54"/>
    <mergeCell ref="N52:N54"/>
    <mergeCell ref="P52:P54"/>
    <mergeCell ref="BJ50:BJ51"/>
    <mergeCell ref="BK50:BK51"/>
    <mergeCell ref="BO50:BO51"/>
    <mergeCell ref="BQ50:BQ51"/>
    <mergeCell ref="BJ52:BJ54"/>
    <mergeCell ref="BK52:BK54"/>
    <mergeCell ref="BO52:BO54"/>
    <mergeCell ref="BQ52:BQ54"/>
    <mergeCell ref="R46:R49"/>
    <mergeCell ref="S46:S49"/>
    <mergeCell ref="N43:N45"/>
    <mergeCell ref="P43:P45"/>
    <mergeCell ref="T46:T49"/>
    <mergeCell ref="V46:V49"/>
    <mergeCell ref="U43:U45"/>
    <mergeCell ref="I74:I75"/>
    <mergeCell ref="J74:J75"/>
    <mergeCell ref="B52:B54"/>
    <mergeCell ref="D52:D54"/>
    <mergeCell ref="E52:E54"/>
    <mergeCell ref="I52:I54"/>
    <mergeCell ref="J52:J54"/>
    <mergeCell ref="F52:F54"/>
    <mergeCell ref="G52:G54"/>
    <mergeCell ref="H52:H54"/>
    <mergeCell ref="K60:K61"/>
    <mergeCell ref="L60:L61"/>
    <mergeCell ref="M60:M61"/>
    <mergeCell ref="N60:N61"/>
    <mergeCell ref="P60:P61"/>
    <mergeCell ref="B60:B61"/>
    <mergeCell ref="D60:D61"/>
    <mergeCell ref="E60:E61"/>
    <mergeCell ref="F60:F61"/>
    <mergeCell ref="G60:G61"/>
    <mergeCell ref="H60:H61"/>
    <mergeCell ref="I60:I61"/>
    <mergeCell ref="J60:J61"/>
    <mergeCell ref="L57:L58"/>
    <mergeCell ref="M57:M58"/>
    <mergeCell ref="N57:N58"/>
    <mergeCell ref="P57:P58"/>
    <mergeCell ref="O57:O58"/>
    <mergeCell ref="O60:O61"/>
    <mergeCell ref="N83:N84"/>
    <mergeCell ref="P83:P84"/>
    <mergeCell ref="B83:B84"/>
    <mergeCell ref="D83:D84"/>
    <mergeCell ref="E83:E84"/>
    <mergeCell ref="I83:I84"/>
    <mergeCell ref="J83:J84"/>
    <mergeCell ref="F83:F84"/>
    <mergeCell ref="G83:G84"/>
    <mergeCell ref="H83:H84"/>
    <mergeCell ref="O83:O84"/>
    <mergeCell ref="O85:O86"/>
    <mergeCell ref="B80:B82"/>
    <mergeCell ref="D80:D82"/>
    <mergeCell ref="E80:E82"/>
    <mergeCell ref="I80:I82"/>
    <mergeCell ref="J80:J82"/>
    <mergeCell ref="F80:F82"/>
    <mergeCell ref="G80:G82"/>
    <mergeCell ref="H80:H82"/>
    <mergeCell ref="L94:L96"/>
    <mergeCell ref="M94:M96"/>
    <mergeCell ref="N94:N96"/>
    <mergeCell ref="B94:B96"/>
    <mergeCell ref="D94:D96"/>
    <mergeCell ref="E94:E96"/>
    <mergeCell ref="I94:I96"/>
    <mergeCell ref="J94:J96"/>
    <mergeCell ref="F94:F96"/>
    <mergeCell ref="G94:G96"/>
    <mergeCell ref="H94:H96"/>
    <mergeCell ref="L102:L103"/>
    <mergeCell ref="M102:M103"/>
    <mergeCell ref="B85:B86"/>
    <mergeCell ref="D85:D86"/>
    <mergeCell ref="E85:E86"/>
    <mergeCell ref="I85:I86"/>
    <mergeCell ref="J85:J86"/>
    <mergeCell ref="I111:I112"/>
    <mergeCell ref="J111:J112"/>
    <mergeCell ref="P125:P127"/>
    <mergeCell ref="B125:B127"/>
    <mergeCell ref="D125:D127"/>
    <mergeCell ref="E125:E127"/>
    <mergeCell ref="F125:F127"/>
    <mergeCell ref="G125:G127"/>
    <mergeCell ref="H125:H127"/>
    <mergeCell ref="I125:I127"/>
    <mergeCell ref="J125:J127"/>
    <mergeCell ref="O125:O127"/>
    <mergeCell ref="B116:B119"/>
    <mergeCell ref="D116:D119"/>
    <mergeCell ref="E116:E119"/>
    <mergeCell ref="F116:F119"/>
    <mergeCell ref="G116:G119"/>
    <mergeCell ref="J136:J137"/>
    <mergeCell ref="K152:K153"/>
    <mergeCell ref="L152:L153"/>
    <mergeCell ref="M152:M153"/>
    <mergeCell ref="N152:N153"/>
    <mergeCell ref="P152:P153"/>
    <mergeCell ref="B152:B153"/>
    <mergeCell ref="D152:D153"/>
    <mergeCell ref="E152:E153"/>
    <mergeCell ref="F152:F153"/>
    <mergeCell ref="G152:G153"/>
    <mergeCell ref="H152:H153"/>
    <mergeCell ref="I152:I153"/>
    <mergeCell ref="J152:J153"/>
    <mergeCell ref="B140:B142"/>
    <mergeCell ref="D140:D142"/>
    <mergeCell ref="E140:E142"/>
    <mergeCell ref="F140:F142"/>
    <mergeCell ref="G140:G142"/>
    <mergeCell ref="H140:H142"/>
    <mergeCell ref="I140:I142"/>
    <mergeCell ref="J140:J142"/>
    <mergeCell ref="K140:K142"/>
    <mergeCell ref="L140:L142"/>
    <mergeCell ref="M140:M142"/>
    <mergeCell ref="H50:H51"/>
    <mergeCell ref="I50:I51"/>
    <mergeCell ref="J50:J51"/>
    <mergeCell ref="K50:K51"/>
    <mergeCell ref="L50:L51"/>
    <mergeCell ref="B50:B51"/>
    <mergeCell ref="D50:D51"/>
    <mergeCell ref="E50:E51"/>
    <mergeCell ref="F50:F51"/>
    <mergeCell ref="G50:G51"/>
    <mergeCell ref="T50:T51"/>
    <mergeCell ref="V50:V51"/>
    <mergeCell ref="W50:W51"/>
    <mergeCell ref="X50:X51"/>
    <mergeCell ref="M50:M51"/>
    <mergeCell ref="N50:N51"/>
    <mergeCell ref="P50:P51"/>
    <mergeCell ref="R50:R51"/>
    <mergeCell ref="S50:S51"/>
    <mergeCell ref="U50:U51"/>
    <mergeCell ref="R57:R58"/>
    <mergeCell ref="W52:W54"/>
    <mergeCell ref="X52:X54"/>
    <mergeCell ref="R52:R54"/>
    <mergeCell ref="S52:S54"/>
    <mergeCell ref="T52:T54"/>
    <mergeCell ref="V52:V54"/>
    <mergeCell ref="U52:U54"/>
    <mergeCell ref="U57:U58"/>
    <mergeCell ref="B57:B58"/>
    <mergeCell ref="D57:D58"/>
    <mergeCell ref="E57:E58"/>
    <mergeCell ref="F57:F58"/>
    <mergeCell ref="G57:G58"/>
    <mergeCell ref="H57:H58"/>
    <mergeCell ref="I57:I58"/>
    <mergeCell ref="J57:J58"/>
    <mergeCell ref="K57:K58"/>
    <mergeCell ref="X57:X58"/>
    <mergeCell ref="S57:S58"/>
    <mergeCell ref="T57:T58"/>
    <mergeCell ref="V57:V58"/>
    <mergeCell ref="W57:W58"/>
    <mergeCell ref="X62:X63"/>
    <mergeCell ref="S62:S63"/>
    <mergeCell ref="T62:T63"/>
    <mergeCell ref="V62:V63"/>
    <mergeCell ref="W62:W63"/>
    <mergeCell ref="W60:W61"/>
    <mergeCell ref="X60:X61"/>
    <mergeCell ref="U60:U61"/>
    <mergeCell ref="U62:U63"/>
    <mergeCell ref="B62:B63"/>
    <mergeCell ref="D62:D63"/>
    <mergeCell ref="E62:E63"/>
    <mergeCell ref="F62:F63"/>
    <mergeCell ref="G62:G63"/>
    <mergeCell ref="H62:H63"/>
    <mergeCell ref="I62:I63"/>
    <mergeCell ref="J62:J63"/>
    <mergeCell ref="K62:K63"/>
    <mergeCell ref="L62:L63"/>
    <mergeCell ref="M62:M63"/>
    <mergeCell ref="N62:N63"/>
    <mergeCell ref="P62:P63"/>
    <mergeCell ref="R62:R63"/>
    <mergeCell ref="R60:R61"/>
    <mergeCell ref="S60:S61"/>
    <mergeCell ref="T60:T61"/>
    <mergeCell ref="V60:V61"/>
    <mergeCell ref="P74:P75"/>
    <mergeCell ref="Q60:Q61"/>
    <mergeCell ref="Q62:Q63"/>
    <mergeCell ref="Q64:Q66"/>
    <mergeCell ref="Q67:Q70"/>
    <mergeCell ref="Q74:Q75"/>
    <mergeCell ref="Q76:Q78"/>
    <mergeCell ref="O62:O63"/>
    <mergeCell ref="O64:O66"/>
    <mergeCell ref="O67:O70"/>
    <mergeCell ref="O74:O75"/>
    <mergeCell ref="O76:O78"/>
    <mergeCell ref="T67:T70"/>
    <mergeCell ref="V67:V70"/>
    <mergeCell ref="W67:W70"/>
    <mergeCell ref="U76:U78"/>
    <mergeCell ref="X74:X75"/>
    <mergeCell ref="B76:B78"/>
    <mergeCell ref="D76:D78"/>
    <mergeCell ref="E76:E78"/>
    <mergeCell ref="F76:F78"/>
    <mergeCell ref="G76:G78"/>
    <mergeCell ref="H76:H78"/>
    <mergeCell ref="I76:I78"/>
    <mergeCell ref="J76:J78"/>
    <mergeCell ref="K76:K78"/>
    <mergeCell ref="L76:L78"/>
    <mergeCell ref="M76:M78"/>
    <mergeCell ref="N76:N78"/>
    <mergeCell ref="P76:P78"/>
    <mergeCell ref="R76:R78"/>
    <mergeCell ref="R74:R75"/>
    <mergeCell ref="S74:S75"/>
    <mergeCell ref="T74:T75"/>
    <mergeCell ref="V74:V75"/>
    <mergeCell ref="V76:V78"/>
    <mergeCell ref="W76:W78"/>
    <mergeCell ref="W74:W75"/>
    <mergeCell ref="K74:K75"/>
    <mergeCell ref="L74:L75"/>
    <mergeCell ref="M74:M75"/>
    <mergeCell ref="N74:N75"/>
    <mergeCell ref="B74:B75"/>
    <mergeCell ref="D74:D75"/>
    <mergeCell ref="E74:E75"/>
    <mergeCell ref="F74:F75"/>
    <mergeCell ref="G74:G75"/>
    <mergeCell ref="H74:H75"/>
    <mergeCell ref="X80:X82"/>
    <mergeCell ref="T64:T66"/>
    <mergeCell ref="V64:V66"/>
    <mergeCell ref="W64:W66"/>
    <mergeCell ref="X64:X66"/>
    <mergeCell ref="X76:X78"/>
    <mergeCell ref="B64:B66"/>
    <mergeCell ref="D64:D66"/>
    <mergeCell ref="E64:E66"/>
    <mergeCell ref="F64:F66"/>
    <mergeCell ref="G64:G66"/>
    <mergeCell ref="H64:H66"/>
    <mergeCell ref="I64:I66"/>
    <mergeCell ref="J64:J66"/>
    <mergeCell ref="K64:K66"/>
    <mergeCell ref="L64:L66"/>
    <mergeCell ref="M64:M66"/>
    <mergeCell ref="N64:N66"/>
    <mergeCell ref="P64:P66"/>
    <mergeCell ref="R64:R66"/>
    <mergeCell ref="S64:S66"/>
    <mergeCell ref="S76:S78"/>
    <mergeCell ref="T76:T78"/>
    <mergeCell ref="R80:R82"/>
    <mergeCell ref="S80:S82"/>
    <mergeCell ref="T80:T82"/>
    <mergeCell ref="V80:V82"/>
    <mergeCell ref="W80:W82"/>
    <mergeCell ref="K80:K82"/>
    <mergeCell ref="L80:L82"/>
    <mergeCell ref="M80:M82"/>
    <mergeCell ref="N80:N82"/>
    <mergeCell ref="W83:W84"/>
    <mergeCell ref="X83:X84"/>
    <mergeCell ref="F85:F86"/>
    <mergeCell ref="G85:G86"/>
    <mergeCell ref="H85:H86"/>
    <mergeCell ref="R85:R86"/>
    <mergeCell ref="S85:S86"/>
    <mergeCell ref="T85:T86"/>
    <mergeCell ref="V85:V86"/>
    <mergeCell ref="W85:W86"/>
    <mergeCell ref="X85:X86"/>
    <mergeCell ref="R83:R84"/>
    <mergeCell ref="S83:S84"/>
    <mergeCell ref="T83:T84"/>
    <mergeCell ref="V83:V84"/>
    <mergeCell ref="K87:K89"/>
    <mergeCell ref="L87:L89"/>
    <mergeCell ref="M87:M89"/>
    <mergeCell ref="N87:N89"/>
    <mergeCell ref="P87:P89"/>
    <mergeCell ref="L85:L86"/>
    <mergeCell ref="M85:M86"/>
    <mergeCell ref="N85:N86"/>
    <mergeCell ref="I87:I89"/>
    <mergeCell ref="J87:J89"/>
    <mergeCell ref="F87:F89"/>
    <mergeCell ref="G87:G89"/>
    <mergeCell ref="H87:H89"/>
    <mergeCell ref="K85:K86"/>
    <mergeCell ref="K83:K84"/>
    <mergeCell ref="L83:L84"/>
    <mergeCell ref="M83:M84"/>
    <mergeCell ref="X90:X92"/>
    <mergeCell ref="S90:S92"/>
    <mergeCell ref="T90:T92"/>
    <mergeCell ref="V90:V92"/>
    <mergeCell ref="W90:W92"/>
    <mergeCell ref="W87:W89"/>
    <mergeCell ref="X87:X89"/>
    <mergeCell ref="B90:B92"/>
    <mergeCell ref="D90:D92"/>
    <mergeCell ref="E90:E92"/>
    <mergeCell ref="F90:F92"/>
    <mergeCell ref="G90:G92"/>
    <mergeCell ref="H90:H92"/>
    <mergeCell ref="I90:I92"/>
    <mergeCell ref="J90:J92"/>
    <mergeCell ref="K90:K92"/>
    <mergeCell ref="L90:L92"/>
    <mergeCell ref="M90:M92"/>
    <mergeCell ref="N90:N92"/>
    <mergeCell ref="P90:P92"/>
    <mergeCell ref="R90:R92"/>
    <mergeCell ref="R87:R89"/>
    <mergeCell ref="S87:S89"/>
    <mergeCell ref="T87:T89"/>
    <mergeCell ref="V87:V89"/>
    <mergeCell ref="B87:B89"/>
    <mergeCell ref="D87:D89"/>
    <mergeCell ref="E87:E89"/>
    <mergeCell ref="O90:O92"/>
    <mergeCell ref="N102:N103"/>
    <mergeCell ref="B102:B103"/>
    <mergeCell ref="D102:D103"/>
    <mergeCell ref="E102:E103"/>
    <mergeCell ref="F102:F103"/>
    <mergeCell ref="G102:G103"/>
    <mergeCell ref="H102:H103"/>
    <mergeCell ref="W104:W105"/>
    <mergeCell ref="V104:V105"/>
    <mergeCell ref="W94:W96"/>
    <mergeCell ref="X94:X96"/>
    <mergeCell ref="R94:R96"/>
    <mergeCell ref="S94:S96"/>
    <mergeCell ref="T94:T96"/>
    <mergeCell ref="V94:V96"/>
    <mergeCell ref="P94:P96"/>
    <mergeCell ref="Q94:Q96"/>
    <mergeCell ref="W102:W103"/>
    <mergeCell ref="X102:X103"/>
    <mergeCell ref="P102:P103"/>
    <mergeCell ref="U94:U96"/>
    <mergeCell ref="U102:U103"/>
    <mergeCell ref="P104:P105"/>
    <mergeCell ref="R104:R105"/>
    <mergeCell ref="R102:R103"/>
    <mergeCell ref="S102:S103"/>
    <mergeCell ref="T102:T103"/>
    <mergeCell ref="V102:V103"/>
    <mergeCell ref="I102:I103"/>
    <mergeCell ref="J102:J103"/>
    <mergeCell ref="K102:K103"/>
    <mergeCell ref="K94:K96"/>
    <mergeCell ref="J106:J107"/>
    <mergeCell ref="K106:K107"/>
    <mergeCell ref="L106:L107"/>
    <mergeCell ref="M106:M107"/>
    <mergeCell ref="N106:N107"/>
    <mergeCell ref="P106:P107"/>
    <mergeCell ref="R106:R107"/>
    <mergeCell ref="S106:S107"/>
    <mergeCell ref="S104:S105"/>
    <mergeCell ref="T104:T105"/>
    <mergeCell ref="Q104:Q105"/>
    <mergeCell ref="Q106:Q107"/>
    <mergeCell ref="L104:L105"/>
    <mergeCell ref="M104:M105"/>
    <mergeCell ref="N104:N105"/>
    <mergeCell ref="B104:B105"/>
    <mergeCell ref="D104:D105"/>
    <mergeCell ref="E104:E105"/>
    <mergeCell ref="F104:F105"/>
    <mergeCell ref="G104:G105"/>
    <mergeCell ref="H104:H105"/>
    <mergeCell ref="I104:I105"/>
    <mergeCell ref="J104:J105"/>
    <mergeCell ref="K104:K105"/>
    <mergeCell ref="V113:V115"/>
    <mergeCell ref="W113:W115"/>
    <mergeCell ref="W111:W112"/>
    <mergeCell ref="X111:X112"/>
    <mergeCell ref="B113:B115"/>
    <mergeCell ref="D113:D115"/>
    <mergeCell ref="E113:E115"/>
    <mergeCell ref="F113:F115"/>
    <mergeCell ref="G113:G115"/>
    <mergeCell ref="H113:H115"/>
    <mergeCell ref="I113:I115"/>
    <mergeCell ref="J113:J115"/>
    <mergeCell ref="K113:K115"/>
    <mergeCell ref="L113:L115"/>
    <mergeCell ref="M113:M115"/>
    <mergeCell ref="N113:N115"/>
    <mergeCell ref="P113:P115"/>
    <mergeCell ref="R113:R115"/>
    <mergeCell ref="R111:R112"/>
    <mergeCell ref="S111:S112"/>
    <mergeCell ref="T111:T112"/>
    <mergeCell ref="K111:K112"/>
    <mergeCell ref="L111:L112"/>
    <mergeCell ref="M111:M112"/>
    <mergeCell ref="N111:N112"/>
    <mergeCell ref="P111:P112"/>
    <mergeCell ref="B111:B112"/>
    <mergeCell ref="D111:D112"/>
    <mergeCell ref="E111:E112"/>
    <mergeCell ref="F111:F112"/>
    <mergeCell ref="G111:G112"/>
    <mergeCell ref="H111:H112"/>
    <mergeCell ref="X122:X123"/>
    <mergeCell ref="S122:S123"/>
    <mergeCell ref="T122:T123"/>
    <mergeCell ref="V122:V123"/>
    <mergeCell ref="W122:W123"/>
    <mergeCell ref="B122:B123"/>
    <mergeCell ref="D122:D123"/>
    <mergeCell ref="E122:E123"/>
    <mergeCell ref="F122:F123"/>
    <mergeCell ref="G122:G123"/>
    <mergeCell ref="H122:H123"/>
    <mergeCell ref="I122:I123"/>
    <mergeCell ref="J122:J123"/>
    <mergeCell ref="K122:K123"/>
    <mergeCell ref="L122:L123"/>
    <mergeCell ref="M122:M123"/>
    <mergeCell ref="N122:N123"/>
    <mergeCell ref="P122:P123"/>
    <mergeCell ref="R122:R123"/>
    <mergeCell ref="O122:O123"/>
    <mergeCell ref="W125:W127"/>
    <mergeCell ref="X125:X127"/>
    <mergeCell ref="B128:B130"/>
    <mergeCell ref="D128:D130"/>
    <mergeCell ref="E128:E130"/>
    <mergeCell ref="F128:F130"/>
    <mergeCell ref="G128:G130"/>
    <mergeCell ref="H128:H130"/>
    <mergeCell ref="I128:I130"/>
    <mergeCell ref="J128:J130"/>
    <mergeCell ref="K128:K130"/>
    <mergeCell ref="L128:L130"/>
    <mergeCell ref="M128:M130"/>
    <mergeCell ref="N128:N130"/>
    <mergeCell ref="P128:P130"/>
    <mergeCell ref="R128:R130"/>
    <mergeCell ref="R125:R127"/>
    <mergeCell ref="S125:S127"/>
    <mergeCell ref="T125:T127"/>
    <mergeCell ref="V125:V127"/>
    <mergeCell ref="K125:K127"/>
    <mergeCell ref="L125:L127"/>
    <mergeCell ref="M125:M127"/>
    <mergeCell ref="N125:N127"/>
    <mergeCell ref="V131:V132"/>
    <mergeCell ref="W131:W132"/>
    <mergeCell ref="X131:X132"/>
    <mergeCell ref="X128:X130"/>
    <mergeCell ref="B131:B132"/>
    <mergeCell ref="D131:D132"/>
    <mergeCell ref="E131:E132"/>
    <mergeCell ref="F131:F132"/>
    <mergeCell ref="G131:G132"/>
    <mergeCell ref="H131:H132"/>
    <mergeCell ref="I131:I132"/>
    <mergeCell ref="J131:J132"/>
    <mergeCell ref="K131:K132"/>
    <mergeCell ref="L131:L132"/>
    <mergeCell ref="M131:M132"/>
    <mergeCell ref="N131:N132"/>
    <mergeCell ref="P131:P132"/>
    <mergeCell ref="R131:R132"/>
    <mergeCell ref="S131:S132"/>
    <mergeCell ref="S128:S130"/>
    <mergeCell ref="T128:T130"/>
    <mergeCell ref="V128:V130"/>
    <mergeCell ref="W128:W130"/>
    <mergeCell ref="W136:W137"/>
    <mergeCell ref="X136:X137"/>
    <mergeCell ref="B138:B139"/>
    <mergeCell ref="D138:D139"/>
    <mergeCell ref="E138:E139"/>
    <mergeCell ref="F138:F139"/>
    <mergeCell ref="G138:G139"/>
    <mergeCell ref="H138:H139"/>
    <mergeCell ref="I138:I139"/>
    <mergeCell ref="J138:J139"/>
    <mergeCell ref="K138:K139"/>
    <mergeCell ref="L138:L139"/>
    <mergeCell ref="M138:M139"/>
    <mergeCell ref="N138:N139"/>
    <mergeCell ref="P138:P139"/>
    <mergeCell ref="R138:R139"/>
    <mergeCell ref="R136:R137"/>
    <mergeCell ref="S136:S137"/>
    <mergeCell ref="T136:T137"/>
    <mergeCell ref="V136:V137"/>
    <mergeCell ref="K136:K137"/>
    <mergeCell ref="L136:L137"/>
    <mergeCell ref="M136:M137"/>
    <mergeCell ref="N136:N137"/>
    <mergeCell ref="X138:X139"/>
    <mergeCell ref="B136:B137"/>
    <mergeCell ref="D136:D137"/>
    <mergeCell ref="E136:E137"/>
    <mergeCell ref="F136:F137"/>
    <mergeCell ref="G136:G137"/>
    <mergeCell ref="H136:H137"/>
    <mergeCell ref="I136:I137"/>
    <mergeCell ref="N140:N142"/>
    <mergeCell ref="P140:P142"/>
    <mergeCell ref="R140:R142"/>
    <mergeCell ref="S140:S142"/>
    <mergeCell ref="S138:S139"/>
    <mergeCell ref="T138:T139"/>
    <mergeCell ref="V138:V139"/>
    <mergeCell ref="W138:W139"/>
    <mergeCell ref="L147:L149"/>
    <mergeCell ref="M147:M149"/>
    <mergeCell ref="N147:N149"/>
    <mergeCell ref="X147:X149"/>
    <mergeCell ref="W147:W149"/>
    <mergeCell ref="P147:P149"/>
    <mergeCell ref="R147:R149"/>
    <mergeCell ref="T140:T142"/>
    <mergeCell ref="V140:V142"/>
    <mergeCell ref="W140:W142"/>
    <mergeCell ref="X140:X142"/>
    <mergeCell ref="E150:E151"/>
    <mergeCell ref="F150:F151"/>
    <mergeCell ref="G150:G151"/>
    <mergeCell ref="H150:H151"/>
    <mergeCell ref="I150:I151"/>
    <mergeCell ref="J150:J151"/>
    <mergeCell ref="K150:K151"/>
    <mergeCell ref="G147:G149"/>
    <mergeCell ref="H147:H149"/>
    <mergeCell ref="I147:I149"/>
    <mergeCell ref="J147:J149"/>
    <mergeCell ref="K147:K149"/>
    <mergeCell ref="F147:F149"/>
    <mergeCell ref="B147:B149"/>
    <mergeCell ref="D147:D149"/>
    <mergeCell ref="E147:E149"/>
    <mergeCell ref="W152:W153"/>
    <mergeCell ref="B150:B151"/>
    <mergeCell ref="D150:D151"/>
    <mergeCell ref="X152:X153"/>
    <mergeCell ref="R152:R153"/>
    <mergeCell ref="S152:S153"/>
    <mergeCell ref="T152:T153"/>
    <mergeCell ref="V152:V153"/>
    <mergeCell ref="T150:T151"/>
    <mergeCell ref="V150:V151"/>
    <mergeCell ref="W150:W151"/>
    <mergeCell ref="X150:X151"/>
    <mergeCell ref="L150:L151"/>
    <mergeCell ref="M150:M151"/>
    <mergeCell ref="N150:N151"/>
    <mergeCell ref="P150:P151"/>
    <mergeCell ref="R150:R151"/>
    <mergeCell ref="S150:S151"/>
    <mergeCell ref="S147:S149"/>
    <mergeCell ref="T147:T149"/>
    <mergeCell ref="V147:V149"/>
    <mergeCell ref="H156:H157"/>
    <mergeCell ref="I156:I157"/>
    <mergeCell ref="J156:J157"/>
    <mergeCell ref="K156:K157"/>
    <mergeCell ref="L156:L157"/>
    <mergeCell ref="B156:B157"/>
    <mergeCell ref="D156:D157"/>
    <mergeCell ref="E156:E157"/>
    <mergeCell ref="F156:F157"/>
    <mergeCell ref="G156:G157"/>
    <mergeCell ref="T156:T157"/>
    <mergeCell ref="V156:V157"/>
    <mergeCell ref="W156:W157"/>
    <mergeCell ref="X156:X157"/>
    <mergeCell ref="M156:M157"/>
    <mergeCell ref="N156:N157"/>
    <mergeCell ref="P156:P157"/>
    <mergeCell ref="R156:R157"/>
    <mergeCell ref="S156:S157"/>
    <mergeCell ref="U156:U157"/>
    <mergeCell ref="H158:H159"/>
    <mergeCell ref="I158:I159"/>
    <mergeCell ref="J158:J159"/>
    <mergeCell ref="K158:K159"/>
    <mergeCell ref="L158:L159"/>
    <mergeCell ref="B158:B159"/>
    <mergeCell ref="D158:D159"/>
    <mergeCell ref="E158:E159"/>
    <mergeCell ref="F158:F159"/>
    <mergeCell ref="G158:G159"/>
    <mergeCell ref="T158:T159"/>
    <mergeCell ref="V158:V159"/>
    <mergeCell ref="W158:W159"/>
    <mergeCell ref="X158:X159"/>
    <mergeCell ref="M158:M159"/>
    <mergeCell ref="N158:N159"/>
    <mergeCell ref="P158:P159"/>
    <mergeCell ref="R158:R159"/>
    <mergeCell ref="S158:S159"/>
    <mergeCell ref="O158:O159"/>
    <mergeCell ref="U158:U159"/>
    <mergeCell ref="H160:H161"/>
    <mergeCell ref="I160:I161"/>
    <mergeCell ref="J160:J161"/>
    <mergeCell ref="K160:K161"/>
    <mergeCell ref="L160:L161"/>
    <mergeCell ref="B160:B161"/>
    <mergeCell ref="D160:D161"/>
    <mergeCell ref="E160:E161"/>
    <mergeCell ref="F160:F161"/>
    <mergeCell ref="G160:G161"/>
    <mergeCell ref="T160:T161"/>
    <mergeCell ref="V160:V161"/>
    <mergeCell ref="W160:W161"/>
    <mergeCell ref="X160:X161"/>
    <mergeCell ref="M160:M161"/>
    <mergeCell ref="N160:N161"/>
    <mergeCell ref="P160:P161"/>
    <mergeCell ref="R160:R161"/>
    <mergeCell ref="S160:S161"/>
    <mergeCell ref="O160:O161"/>
    <mergeCell ref="U160:U161"/>
    <mergeCell ref="M67:M70"/>
    <mergeCell ref="N67:N70"/>
    <mergeCell ref="P67:P70"/>
    <mergeCell ref="R67:R70"/>
    <mergeCell ref="S67:S70"/>
    <mergeCell ref="H67:H70"/>
    <mergeCell ref="I67:I70"/>
    <mergeCell ref="J67:J70"/>
    <mergeCell ref="K67:K70"/>
    <mergeCell ref="L67:L70"/>
    <mergeCell ref="B67:B70"/>
    <mergeCell ref="D67:D70"/>
    <mergeCell ref="E67:E70"/>
    <mergeCell ref="F67:F70"/>
    <mergeCell ref="G67:G70"/>
    <mergeCell ref="M116:M119"/>
    <mergeCell ref="N116:N119"/>
    <mergeCell ref="P116:P119"/>
    <mergeCell ref="R116:R119"/>
    <mergeCell ref="S116:S119"/>
    <mergeCell ref="H116:H119"/>
    <mergeCell ref="I116:I119"/>
    <mergeCell ref="J116:J119"/>
    <mergeCell ref="K116:K119"/>
    <mergeCell ref="L116:L119"/>
    <mergeCell ref="B106:B107"/>
    <mergeCell ref="D106:D107"/>
    <mergeCell ref="E106:E107"/>
    <mergeCell ref="F106:F107"/>
    <mergeCell ref="G106:G107"/>
    <mergeCell ref="H106:H107"/>
    <mergeCell ref="I106:I107"/>
    <mergeCell ref="V116:V119"/>
    <mergeCell ref="W116:W119"/>
    <mergeCell ref="X116:X119"/>
    <mergeCell ref="X67:X70"/>
    <mergeCell ref="X113:X115"/>
    <mergeCell ref="V111:V112"/>
    <mergeCell ref="T106:T107"/>
    <mergeCell ref="V106:V107"/>
    <mergeCell ref="W106:W107"/>
    <mergeCell ref="X106:X107"/>
    <mergeCell ref="X104:X105"/>
    <mergeCell ref="BJ60:BJ61"/>
    <mergeCell ref="BK60:BK61"/>
    <mergeCell ref="BO60:BO61"/>
    <mergeCell ref="BQ60:BQ61"/>
    <mergeCell ref="BJ62:BJ63"/>
    <mergeCell ref="BK62:BK63"/>
    <mergeCell ref="BO62:BO63"/>
    <mergeCell ref="BQ62:BQ63"/>
    <mergeCell ref="BJ87:BJ89"/>
    <mergeCell ref="BK87:BK89"/>
    <mergeCell ref="BO87:BO89"/>
    <mergeCell ref="BQ87:BQ89"/>
    <mergeCell ref="BJ90:BJ92"/>
    <mergeCell ref="BK90:BK92"/>
    <mergeCell ref="BO90:BO92"/>
    <mergeCell ref="BQ90:BQ92"/>
    <mergeCell ref="BJ83:BJ84"/>
    <mergeCell ref="BK83:BK84"/>
    <mergeCell ref="BO83:BO84"/>
    <mergeCell ref="BQ83:BQ84"/>
    <mergeCell ref="BJ85:BJ86"/>
    <mergeCell ref="BJ57:BJ58"/>
    <mergeCell ref="BK57:BK58"/>
    <mergeCell ref="BO57:BO58"/>
    <mergeCell ref="BQ57:BQ58"/>
    <mergeCell ref="BJ80:BJ82"/>
    <mergeCell ref="BK80:BK82"/>
    <mergeCell ref="BO80:BO82"/>
    <mergeCell ref="BQ80:BQ82"/>
    <mergeCell ref="BJ76:BJ78"/>
    <mergeCell ref="BK76:BK78"/>
    <mergeCell ref="BO76:BO78"/>
    <mergeCell ref="BQ76:BQ78"/>
    <mergeCell ref="BJ64:BJ66"/>
    <mergeCell ref="BK64:BK66"/>
    <mergeCell ref="BO64:BO66"/>
    <mergeCell ref="BQ64:BQ66"/>
    <mergeCell ref="BJ74:BJ75"/>
    <mergeCell ref="BK74:BK75"/>
    <mergeCell ref="BO74:BO75"/>
    <mergeCell ref="BQ74:BQ75"/>
    <mergeCell ref="BJ67:BJ70"/>
    <mergeCell ref="BK67:BK70"/>
    <mergeCell ref="BO67:BO70"/>
    <mergeCell ref="BQ67:BQ70"/>
    <mergeCell ref="BK85:BK86"/>
    <mergeCell ref="BO85:BO86"/>
    <mergeCell ref="BQ85:BQ86"/>
    <mergeCell ref="BJ94:BJ96"/>
    <mergeCell ref="BK94:BK96"/>
    <mergeCell ref="BO94:BO96"/>
    <mergeCell ref="BQ94:BQ96"/>
    <mergeCell ref="BJ136:BJ137"/>
    <mergeCell ref="BK136:BK137"/>
    <mergeCell ref="BO136:BO137"/>
    <mergeCell ref="BQ136:BQ137"/>
    <mergeCell ref="BJ116:BJ119"/>
    <mergeCell ref="BK116:BK119"/>
    <mergeCell ref="BO116:BO119"/>
    <mergeCell ref="BQ116:BQ119"/>
    <mergeCell ref="BJ111:BJ112"/>
    <mergeCell ref="BK111:BK112"/>
    <mergeCell ref="BO111:BO112"/>
    <mergeCell ref="BQ111:BQ112"/>
    <mergeCell ref="BJ122:BJ123"/>
    <mergeCell ref="BK122:BK123"/>
    <mergeCell ref="BO122:BO123"/>
    <mergeCell ref="BQ122:BQ123"/>
    <mergeCell ref="BJ125:BJ127"/>
    <mergeCell ref="BK125:BK127"/>
    <mergeCell ref="BO125:BO127"/>
    <mergeCell ref="BQ125:BQ127"/>
    <mergeCell ref="BJ128:BJ130"/>
    <mergeCell ref="BK128:BK130"/>
    <mergeCell ref="BO128:BO130"/>
    <mergeCell ref="BQ128:BQ130"/>
    <mergeCell ref="BJ102:BJ103"/>
    <mergeCell ref="BO102:BO103"/>
    <mergeCell ref="BQ102:BQ103"/>
    <mergeCell ref="BJ147:BJ149"/>
    <mergeCell ref="BK147:BK149"/>
    <mergeCell ref="BO147:BO149"/>
    <mergeCell ref="BQ147:BQ149"/>
    <mergeCell ref="BJ104:BJ105"/>
    <mergeCell ref="BK104:BK105"/>
    <mergeCell ref="BO104:BO105"/>
    <mergeCell ref="BQ104:BQ105"/>
    <mergeCell ref="BJ106:BJ107"/>
    <mergeCell ref="BK106:BK107"/>
    <mergeCell ref="BO106:BO107"/>
    <mergeCell ref="BQ106:BQ107"/>
    <mergeCell ref="BJ138:BJ139"/>
    <mergeCell ref="BK138:BK139"/>
    <mergeCell ref="BO138:BO139"/>
    <mergeCell ref="BQ138:BQ139"/>
    <mergeCell ref="BJ113:BJ115"/>
    <mergeCell ref="BK113:BK115"/>
    <mergeCell ref="BO113:BO115"/>
    <mergeCell ref="BQ113:BQ115"/>
    <mergeCell ref="BJ131:BJ132"/>
    <mergeCell ref="BK131:BK132"/>
    <mergeCell ref="BO131:BO132"/>
    <mergeCell ref="BQ131:BQ132"/>
    <mergeCell ref="BJ140:BJ142"/>
    <mergeCell ref="BK140:BK142"/>
    <mergeCell ref="BO140:BO142"/>
    <mergeCell ref="BQ140:BQ142"/>
    <mergeCell ref="A62:A63"/>
    <mergeCell ref="A128:A130"/>
    <mergeCell ref="A74:A75"/>
    <mergeCell ref="A76:A78"/>
    <mergeCell ref="A64:A66"/>
    <mergeCell ref="A80:A82"/>
    <mergeCell ref="A83:A84"/>
    <mergeCell ref="A85:A86"/>
    <mergeCell ref="A87:A89"/>
    <mergeCell ref="A90:A92"/>
    <mergeCell ref="A94:A96"/>
    <mergeCell ref="BJ158:BJ159"/>
    <mergeCell ref="BK158:BK159"/>
    <mergeCell ref="BO158:BO159"/>
    <mergeCell ref="BQ158:BQ159"/>
    <mergeCell ref="BJ160:BJ161"/>
    <mergeCell ref="BK160:BK161"/>
    <mergeCell ref="BO160:BO161"/>
    <mergeCell ref="BQ160:BQ161"/>
    <mergeCell ref="BJ156:BJ157"/>
    <mergeCell ref="BK156:BK157"/>
    <mergeCell ref="BO156:BO157"/>
    <mergeCell ref="BQ156:BQ157"/>
    <mergeCell ref="BJ150:BJ151"/>
    <mergeCell ref="BK150:BK151"/>
    <mergeCell ref="BO150:BO151"/>
    <mergeCell ref="BQ150:BQ151"/>
    <mergeCell ref="BJ152:BJ153"/>
    <mergeCell ref="BK152:BK153"/>
    <mergeCell ref="BO152:BO153"/>
    <mergeCell ref="BQ152:BQ153"/>
    <mergeCell ref="BK102:BK103"/>
    <mergeCell ref="B2:D5"/>
    <mergeCell ref="D35:K35"/>
    <mergeCell ref="Y35:BK35"/>
    <mergeCell ref="D28:F28"/>
    <mergeCell ref="A160:A161"/>
    <mergeCell ref="A67:A70"/>
    <mergeCell ref="A116:A119"/>
    <mergeCell ref="A131:A132"/>
    <mergeCell ref="A136:A137"/>
    <mergeCell ref="A138:A139"/>
    <mergeCell ref="A140:A142"/>
    <mergeCell ref="A147:A149"/>
    <mergeCell ref="A150:A151"/>
    <mergeCell ref="A152:A153"/>
    <mergeCell ref="A156:A157"/>
    <mergeCell ref="A158:A159"/>
    <mergeCell ref="A102:A103"/>
    <mergeCell ref="A104:A105"/>
    <mergeCell ref="A106:A107"/>
    <mergeCell ref="A111:A112"/>
    <mergeCell ref="A113:A115"/>
    <mergeCell ref="A122:A123"/>
    <mergeCell ref="A125:A127"/>
    <mergeCell ref="E2:X5"/>
    <mergeCell ref="A37:A39"/>
    <mergeCell ref="A40:A42"/>
    <mergeCell ref="A43:A45"/>
    <mergeCell ref="A46:A49"/>
    <mergeCell ref="A50:A51"/>
    <mergeCell ref="A52:A54"/>
    <mergeCell ref="A57:A58"/>
    <mergeCell ref="A60:A61"/>
  </mergeCells>
  <phoneticPr fontId="11" type="noConversion"/>
  <conditionalFormatting sqref="L6:L10">
    <cfRule type="colorScale" priority="2956">
      <colorScale>
        <cfvo type="min"/>
        <cfvo type="percentile" val="50"/>
        <cfvo type="max"/>
        <color rgb="FFF8696B"/>
        <color rgb="FFFFEB84"/>
        <color rgb="FF63BE7B"/>
      </colorScale>
    </cfRule>
  </conditionalFormatting>
  <conditionalFormatting sqref="P37 W37 W113 W122 W125 W131 W140 W150 W152 W133:W136 W143:W147 W154:W156 W50 W52 W59:W60 W76 W64 W79:W80 W83 W85 W87 W90 W93:W94 W55:W57 W71:W74 W108:W111 W97:W98 W102">
    <cfRule type="containsText" dxfId="275" priority="2792" operator="containsText" text="RIESGO BAJO">
      <formula>NOT(ISERROR(SEARCH("RIESGO BAJO",P37)))</formula>
    </cfRule>
    <cfRule type="containsText" dxfId="274" priority="2793" operator="containsText" text="RIESGO MODERADO">
      <formula>NOT(ISERROR(SEARCH("RIESGO MODERADO",P37)))</formula>
    </cfRule>
    <cfRule type="containsText" dxfId="273" priority="2794" operator="containsText" text="RIESGO ALTO">
      <formula>NOT(ISERROR(SEARCH("RIESGO ALTO",P37)))</formula>
    </cfRule>
    <cfRule type="containsText" dxfId="272" priority="2795" operator="containsText" text="RIESGO EXTREMO">
      <formula>NOT(ISERROR(SEARCH("RIESGO EXTREMO",P37)))</formula>
    </cfRule>
  </conditionalFormatting>
  <conditionalFormatting sqref="R6:R10">
    <cfRule type="colorScale" priority="2743">
      <colorScale>
        <cfvo type="min"/>
        <cfvo type="percentile" val="50"/>
        <cfvo type="max"/>
        <color rgb="FFF8696B"/>
        <color rgb="FFFFEB84"/>
        <color rgb="FF63BE7B"/>
      </colorScale>
    </cfRule>
  </conditionalFormatting>
  <conditionalFormatting sqref="W43">
    <cfRule type="containsText" dxfId="271" priority="2246" operator="containsText" text="RIESGO BAJO">
      <formula>NOT(ISERROR(SEARCH("RIESGO BAJO",W43)))</formula>
    </cfRule>
    <cfRule type="containsText" dxfId="270" priority="2247" operator="containsText" text="RIESGO MODERADO">
      <formula>NOT(ISERROR(SEARCH("RIESGO MODERADO",W43)))</formula>
    </cfRule>
    <cfRule type="containsText" dxfId="269" priority="2248" operator="containsText" text="RIESGO ALTO">
      <formula>NOT(ISERROR(SEARCH("RIESGO ALTO",W43)))</formula>
    </cfRule>
    <cfRule type="containsText" dxfId="268" priority="2249" operator="containsText" text="RIESGO EXTREMO">
      <formula>NOT(ISERROR(SEARCH("RIESGO EXTREMO",W43)))</formula>
    </cfRule>
  </conditionalFormatting>
  <conditionalFormatting sqref="P46">
    <cfRule type="containsText" dxfId="267" priority="2481" operator="containsText" text="RIESGO BAJO">
      <formula>NOT(ISERROR(SEARCH("RIESGO BAJO",P46)))</formula>
    </cfRule>
    <cfRule type="containsText" dxfId="266" priority="2482" operator="containsText" text="RIESGO MODERADO">
      <formula>NOT(ISERROR(SEARCH("RIESGO MODERADO",P46)))</formula>
    </cfRule>
    <cfRule type="containsText" dxfId="265" priority="2483" operator="containsText" text="RIESGO ALTO">
      <formula>NOT(ISERROR(SEARCH("RIESGO ALTO",P46)))</formula>
    </cfRule>
    <cfRule type="containsText" dxfId="264" priority="2484" operator="containsText" text="RIESGO EXTREMO">
      <formula>NOT(ISERROR(SEARCH("RIESGO EXTREMO",P46)))</formula>
    </cfRule>
  </conditionalFormatting>
  <conditionalFormatting sqref="X43">
    <cfRule type="containsText" dxfId="263" priority="2218" operator="containsText" text="RIESGO BAJO">
      <formula>NOT(ISERROR(SEARCH("RIESGO BAJO",X43)))</formula>
    </cfRule>
    <cfRule type="containsText" dxfId="262" priority="2219" operator="containsText" text="RIESGO MODERADO">
      <formula>NOT(ISERROR(SEARCH("RIESGO MODERADO",X43)))</formula>
    </cfRule>
    <cfRule type="containsText" dxfId="261" priority="2220" operator="containsText" text="RIESGO ALTO">
      <formula>NOT(ISERROR(SEARCH("RIESGO ALTO",X43)))</formula>
    </cfRule>
    <cfRule type="containsText" dxfId="260" priority="2221" operator="containsText" text="RIESGO EXTREMO">
      <formula>NOT(ISERROR(SEARCH("RIESGO EXTREMO",X43)))</formula>
    </cfRule>
  </conditionalFormatting>
  <conditionalFormatting sqref="P43">
    <cfRule type="containsText" dxfId="259" priority="2327" operator="containsText" text="RIESGO BAJO">
      <formula>NOT(ISERROR(SEARCH("RIESGO BAJO",P43)))</formula>
    </cfRule>
    <cfRule type="containsText" dxfId="258" priority="2328" operator="containsText" text="RIESGO MODERADO">
      <formula>NOT(ISERROR(SEARCH("RIESGO MODERADO",P43)))</formula>
    </cfRule>
    <cfRule type="containsText" dxfId="257" priority="2329" operator="containsText" text="RIESGO ALTO">
      <formula>NOT(ISERROR(SEARCH("RIESGO ALTO",P43)))</formula>
    </cfRule>
    <cfRule type="containsText" dxfId="256" priority="2330" operator="containsText" text="RIESGO EXTREMO">
      <formula>NOT(ISERROR(SEARCH("RIESGO EXTREMO",P43)))</formula>
    </cfRule>
  </conditionalFormatting>
  <conditionalFormatting sqref="W40">
    <cfRule type="containsText" dxfId="255" priority="2250" operator="containsText" text="RIESGO BAJO">
      <formula>NOT(ISERROR(SEARCH("RIESGO BAJO",W40)))</formula>
    </cfRule>
    <cfRule type="containsText" dxfId="254" priority="2251" operator="containsText" text="RIESGO MODERADO">
      <formula>NOT(ISERROR(SEARCH("RIESGO MODERADO",W40)))</formula>
    </cfRule>
    <cfRule type="containsText" dxfId="253" priority="2252" operator="containsText" text="RIESGO ALTO">
      <formula>NOT(ISERROR(SEARCH("RIESGO ALTO",W40)))</formula>
    </cfRule>
    <cfRule type="containsText" dxfId="252" priority="2253" operator="containsText" text="RIESGO EXTREMO">
      <formula>NOT(ISERROR(SEARCH("RIESGO EXTREMO",W40)))</formula>
    </cfRule>
  </conditionalFormatting>
  <conditionalFormatting sqref="W46">
    <cfRule type="containsText" dxfId="251" priority="2242" operator="containsText" text="RIESGO BAJO">
      <formula>NOT(ISERROR(SEARCH("RIESGO BAJO",W46)))</formula>
    </cfRule>
    <cfRule type="containsText" dxfId="250" priority="2243" operator="containsText" text="RIESGO MODERADO">
      <formula>NOT(ISERROR(SEARCH("RIESGO MODERADO",W46)))</formula>
    </cfRule>
    <cfRule type="containsText" dxfId="249" priority="2244" operator="containsText" text="RIESGO ALTO">
      <formula>NOT(ISERROR(SEARCH("RIESGO ALTO",W46)))</formula>
    </cfRule>
    <cfRule type="containsText" dxfId="248" priority="2245" operator="containsText" text="RIESGO EXTREMO">
      <formula>NOT(ISERROR(SEARCH("RIESGO EXTREMO",W46)))</formula>
    </cfRule>
  </conditionalFormatting>
  <conditionalFormatting sqref="X37">
    <cfRule type="containsText" dxfId="247" priority="2238" operator="containsText" text="RIESGO BAJO">
      <formula>NOT(ISERROR(SEARCH("RIESGO BAJO",X37)))</formula>
    </cfRule>
    <cfRule type="containsText" dxfId="246" priority="2239" operator="containsText" text="RIESGO MODERADO">
      <formula>NOT(ISERROR(SEARCH("RIESGO MODERADO",X37)))</formula>
    </cfRule>
    <cfRule type="containsText" dxfId="245" priority="2240" operator="containsText" text="RIESGO ALTO">
      <formula>NOT(ISERROR(SEARCH("RIESGO ALTO",X37)))</formula>
    </cfRule>
    <cfRule type="containsText" dxfId="244" priority="2241" operator="containsText" text="RIESGO EXTREMO">
      <formula>NOT(ISERROR(SEARCH("RIESGO EXTREMO",X37)))</formula>
    </cfRule>
  </conditionalFormatting>
  <conditionalFormatting sqref="X46">
    <cfRule type="containsText" dxfId="243" priority="2226" operator="containsText" text="RIESGO BAJO">
      <formula>NOT(ISERROR(SEARCH("RIESGO BAJO",X46)))</formula>
    </cfRule>
    <cfRule type="containsText" dxfId="242" priority="2227" operator="containsText" text="RIESGO MODERADO">
      <formula>NOT(ISERROR(SEARCH("RIESGO MODERADO",X46)))</formula>
    </cfRule>
    <cfRule type="containsText" dxfId="241" priority="2228" operator="containsText" text="RIESGO ALTO">
      <formula>NOT(ISERROR(SEARCH("RIESGO ALTO",X46)))</formula>
    </cfRule>
    <cfRule type="containsText" dxfId="240" priority="2229" operator="containsText" text="RIESGO EXTREMO">
      <formula>NOT(ISERROR(SEARCH("RIESGO EXTREMO",X46)))</formula>
    </cfRule>
  </conditionalFormatting>
  <conditionalFormatting sqref="X40">
    <cfRule type="containsText" dxfId="239" priority="2222" operator="containsText" text="RIESGO BAJO">
      <formula>NOT(ISERROR(SEARCH("RIESGO BAJO",X40)))</formula>
    </cfRule>
    <cfRule type="containsText" dxfId="238" priority="2223" operator="containsText" text="RIESGO MODERADO">
      <formula>NOT(ISERROR(SEARCH("RIESGO MODERADO",X40)))</formula>
    </cfRule>
    <cfRule type="containsText" dxfId="237" priority="2224" operator="containsText" text="RIESGO ALTO">
      <formula>NOT(ISERROR(SEARCH("RIESGO ALTO",X40)))</formula>
    </cfRule>
    <cfRule type="containsText" dxfId="236" priority="2225" operator="containsText" text="RIESGO EXTREMO">
      <formula>NOT(ISERROR(SEARCH("RIESGO EXTREMO",X40)))</formula>
    </cfRule>
  </conditionalFormatting>
  <conditionalFormatting sqref="X113 X120:X122 X124:X125 X128 X131 X133:X136 X138 X140 X143:X147 X150 X152">
    <cfRule type="containsText" dxfId="235" priority="522" operator="containsText" text="RIESGO BAJO">
      <formula>NOT(ISERROR(SEARCH("RIESGO BAJO",X113)))</formula>
    </cfRule>
    <cfRule type="containsText" dxfId="234" priority="523" operator="containsText" text="RIESGO MODERADO">
      <formula>NOT(ISERROR(SEARCH("RIESGO MODERADO",X113)))</formula>
    </cfRule>
    <cfRule type="containsText" dxfId="233" priority="524" operator="containsText" text="RIESGO ALTO">
      <formula>NOT(ISERROR(SEARCH("RIESGO ALTO",X113)))</formula>
    </cfRule>
    <cfRule type="containsText" dxfId="232" priority="525" operator="containsText" text="RIESGO EXTREMO">
      <formula>NOT(ISERROR(SEARCH("RIESGO EXTREMO",X113)))</formula>
    </cfRule>
  </conditionalFormatting>
  <conditionalFormatting sqref="X154:X156 X158 X160">
    <cfRule type="containsText" dxfId="231" priority="514" operator="containsText" text="RIESGO BAJO">
      <formula>NOT(ISERROR(SEARCH("RIESGO BAJO",X154)))</formula>
    </cfRule>
    <cfRule type="containsText" dxfId="230" priority="515" operator="containsText" text="RIESGO MODERADO">
      <formula>NOT(ISERROR(SEARCH("RIESGO MODERADO",X154)))</formula>
    </cfRule>
    <cfRule type="containsText" dxfId="229" priority="516" operator="containsText" text="RIESGO ALTO">
      <formula>NOT(ISERROR(SEARCH("RIESGO ALTO",X154)))</formula>
    </cfRule>
    <cfRule type="containsText" dxfId="228" priority="517" operator="containsText" text="RIESGO EXTREMO">
      <formula>NOT(ISERROR(SEARCH("RIESGO EXTREMO",X154)))</formula>
    </cfRule>
  </conditionalFormatting>
  <conditionalFormatting sqref="W124">
    <cfRule type="containsText" dxfId="227" priority="298" operator="containsText" text="RIESGO BAJO">
      <formula>NOT(ISERROR(SEARCH("RIESGO BAJO",W124)))</formula>
    </cfRule>
    <cfRule type="containsText" dxfId="226" priority="299" operator="containsText" text="RIESGO MODERADO">
      <formula>NOT(ISERROR(SEARCH("RIESGO MODERADO",W124)))</formula>
    </cfRule>
    <cfRule type="containsText" dxfId="225" priority="300" operator="containsText" text="RIESGO ALTO">
      <formula>NOT(ISERROR(SEARCH("RIESGO ALTO",W124)))</formula>
    </cfRule>
    <cfRule type="containsText" dxfId="224" priority="301" operator="containsText" text="RIESGO EXTREMO">
      <formula>NOT(ISERROR(SEARCH("RIESGO EXTREMO",W124)))</formula>
    </cfRule>
  </conditionalFormatting>
  <conditionalFormatting sqref="X50 X52 X55:X57 X59:X60 X62 X71:X74 X76 X64 X79:X80 X83 X85 X87 X90 X93:X94 X97:X98 X104 X106 X108:X111 X102">
    <cfRule type="containsText" dxfId="223" priority="458" operator="containsText" text="RIESGO BAJO">
      <formula>NOT(ISERROR(SEARCH("RIESGO BAJO",X50)))</formula>
    </cfRule>
    <cfRule type="containsText" dxfId="222" priority="459" operator="containsText" text="RIESGO MODERADO">
      <formula>NOT(ISERROR(SEARCH("RIESGO MODERADO",X50)))</formula>
    </cfRule>
    <cfRule type="containsText" dxfId="221" priority="460" operator="containsText" text="RIESGO ALTO">
      <formula>NOT(ISERROR(SEARCH("RIESGO ALTO",X50)))</formula>
    </cfRule>
    <cfRule type="containsText" dxfId="220" priority="461" operator="containsText" text="RIESGO EXTREMO">
      <formula>NOT(ISERROR(SEARCH("RIESGO EXTREMO",X50)))</formula>
    </cfRule>
  </conditionalFormatting>
  <conditionalFormatting sqref="W67 W116">
    <cfRule type="containsText" dxfId="219" priority="432" operator="containsText" text="RIESGO BAJO">
      <formula>NOT(ISERROR(SEARCH("RIESGO BAJO",W67)))</formula>
    </cfRule>
    <cfRule type="containsText" dxfId="218" priority="433" operator="containsText" text="RIESGO MODERADO">
      <formula>NOT(ISERROR(SEARCH("RIESGO MODERADO",W67)))</formula>
    </cfRule>
    <cfRule type="containsText" dxfId="217" priority="434" operator="containsText" text="RIESGO ALTO">
      <formula>NOT(ISERROR(SEARCH("RIESGO ALTO",W67)))</formula>
    </cfRule>
    <cfRule type="containsText" dxfId="216" priority="435" operator="containsText" text="RIESGO EXTREMO">
      <formula>NOT(ISERROR(SEARCH("RIESGO EXTREMO",W67)))</formula>
    </cfRule>
  </conditionalFormatting>
  <conditionalFormatting sqref="X67 X116">
    <cfRule type="containsText" dxfId="215" priority="428" operator="containsText" text="RIESGO BAJO">
      <formula>NOT(ISERROR(SEARCH("RIESGO BAJO",X67)))</formula>
    </cfRule>
    <cfRule type="containsText" dxfId="214" priority="429" operator="containsText" text="RIESGO MODERADO">
      <formula>NOT(ISERROR(SEARCH("RIESGO MODERADO",X67)))</formula>
    </cfRule>
    <cfRule type="containsText" dxfId="213" priority="430" operator="containsText" text="RIESGO ALTO">
      <formula>NOT(ISERROR(SEARCH("RIESGO ALTO",X67)))</formula>
    </cfRule>
    <cfRule type="containsText" dxfId="212" priority="431" operator="containsText" text="RIESGO EXTREMO">
      <formula>NOT(ISERROR(SEARCH("RIESGO EXTREMO",X67)))</formula>
    </cfRule>
  </conditionalFormatting>
  <conditionalFormatting sqref="P67 P116">
    <cfRule type="containsText" dxfId="211" priority="326" operator="containsText" text="RIESGO BAJO">
      <formula>NOT(ISERROR(SEARCH("RIESGO BAJO",P67)))</formula>
    </cfRule>
    <cfRule type="containsText" dxfId="210" priority="327" operator="containsText" text="RIESGO MODERADO">
      <formula>NOT(ISERROR(SEARCH("RIESGO MODERADO",P67)))</formula>
    </cfRule>
    <cfRule type="containsText" dxfId="209" priority="328" operator="containsText" text="RIESGO ALTO">
      <formula>NOT(ISERROR(SEARCH("RIESGO ALTO",P67)))</formula>
    </cfRule>
    <cfRule type="containsText" dxfId="208" priority="329" operator="containsText" text="RIESGO EXTREMO">
      <formula>NOT(ISERROR(SEARCH("RIESGO EXTREMO",P67)))</formula>
    </cfRule>
  </conditionalFormatting>
  <conditionalFormatting sqref="P50 P52 P55:P57 P59:P60 P62 P71:P74 P76 P64 P79:P80 P83 P85 P87 P90 P93:P94 P97:P98 P104 P106 P108:P111 P113 P120:P122 P124:P125 P128 P131 P133:P136 P138 P140 P143:P147 P150 P152 P154:P156 P158 P160 P102">
    <cfRule type="containsText" dxfId="207" priority="330" operator="containsText" text="RIESGO BAJO">
      <formula>NOT(ISERROR(SEARCH("RIESGO BAJO",P50)))</formula>
    </cfRule>
    <cfRule type="containsText" dxfId="206" priority="331" operator="containsText" text="RIESGO MODERADO">
      <formula>NOT(ISERROR(SEARCH("RIESGO MODERADO",P50)))</formula>
    </cfRule>
    <cfRule type="containsText" dxfId="205" priority="332" operator="containsText" text="RIESGO ALTO">
      <formula>NOT(ISERROR(SEARCH("RIESGO ALTO",P50)))</formula>
    </cfRule>
    <cfRule type="containsText" dxfId="204" priority="333" operator="containsText" text="RIESGO EXTREMO">
      <formula>NOT(ISERROR(SEARCH("RIESGO EXTREMO",P50)))</formula>
    </cfRule>
  </conditionalFormatting>
  <conditionalFormatting sqref="W160">
    <cfRule type="containsText" dxfId="203" priority="282" operator="containsText" text="RIESGO BAJO">
      <formula>NOT(ISERROR(SEARCH("RIESGO BAJO",W160)))</formula>
    </cfRule>
    <cfRule type="containsText" dxfId="202" priority="283" operator="containsText" text="RIESGO MODERADO">
      <formula>NOT(ISERROR(SEARCH("RIESGO MODERADO",W160)))</formula>
    </cfRule>
    <cfRule type="containsText" dxfId="201" priority="284" operator="containsText" text="RIESGO ALTO">
      <formula>NOT(ISERROR(SEARCH("RIESGO ALTO",W160)))</formula>
    </cfRule>
    <cfRule type="containsText" dxfId="200" priority="285" operator="containsText" text="RIESGO EXTREMO">
      <formula>NOT(ISERROR(SEARCH("RIESGO EXTREMO",W160)))</formula>
    </cfRule>
  </conditionalFormatting>
  <conditionalFormatting sqref="W62">
    <cfRule type="containsText" dxfId="199" priority="318" operator="containsText" text="RIESGO BAJO">
      <formula>NOT(ISERROR(SEARCH("RIESGO BAJO",W62)))</formula>
    </cfRule>
    <cfRule type="containsText" dxfId="198" priority="319" operator="containsText" text="RIESGO MODERADO">
      <formula>NOT(ISERROR(SEARCH("RIESGO MODERADO",W62)))</formula>
    </cfRule>
    <cfRule type="containsText" dxfId="197" priority="320" operator="containsText" text="RIESGO ALTO">
      <formula>NOT(ISERROR(SEARCH("RIESGO ALTO",W62)))</formula>
    </cfRule>
    <cfRule type="containsText" dxfId="196" priority="321" operator="containsText" text="RIESGO EXTREMO">
      <formula>NOT(ISERROR(SEARCH("RIESGO EXTREMO",W62)))</formula>
    </cfRule>
  </conditionalFormatting>
  <conditionalFormatting sqref="W104">
    <cfRule type="containsText" dxfId="195" priority="314" operator="containsText" text="RIESGO BAJO">
      <formula>NOT(ISERROR(SEARCH("RIESGO BAJO",W104)))</formula>
    </cfRule>
    <cfRule type="containsText" dxfId="194" priority="315" operator="containsText" text="RIESGO MODERADO">
      <formula>NOT(ISERROR(SEARCH("RIESGO MODERADO",W104)))</formula>
    </cfRule>
    <cfRule type="containsText" dxfId="193" priority="316" operator="containsText" text="RIESGO ALTO">
      <formula>NOT(ISERROR(SEARCH("RIESGO ALTO",W104)))</formula>
    </cfRule>
    <cfRule type="containsText" dxfId="192" priority="317" operator="containsText" text="RIESGO EXTREMO">
      <formula>NOT(ISERROR(SEARCH("RIESGO EXTREMO",W104)))</formula>
    </cfRule>
  </conditionalFormatting>
  <conditionalFormatting sqref="W106">
    <cfRule type="containsText" dxfId="191" priority="310" operator="containsText" text="RIESGO BAJO">
      <formula>NOT(ISERROR(SEARCH("RIESGO BAJO",W106)))</formula>
    </cfRule>
    <cfRule type="containsText" dxfId="190" priority="311" operator="containsText" text="RIESGO MODERADO">
      <formula>NOT(ISERROR(SEARCH("RIESGO MODERADO",W106)))</formula>
    </cfRule>
    <cfRule type="containsText" dxfId="189" priority="312" operator="containsText" text="RIESGO ALTO">
      <formula>NOT(ISERROR(SEARCH("RIESGO ALTO",W106)))</formula>
    </cfRule>
    <cfRule type="containsText" dxfId="188" priority="313" operator="containsText" text="RIESGO EXTREMO">
      <formula>NOT(ISERROR(SEARCH("RIESGO EXTREMO",W106)))</formula>
    </cfRule>
  </conditionalFormatting>
  <conditionalFormatting sqref="W120">
    <cfRule type="containsText" dxfId="187" priority="306" operator="containsText" text="RIESGO BAJO">
      <formula>NOT(ISERROR(SEARCH("RIESGO BAJO",W120)))</formula>
    </cfRule>
    <cfRule type="containsText" dxfId="186" priority="307" operator="containsText" text="RIESGO MODERADO">
      <formula>NOT(ISERROR(SEARCH("RIESGO MODERADO",W120)))</formula>
    </cfRule>
    <cfRule type="containsText" dxfId="185" priority="308" operator="containsText" text="RIESGO ALTO">
      <formula>NOT(ISERROR(SEARCH("RIESGO ALTO",W120)))</formula>
    </cfRule>
    <cfRule type="containsText" dxfId="184" priority="309" operator="containsText" text="RIESGO EXTREMO">
      <formula>NOT(ISERROR(SEARCH("RIESGO EXTREMO",W120)))</formula>
    </cfRule>
  </conditionalFormatting>
  <conditionalFormatting sqref="W121">
    <cfRule type="containsText" dxfId="183" priority="302" operator="containsText" text="RIESGO BAJO">
      <formula>NOT(ISERROR(SEARCH("RIESGO BAJO",W121)))</formula>
    </cfRule>
    <cfRule type="containsText" dxfId="182" priority="303" operator="containsText" text="RIESGO MODERADO">
      <formula>NOT(ISERROR(SEARCH("RIESGO MODERADO",W121)))</formula>
    </cfRule>
    <cfRule type="containsText" dxfId="181" priority="304" operator="containsText" text="RIESGO ALTO">
      <formula>NOT(ISERROR(SEARCH("RIESGO ALTO",W121)))</formula>
    </cfRule>
    <cfRule type="containsText" dxfId="180" priority="305" operator="containsText" text="RIESGO EXTREMO">
      <formula>NOT(ISERROR(SEARCH("RIESGO EXTREMO",W121)))</formula>
    </cfRule>
  </conditionalFormatting>
  <conditionalFormatting sqref="W128">
    <cfRule type="containsText" dxfId="179" priority="294" operator="containsText" text="RIESGO BAJO">
      <formula>NOT(ISERROR(SEARCH("RIESGO BAJO",W128)))</formula>
    </cfRule>
    <cfRule type="containsText" dxfId="178" priority="295" operator="containsText" text="RIESGO MODERADO">
      <formula>NOT(ISERROR(SEARCH("RIESGO MODERADO",W128)))</formula>
    </cfRule>
    <cfRule type="containsText" dxfId="177" priority="296" operator="containsText" text="RIESGO ALTO">
      <formula>NOT(ISERROR(SEARCH("RIESGO ALTO",W128)))</formula>
    </cfRule>
    <cfRule type="containsText" dxfId="176" priority="297" operator="containsText" text="RIESGO EXTREMO">
      <formula>NOT(ISERROR(SEARCH("RIESGO EXTREMO",W128)))</formula>
    </cfRule>
  </conditionalFormatting>
  <conditionalFormatting sqref="W138">
    <cfRule type="containsText" dxfId="175" priority="290" operator="containsText" text="RIESGO BAJO">
      <formula>NOT(ISERROR(SEARCH("RIESGO BAJO",W138)))</formula>
    </cfRule>
    <cfRule type="containsText" dxfId="174" priority="291" operator="containsText" text="RIESGO MODERADO">
      <formula>NOT(ISERROR(SEARCH("RIESGO MODERADO",W138)))</formula>
    </cfRule>
    <cfRule type="containsText" dxfId="173" priority="292" operator="containsText" text="RIESGO ALTO">
      <formula>NOT(ISERROR(SEARCH("RIESGO ALTO",W138)))</formula>
    </cfRule>
    <cfRule type="containsText" dxfId="172" priority="293" operator="containsText" text="RIESGO EXTREMO">
      <formula>NOT(ISERROR(SEARCH("RIESGO EXTREMO",W138)))</formula>
    </cfRule>
  </conditionalFormatting>
  <conditionalFormatting sqref="W158">
    <cfRule type="containsText" dxfId="171" priority="286" operator="containsText" text="RIESGO BAJO">
      <formula>NOT(ISERROR(SEARCH("RIESGO BAJO",W158)))</formula>
    </cfRule>
    <cfRule type="containsText" dxfId="170" priority="287" operator="containsText" text="RIESGO MODERADO">
      <formula>NOT(ISERROR(SEARCH("RIESGO MODERADO",W158)))</formula>
    </cfRule>
    <cfRule type="containsText" dxfId="169" priority="288" operator="containsText" text="RIESGO ALTO">
      <formula>NOT(ISERROR(SEARCH("RIESGO ALTO",W158)))</formula>
    </cfRule>
    <cfRule type="containsText" dxfId="168" priority="289" operator="containsText" text="RIESGO EXTREMO">
      <formula>NOT(ISERROR(SEARCH("RIESGO EXTREMO",W158)))</formula>
    </cfRule>
  </conditionalFormatting>
  <conditionalFormatting sqref="O50 O62 O76 O64 O79:O80 O83 O85 O87 O90 O93:O94 O97:O98 O104 O106 O108:O111 O113 O120:O122 O124:O125 O128 O131 O138 O140 O150 O152 O158 O160 O102 O71:O74 O55:O57 O59:O60 O133:O136 O143:O147 O154:O156">
    <cfRule type="containsText" dxfId="163" priority="145" operator="containsText" text="RIESGO BAJO">
      <formula>NOT(ISERROR(SEARCH("RIESGO BAJO",O50)))</formula>
    </cfRule>
    <cfRule type="containsText" dxfId="162" priority="146" operator="containsText" text="RIESGO MODERADO">
      <formula>NOT(ISERROR(SEARCH("RIESGO MODERADO",O50)))</formula>
    </cfRule>
    <cfRule type="containsText" dxfId="161" priority="147" operator="containsText" text="RIESGO ALTO">
      <formula>NOT(ISERROR(SEARCH("RIESGO ALTO",O50)))</formula>
    </cfRule>
    <cfRule type="containsText" dxfId="160" priority="148" operator="containsText" text="RIESGO EXTREMO">
      <formula>NOT(ISERROR(SEARCH("RIESGO EXTREMO",O50)))</formula>
    </cfRule>
  </conditionalFormatting>
  <conditionalFormatting sqref="Q37">
    <cfRule type="containsText" dxfId="155" priority="197" operator="containsText" text="RIESGO BAJO">
      <formula>NOT(ISERROR(SEARCH("RIESGO BAJO",Q37)))</formula>
    </cfRule>
    <cfRule type="containsText" dxfId="154" priority="198" operator="containsText" text="RIESGO MODERADO">
      <formula>NOT(ISERROR(SEARCH("RIESGO MODERADO",Q37)))</formula>
    </cfRule>
    <cfRule type="containsText" dxfId="153" priority="199" operator="containsText" text="RIESGO ALTO">
      <formula>NOT(ISERROR(SEARCH("RIESGO ALTO",Q37)))</formula>
    </cfRule>
    <cfRule type="containsText" dxfId="152" priority="200" operator="containsText" text="RIESGO EXTREMO">
      <formula>NOT(ISERROR(SEARCH("RIESGO EXTREMO",Q37)))</formula>
    </cfRule>
  </conditionalFormatting>
  <conditionalFormatting sqref="Q40">
    <cfRule type="containsText" dxfId="151" priority="193" operator="containsText" text="RIESGO BAJO">
      <formula>NOT(ISERROR(SEARCH("RIESGO BAJO",Q40)))</formula>
    </cfRule>
    <cfRule type="containsText" dxfId="150" priority="194" operator="containsText" text="RIESGO MODERADO">
      <formula>NOT(ISERROR(SEARCH("RIESGO MODERADO",Q40)))</formula>
    </cfRule>
    <cfRule type="containsText" dxfId="149" priority="195" operator="containsText" text="RIESGO ALTO">
      <formula>NOT(ISERROR(SEARCH("RIESGO ALTO",Q40)))</formula>
    </cfRule>
    <cfRule type="containsText" dxfId="148" priority="196" operator="containsText" text="RIESGO EXTREMO">
      <formula>NOT(ISERROR(SEARCH("RIESGO EXTREMO",Q40)))</formula>
    </cfRule>
  </conditionalFormatting>
  <conditionalFormatting sqref="Q43">
    <cfRule type="containsText" dxfId="147" priority="189" operator="containsText" text="RIESGO BAJO">
      <formula>NOT(ISERROR(SEARCH("RIESGO BAJO",Q43)))</formula>
    </cfRule>
    <cfRule type="containsText" dxfId="146" priority="190" operator="containsText" text="RIESGO MODERADO">
      <formula>NOT(ISERROR(SEARCH("RIESGO MODERADO",Q43)))</formula>
    </cfRule>
    <cfRule type="containsText" dxfId="145" priority="191" operator="containsText" text="RIESGO ALTO">
      <formula>NOT(ISERROR(SEARCH("RIESGO ALTO",Q43)))</formula>
    </cfRule>
    <cfRule type="containsText" dxfId="144" priority="192" operator="containsText" text="RIESGO EXTREMO">
      <formula>NOT(ISERROR(SEARCH("RIESGO EXTREMO",Q43)))</formula>
    </cfRule>
  </conditionalFormatting>
  <conditionalFormatting sqref="Q46">
    <cfRule type="containsText" dxfId="143" priority="185" operator="containsText" text="RIESGO BAJO">
      <formula>NOT(ISERROR(SEARCH("RIESGO BAJO",Q46)))</formula>
    </cfRule>
    <cfRule type="containsText" dxfId="142" priority="186" operator="containsText" text="RIESGO MODERADO">
      <formula>NOT(ISERROR(SEARCH("RIESGO MODERADO",Q46)))</formula>
    </cfRule>
    <cfRule type="containsText" dxfId="141" priority="187" operator="containsText" text="RIESGO ALTO">
      <formula>NOT(ISERROR(SEARCH("RIESGO ALTO",Q46)))</formula>
    </cfRule>
    <cfRule type="containsText" dxfId="140" priority="188" operator="containsText" text="RIESGO EXTREMO">
      <formula>NOT(ISERROR(SEARCH("RIESGO EXTREMO",Q46)))</formula>
    </cfRule>
  </conditionalFormatting>
  <conditionalFormatting sqref="Q113 Q128 Q131 Q138 Q140 Q150 Q152 Q120:Q122 Q124:Q125 Q133:Q136 Q143:Q147">
    <cfRule type="containsText" dxfId="139" priority="181" operator="containsText" text="RIESGO BAJO">
      <formula>NOT(ISERROR(SEARCH("RIESGO BAJO",Q113)))</formula>
    </cfRule>
    <cfRule type="containsText" dxfId="138" priority="182" operator="containsText" text="RIESGO MODERADO">
      <formula>NOT(ISERROR(SEARCH("RIESGO MODERADO",Q113)))</formula>
    </cfRule>
    <cfRule type="containsText" dxfId="137" priority="183" operator="containsText" text="RIESGO ALTO">
      <formula>NOT(ISERROR(SEARCH("RIESGO ALTO",Q113)))</formula>
    </cfRule>
    <cfRule type="containsText" dxfId="136" priority="184" operator="containsText" text="RIESGO EXTREMO">
      <formula>NOT(ISERROR(SEARCH("RIESGO EXTREMO",Q113)))</formula>
    </cfRule>
  </conditionalFormatting>
  <conditionalFormatting sqref="Q158 Q160 Q154:Q156">
    <cfRule type="containsText" dxfId="135" priority="177" operator="containsText" text="RIESGO BAJO">
      <formula>NOT(ISERROR(SEARCH("RIESGO BAJO",Q154)))</formula>
    </cfRule>
    <cfRule type="containsText" dxfId="134" priority="178" operator="containsText" text="RIESGO MODERADO">
      <formula>NOT(ISERROR(SEARCH("RIESGO MODERADO",Q154)))</formula>
    </cfRule>
    <cfRule type="containsText" dxfId="133" priority="179" operator="containsText" text="RIESGO ALTO">
      <formula>NOT(ISERROR(SEARCH("RIESGO ALTO",Q154)))</formula>
    </cfRule>
    <cfRule type="containsText" dxfId="132" priority="180" operator="containsText" text="RIESGO EXTREMO">
      <formula>NOT(ISERROR(SEARCH("RIESGO EXTREMO",Q154)))</formula>
    </cfRule>
  </conditionalFormatting>
  <conditionalFormatting sqref="Q50 Q52 Q59:Q60 Q62 Q76 Q64 Q79:Q80 Q83 Q85 Q87 Q90 Q93:Q94 Q104 Q106 Q55:Q57 Q71:Q74 Q97:Q98 Q108:Q111 Q102">
    <cfRule type="containsText" dxfId="131" priority="173" operator="containsText" text="RIESGO BAJO">
      <formula>NOT(ISERROR(SEARCH("RIESGO BAJO",Q50)))</formula>
    </cfRule>
    <cfRule type="containsText" dxfId="130" priority="174" operator="containsText" text="RIESGO MODERADO">
      <formula>NOT(ISERROR(SEARCH("RIESGO MODERADO",Q50)))</formula>
    </cfRule>
    <cfRule type="containsText" dxfId="129" priority="175" operator="containsText" text="RIESGO ALTO">
      <formula>NOT(ISERROR(SEARCH("RIESGO ALTO",Q50)))</formula>
    </cfRule>
    <cfRule type="containsText" dxfId="128" priority="176" operator="containsText" text="RIESGO EXTREMO">
      <formula>NOT(ISERROR(SEARCH("RIESGO EXTREMO",Q50)))</formula>
    </cfRule>
  </conditionalFormatting>
  <conditionalFormatting sqref="Q67 Q116">
    <cfRule type="containsText" dxfId="127" priority="169" operator="containsText" text="RIESGO BAJO">
      <formula>NOT(ISERROR(SEARCH("RIESGO BAJO",Q67)))</formula>
    </cfRule>
    <cfRule type="containsText" dxfId="126" priority="170" operator="containsText" text="RIESGO MODERADO">
      <formula>NOT(ISERROR(SEARCH("RIESGO MODERADO",Q67)))</formula>
    </cfRule>
    <cfRule type="containsText" dxfId="125" priority="171" operator="containsText" text="RIESGO ALTO">
      <formula>NOT(ISERROR(SEARCH("RIESGO ALTO",Q67)))</formula>
    </cfRule>
    <cfRule type="containsText" dxfId="124" priority="172" operator="containsText" text="RIESGO EXTREMO">
      <formula>NOT(ISERROR(SEARCH("RIESGO EXTREMO",Q67)))</formula>
    </cfRule>
  </conditionalFormatting>
  <conditionalFormatting sqref="O37">
    <cfRule type="containsText" dxfId="119" priority="161" operator="containsText" text="RIESGO BAJO">
      <formula>NOT(ISERROR(SEARCH("RIESGO BAJO",O37)))</formula>
    </cfRule>
    <cfRule type="containsText" dxfId="118" priority="162" operator="containsText" text="RIESGO MODERADO">
      <formula>NOT(ISERROR(SEARCH("RIESGO MODERADO",O37)))</formula>
    </cfRule>
    <cfRule type="containsText" dxfId="117" priority="163" operator="containsText" text="RIESGO ALTO">
      <formula>NOT(ISERROR(SEARCH("RIESGO ALTO",O37)))</formula>
    </cfRule>
    <cfRule type="containsText" dxfId="116" priority="164" operator="containsText" text="RIESGO EXTREMO">
      <formula>NOT(ISERROR(SEARCH("RIESGO EXTREMO",O37)))</formula>
    </cfRule>
  </conditionalFormatting>
  <conditionalFormatting sqref="O46">
    <cfRule type="containsText" dxfId="115" priority="157" operator="containsText" text="RIESGO BAJO">
      <formula>NOT(ISERROR(SEARCH("RIESGO BAJO",O46)))</formula>
    </cfRule>
    <cfRule type="containsText" dxfId="114" priority="158" operator="containsText" text="RIESGO MODERADO">
      <formula>NOT(ISERROR(SEARCH("RIESGO MODERADO",O46)))</formula>
    </cfRule>
    <cfRule type="containsText" dxfId="113" priority="159" operator="containsText" text="RIESGO ALTO">
      <formula>NOT(ISERROR(SEARCH("RIESGO ALTO",O46)))</formula>
    </cfRule>
    <cfRule type="containsText" dxfId="112" priority="160" operator="containsText" text="RIESGO EXTREMO">
      <formula>NOT(ISERROR(SEARCH("RIESGO EXTREMO",O46)))</formula>
    </cfRule>
  </conditionalFormatting>
  <conditionalFormatting sqref="V46">
    <cfRule type="containsText" dxfId="111" priority="81" operator="containsText" text="RIESGO BAJO">
      <formula>NOT(ISERROR(SEARCH("RIESGO BAJO",V46)))</formula>
    </cfRule>
    <cfRule type="containsText" dxfId="110" priority="82" operator="containsText" text="RIESGO MODERADO">
      <formula>NOT(ISERROR(SEARCH("RIESGO MODERADO",V46)))</formula>
    </cfRule>
    <cfRule type="containsText" dxfId="109" priority="83" operator="containsText" text="RIESGO ALTO">
      <formula>NOT(ISERROR(SEARCH("RIESGO ALTO",V46)))</formula>
    </cfRule>
    <cfRule type="containsText" dxfId="108" priority="84" operator="containsText" text="RIESGO EXTREMO">
      <formula>NOT(ISERROR(SEARCH("RIESGO EXTREMO",V46)))</formula>
    </cfRule>
  </conditionalFormatting>
  <conditionalFormatting sqref="O67 O116">
    <cfRule type="containsText" dxfId="107" priority="141" operator="containsText" text="RIESGO BAJO">
      <formula>NOT(ISERROR(SEARCH("RIESGO BAJO",O67)))</formula>
    </cfRule>
    <cfRule type="containsText" dxfId="106" priority="142" operator="containsText" text="RIESGO MODERADO">
      <formula>NOT(ISERROR(SEARCH("RIESGO MODERADO",O67)))</formula>
    </cfRule>
    <cfRule type="containsText" dxfId="105" priority="143" operator="containsText" text="RIESGO ALTO">
      <formula>NOT(ISERROR(SEARCH("RIESGO ALTO",O67)))</formula>
    </cfRule>
    <cfRule type="containsText" dxfId="104" priority="144" operator="containsText" text="RIESGO EXTREMO">
      <formula>NOT(ISERROR(SEARCH("RIESGO EXTREMO",O67)))</formula>
    </cfRule>
  </conditionalFormatting>
  <conditionalFormatting sqref="P40">
    <cfRule type="containsText" dxfId="99" priority="101" operator="containsText" text="RIESGO BAJO">
      <formula>NOT(ISERROR(SEARCH("RIESGO BAJO",P40)))</formula>
    </cfRule>
    <cfRule type="containsText" dxfId="98" priority="102" operator="containsText" text="RIESGO MODERADO">
      <formula>NOT(ISERROR(SEARCH("RIESGO MODERADO",P40)))</formula>
    </cfRule>
    <cfRule type="containsText" dxfId="97" priority="103" operator="containsText" text="RIESGO ALTO">
      <formula>NOT(ISERROR(SEARCH("RIESGO ALTO",P40)))</formula>
    </cfRule>
    <cfRule type="containsText" dxfId="96" priority="104" operator="containsText" text="RIESGO EXTREMO">
      <formula>NOT(ISERROR(SEARCH("RIESGO EXTREMO",P40)))</formula>
    </cfRule>
  </conditionalFormatting>
  <conditionalFormatting sqref="O40">
    <cfRule type="containsText" dxfId="95" priority="97" operator="containsText" text="RIESGO BAJO">
      <formula>NOT(ISERROR(SEARCH("RIESGO BAJO",O40)))</formula>
    </cfRule>
    <cfRule type="containsText" dxfId="94" priority="98" operator="containsText" text="RIESGO MODERADO">
      <formula>NOT(ISERROR(SEARCH("RIESGO MODERADO",O40)))</formula>
    </cfRule>
    <cfRule type="containsText" dxfId="93" priority="99" operator="containsText" text="RIESGO ALTO">
      <formula>NOT(ISERROR(SEARCH("RIESGO ALTO",O40)))</formula>
    </cfRule>
    <cfRule type="containsText" dxfId="92" priority="100" operator="containsText" text="RIESGO EXTREMO">
      <formula>NOT(ISERROR(SEARCH("RIESGO EXTREMO",O40)))</formula>
    </cfRule>
  </conditionalFormatting>
  <conditionalFormatting sqref="O43">
    <cfRule type="containsText" dxfId="91" priority="93" operator="containsText" text="RIESGO BAJO">
      <formula>NOT(ISERROR(SEARCH("RIESGO BAJO",O43)))</formula>
    </cfRule>
    <cfRule type="containsText" dxfId="90" priority="94" operator="containsText" text="RIESGO MODERADO">
      <formula>NOT(ISERROR(SEARCH("RIESGO MODERADO",O43)))</formula>
    </cfRule>
    <cfRule type="containsText" dxfId="89" priority="95" operator="containsText" text="RIESGO ALTO">
      <formula>NOT(ISERROR(SEARCH("RIESGO ALTO",O43)))</formula>
    </cfRule>
    <cfRule type="containsText" dxfId="88" priority="96" operator="containsText" text="RIESGO EXTREMO">
      <formula>NOT(ISERROR(SEARCH("RIESGO EXTREMO",O43)))</formula>
    </cfRule>
  </conditionalFormatting>
  <conditionalFormatting sqref="O52">
    <cfRule type="containsText" dxfId="87" priority="89" operator="containsText" text="RIESGO BAJO">
      <formula>NOT(ISERROR(SEARCH("RIESGO BAJO",O52)))</formula>
    </cfRule>
    <cfRule type="containsText" dxfId="86" priority="90" operator="containsText" text="RIESGO MODERADO">
      <formula>NOT(ISERROR(SEARCH("RIESGO MODERADO",O52)))</formula>
    </cfRule>
    <cfRule type="containsText" dxfId="85" priority="91" operator="containsText" text="RIESGO ALTO">
      <formula>NOT(ISERROR(SEARCH("RIESGO ALTO",O52)))</formula>
    </cfRule>
    <cfRule type="containsText" dxfId="84" priority="92" operator="containsText" text="RIESGO EXTREMO">
      <formula>NOT(ISERROR(SEARCH("RIESGO EXTREMO",O52)))</formula>
    </cfRule>
  </conditionalFormatting>
  <conditionalFormatting sqref="V37">
    <cfRule type="containsText" dxfId="83" priority="85" operator="containsText" text="RIESGO BAJO">
      <formula>NOT(ISERROR(SEARCH("RIESGO BAJO",V37)))</formula>
    </cfRule>
    <cfRule type="containsText" dxfId="82" priority="86" operator="containsText" text="RIESGO MODERADO">
      <formula>NOT(ISERROR(SEARCH("RIESGO MODERADO",V37)))</formula>
    </cfRule>
    <cfRule type="containsText" dxfId="81" priority="87" operator="containsText" text="RIESGO ALTO">
      <formula>NOT(ISERROR(SEARCH("RIESGO ALTO",V37)))</formula>
    </cfRule>
    <cfRule type="containsText" dxfId="80" priority="88" operator="containsText" text="RIESGO EXTREMO">
      <formula>NOT(ISERROR(SEARCH("RIESGO EXTREMO",V37)))</formula>
    </cfRule>
  </conditionalFormatting>
  <conditionalFormatting sqref="V43">
    <cfRule type="containsText" dxfId="79" priority="77" operator="containsText" text="RIESGO BAJO">
      <formula>NOT(ISERROR(SEARCH("RIESGO BAJO",V43)))</formula>
    </cfRule>
    <cfRule type="containsText" dxfId="78" priority="78" operator="containsText" text="RIESGO MODERADO">
      <formula>NOT(ISERROR(SEARCH("RIESGO MODERADO",V43)))</formula>
    </cfRule>
    <cfRule type="containsText" dxfId="77" priority="79" operator="containsText" text="RIESGO ALTO">
      <formula>NOT(ISERROR(SEARCH("RIESGO ALTO",V43)))</formula>
    </cfRule>
    <cfRule type="containsText" dxfId="76" priority="80" operator="containsText" text="RIESGO EXTREMO">
      <formula>NOT(ISERROR(SEARCH("RIESGO EXTREMO",V43)))</formula>
    </cfRule>
  </conditionalFormatting>
  <conditionalFormatting sqref="U67 U116">
    <cfRule type="containsText" dxfId="75" priority="45" operator="containsText" text="RIESGO BAJO">
      <formula>NOT(ISERROR(SEARCH("RIESGO BAJO",U67)))</formula>
    </cfRule>
    <cfRule type="containsText" dxfId="74" priority="46" operator="containsText" text="RIESGO MODERADO">
      <formula>NOT(ISERROR(SEARCH("RIESGO MODERADO",U67)))</formula>
    </cfRule>
    <cfRule type="containsText" dxfId="73" priority="47" operator="containsText" text="RIESGO ALTO">
      <formula>NOT(ISERROR(SEARCH("RIESGO ALTO",U67)))</formula>
    </cfRule>
    <cfRule type="containsText" dxfId="72" priority="48" operator="containsText" text="RIESGO EXTREMO">
      <formula>NOT(ISERROR(SEARCH("RIESGO EXTREMO",U67)))</formula>
    </cfRule>
  </conditionalFormatting>
  <conditionalFormatting sqref="V50 V52 V55:V57 V59:V60 V62 V71:V74 V76 V64 V79:V80 V83 V85 V87 V90 V93:V94 V97:V98 V104 V106 V108:V111 V113 V120:V122 V124:V125 V128 V131 V133:V136 V138 V140 V143:V147 V150 V152 V154:V156 V158 V160 V102">
    <cfRule type="containsText" dxfId="71" priority="73" operator="containsText" text="RIESGO BAJO">
      <formula>NOT(ISERROR(SEARCH("RIESGO BAJO",V50)))</formula>
    </cfRule>
    <cfRule type="containsText" dxfId="70" priority="74" operator="containsText" text="RIESGO MODERADO">
      <formula>NOT(ISERROR(SEARCH("RIESGO MODERADO",V50)))</formula>
    </cfRule>
    <cfRule type="containsText" dxfId="69" priority="75" operator="containsText" text="RIESGO ALTO">
      <formula>NOT(ISERROR(SEARCH("RIESGO ALTO",V50)))</formula>
    </cfRule>
    <cfRule type="containsText" dxfId="68" priority="76" operator="containsText" text="RIESGO EXTREMO">
      <formula>NOT(ISERROR(SEARCH("RIESGO EXTREMO",V50)))</formula>
    </cfRule>
  </conditionalFormatting>
  <conditionalFormatting sqref="V67 V116">
    <cfRule type="containsText" dxfId="67" priority="69" operator="containsText" text="RIESGO BAJO">
      <formula>NOT(ISERROR(SEARCH("RIESGO BAJO",V67)))</formula>
    </cfRule>
    <cfRule type="containsText" dxfId="66" priority="70" operator="containsText" text="RIESGO MODERADO">
      <formula>NOT(ISERROR(SEARCH("RIESGO MODERADO",V67)))</formula>
    </cfRule>
    <cfRule type="containsText" dxfId="65" priority="71" operator="containsText" text="RIESGO ALTO">
      <formula>NOT(ISERROR(SEARCH("RIESGO ALTO",V67)))</formula>
    </cfRule>
    <cfRule type="containsText" dxfId="64" priority="72" operator="containsText" text="RIESGO EXTREMO">
      <formula>NOT(ISERROR(SEARCH("RIESGO EXTREMO",V67)))</formula>
    </cfRule>
  </conditionalFormatting>
  <conditionalFormatting sqref="V40">
    <cfRule type="containsText" dxfId="59" priority="61" operator="containsText" text="RIESGO BAJO">
      <formula>NOT(ISERROR(SEARCH("RIESGO BAJO",V40)))</formula>
    </cfRule>
    <cfRule type="containsText" dxfId="58" priority="62" operator="containsText" text="RIESGO MODERADO">
      <formula>NOT(ISERROR(SEARCH("RIESGO MODERADO",V40)))</formula>
    </cfRule>
    <cfRule type="containsText" dxfId="57" priority="63" operator="containsText" text="RIESGO ALTO">
      <formula>NOT(ISERROR(SEARCH("RIESGO ALTO",V40)))</formula>
    </cfRule>
    <cfRule type="containsText" dxfId="56" priority="64" operator="containsText" text="RIESGO EXTREMO">
      <formula>NOT(ISERROR(SEARCH("RIESGO EXTREMO",V40)))</formula>
    </cfRule>
  </conditionalFormatting>
  <conditionalFormatting sqref="U37">
    <cfRule type="containsText" dxfId="55" priority="57" operator="containsText" text="RIESGO BAJO">
      <formula>NOT(ISERROR(SEARCH("RIESGO BAJO",U37)))</formula>
    </cfRule>
    <cfRule type="containsText" dxfId="54" priority="58" operator="containsText" text="RIESGO MODERADO">
      <formula>NOT(ISERROR(SEARCH("RIESGO MODERADO",U37)))</formula>
    </cfRule>
    <cfRule type="containsText" dxfId="53" priority="59" operator="containsText" text="RIESGO ALTO">
      <formula>NOT(ISERROR(SEARCH("RIESGO ALTO",U37)))</formula>
    </cfRule>
    <cfRule type="containsText" dxfId="52" priority="60" operator="containsText" text="RIESGO EXTREMO">
      <formula>NOT(ISERROR(SEARCH("RIESGO EXTREMO",U37)))</formula>
    </cfRule>
  </conditionalFormatting>
  <conditionalFormatting sqref="U46">
    <cfRule type="containsText" dxfId="51" priority="53" operator="containsText" text="RIESGO BAJO">
      <formula>NOT(ISERROR(SEARCH("RIESGO BAJO",U46)))</formula>
    </cfRule>
    <cfRule type="containsText" dxfId="50" priority="54" operator="containsText" text="RIESGO MODERADO">
      <formula>NOT(ISERROR(SEARCH("RIESGO MODERADO",U46)))</formula>
    </cfRule>
    <cfRule type="containsText" dxfId="49" priority="55" operator="containsText" text="RIESGO ALTO">
      <formula>NOT(ISERROR(SEARCH("RIESGO ALTO",U46)))</formula>
    </cfRule>
    <cfRule type="containsText" dxfId="48" priority="56" operator="containsText" text="RIESGO EXTREMO">
      <formula>NOT(ISERROR(SEARCH("RIESGO EXTREMO",U46)))</formula>
    </cfRule>
  </conditionalFormatting>
  <conditionalFormatting sqref="U50 U62 U76 U64 U79:U80 U83 U85 U87 U90 U93:U94 U97:U98 U104 U106 U108:U111 U113 U120:U122 U124:U125 U128 U131 U138 U140 U150 U152 U158 U160 U102 U71:U74 U55:U57 U59:U60 U133:U136 U143:U147 U154:U156">
    <cfRule type="containsText" dxfId="47" priority="49" operator="containsText" text="RIESGO BAJO">
      <formula>NOT(ISERROR(SEARCH("RIESGO BAJO",U50)))</formula>
    </cfRule>
    <cfRule type="containsText" dxfId="46" priority="50" operator="containsText" text="RIESGO MODERADO">
      <formula>NOT(ISERROR(SEARCH("RIESGO MODERADO",U50)))</formula>
    </cfRule>
    <cfRule type="containsText" dxfId="45" priority="51" operator="containsText" text="RIESGO ALTO">
      <formula>NOT(ISERROR(SEARCH("RIESGO ALTO",U50)))</formula>
    </cfRule>
    <cfRule type="containsText" dxfId="44" priority="52" operator="containsText" text="RIESGO EXTREMO">
      <formula>NOT(ISERROR(SEARCH("RIESGO EXTREMO",U50)))</formula>
    </cfRule>
  </conditionalFormatting>
  <conditionalFormatting sqref="U40">
    <cfRule type="containsText" dxfId="39" priority="37" operator="containsText" text="RIESGO BAJO">
      <formula>NOT(ISERROR(SEARCH("RIESGO BAJO",U40)))</formula>
    </cfRule>
    <cfRule type="containsText" dxfId="38" priority="38" operator="containsText" text="RIESGO MODERADO">
      <formula>NOT(ISERROR(SEARCH("RIESGO MODERADO",U40)))</formula>
    </cfRule>
    <cfRule type="containsText" dxfId="37" priority="39" operator="containsText" text="RIESGO ALTO">
      <formula>NOT(ISERROR(SEARCH("RIESGO ALTO",U40)))</formula>
    </cfRule>
    <cfRule type="containsText" dxfId="36" priority="40" operator="containsText" text="RIESGO EXTREMO">
      <formula>NOT(ISERROR(SEARCH("RIESGO EXTREMO",U40)))</formula>
    </cfRule>
  </conditionalFormatting>
  <conditionalFormatting sqref="U43">
    <cfRule type="containsText" dxfId="35" priority="33" operator="containsText" text="RIESGO BAJO">
      <formula>NOT(ISERROR(SEARCH("RIESGO BAJO",U43)))</formula>
    </cfRule>
    <cfRule type="containsText" dxfId="34" priority="34" operator="containsText" text="RIESGO MODERADO">
      <formula>NOT(ISERROR(SEARCH("RIESGO MODERADO",U43)))</formula>
    </cfRule>
    <cfRule type="containsText" dxfId="33" priority="35" operator="containsText" text="RIESGO ALTO">
      <formula>NOT(ISERROR(SEARCH("RIESGO ALTO",U43)))</formula>
    </cfRule>
    <cfRule type="containsText" dxfId="32" priority="36" operator="containsText" text="RIESGO EXTREMO">
      <formula>NOT(ISERROR(SEARCH("RIESGO EXTREMO",U43)))</formula>
    </cfRule>
  </conditionalFormatting>
  <conditionalFormatting sqref="U52">
    <cfRule type="containsText" dxfId="31" priority="29" operator="containsText" text="RIESGO BAJO">
      <formula>NOT(ISERROR(SEARCH("RIESGO BAJO",U52)))</formula>
    </cfRule>
    <cfRule type="containsText" dxfId="30" priority="30" operator="containsText" text="RIESGO MODERADO">
      <formula>NOT(ISERROR(SEARCH("RIESGO MODERADO",U52)))</formula>
    </cfRule>
    <cfRule type="containsText" dxfId="29" priority="31" operator="containsText" text="RIESGO ALTO">
      <formula>NOT(ISERROR(SEARCH("RIESGO ALTO",U52)))</formula>
    </cfRule>
    <cfRule type="containsText" dxfId="28" priority="32" operator="containsText" text="RIESGO EXTREMO">
      <formula>NOT(ISERROR(SEARCH("RIESGO EXTREMO",U52)))</formula>
    </cfRule>
  </conditionalFormatting>
  <conditionalFormatting sqref="W99">
    <cfRule type="containsText" dxfId="27" priority="25" operator="containsText" text="RIESGO BAJO">
      <formula>NOT(ISERROR(SEARCH("RIESGO BAJO",W99)))</formula>
    </cfRule>
    <cfRule type="containsText" dxfId="26" priority="26" operator="containsText" text="RIESGO MODERADO">
      <formula>NOT(ISERROR(SEARCH("RIESGO MODERADO",W99)))</formula>
    </cfRule>
    <cfRule type="containsText" dxfId="25" priority="27" operator="containsText" text="RIESGO ALTO">
      <formula>NOT(ISERROR(SEARCH("RIESGO ALTO",W99)))</formula>
    </cfRule>
    <cfRule type="containsText" dxfId="24" priority="28" operator="containsText" text="RIESGO EXTREMO">
      <formula>NOT(ISERROR(SEARCH("RIESGO EXTREMO",W99)))</formula>
    </cfRule>
  </conditionalFormatting>
  <conditionalFormatting sqref="X99">
    <cfRule type="containsText" dxfId="23" priority="21" operator="containsText" text="RIESGO BAJO">
      <formula>NOT(ISERROR(SEARCH("RIESGO BAJO",X99)))</formula>
    </cfRule>
    <cfRule type="containsText" dxfId="22" priority="22" operator="containsText" text="RIESGO MODERADO">
      <formula>NOT(ISERROR(SEARCH("RIESGO MODERADO",X99)))</formula>
    </cfRule>
    <cfRule type="containsText" dxfId="21" priority="23" operator="containsText" text="RIESGO ALTO">
      <formula>NOT(ISERROR(SEARCH("RIESGO ALTO",X99)))</formula>
    </cfRule>
    <cfRule type="containsText" dxfId="20" priority="24" operator="containsText" text="RIESGO EXTREMO">
      <formula>NOT(ISERROR(SEARCH("RIESGO EXTREMO",X99)))</formula>
    </cfRule>
  </conditionalFormatting>
  <conditionalFormatting sqref="P99">
    <cfRule type="containsText" dxfId="19" priority="17" operator="containsText" text="RIESGO BAJO">
      <formula>NOT(ISERROR(SEARCH("RIESGO BAJO",P99)))</formula>
    </cfRule>
    <cfRule type="containsText" dxfId="18" priority="18" operator="containsText" text="RIESGO MODERADO">
      <formula>NOT(ISERROR(SEARCH("RIESGO MODERADO",P99)))</formula>
    </cfRule>
    <cfRule type="containsText" dxfId="17" priority="19" operator="containsText" text="RIESGO ALTO">
      <formula>NOT(ISERROR(SEARCH("RIESGO ALTO",P99)))</formula>
    </cfRule>
    <cfRule type="containsText" dxfId="16" priority="20" operator="containsText" text="RIESGO EXTREMO">
      <formula>NOT(ISERROR(SEARCH("RIESGO EXTREMO",P99)))</formula>
    </cfRule>
  </conditionalFormatting>
  <conditionalFormatting sqref="O99">
    <cfRule type="containsText" dxfId="15" priority="9" operator="containsText" text="RIESGO BAJO">
      <formula>NOT(ISERROR(SEARCH("RIESGO BAJO",O99)))</formula>
    </cfRule>
    <cfRule type="containsText" dxfId="14" priority="10" operator="containsText" text="RIESGO MODERADO">
      <formula>NOT(ISERROR(SEARCH("RIESGO MODERADO",O99)))</formula>
    </cfRule>
    <cfRule type="containsText" dxfId="13" priority="11" operator="containsText" text="RIESGO ALTO">
      <formula>NOT(ISERROR(SEARCH("RIESGO ALTO",O99)))</formula>
    </cfRule>
    <cfRule type="containsText" dxfId="12" priority="12" operator="containsText" text="RIESGO EXTREMO">
      <formula>NOT(ISERROR(SEARCH("RIESGO EXTREMO",O99)))</formula>
    </cfRule>
  </conditionalFormatting>
  <conditionalFormatting sqref="Q99">
    <cfRule type="containsText" dxfId="11" priority="13" operator="containsText" text="RIESGO BAJO">
      <formula>NOT(ISERROR(SEARCH("RIESGO BAJO",Q99)))</formula>
    </cfRule>
    <cfRule type="containsText" dxfId="10" priority="14" operator="containsText" text="RIESGO MODERADO">
      <formula>NOT(ISERROR(SEARCH("RIESGO MODERADO",Q99)))</formula>
    </cfRule>
    <cfRule type="containsText" dxfId="9" priority="15" operator="containsText" text="RIESGO ALTO">
      <formula>NOT(ISERROR(SEARCH("RIESGO ALTO",Q99)))</formula>
    </cfRule>
    <cfRule type="containsText" dxfId="8" priority="16" operator="containsText" text="RIESGO EXTREMO">
      <formula>NOT(ISERROR(SEARCH("RIESGO EXTREMO",Q99)))</formula>
    </cfRule>
  </conditionalFormatting>
  <conditionalFormatting sqref="V99">
    <cfRule type="containsText" dxfId="7" priority="5" operator="containsText" text="RIESGO BAJO">
      <formula>NOT(ISERROR(SEARCH("RIESGO BAJO",V99)))</formula>
    </cfRule>
    <cfRule type="containsText" dxfId="6" priority="6" operator="containsText" text="RIESGO MODERADO">
      <formula>NOT(ISERROR(SEARCH("RIESGO MODERADO",V99)))</formula>
    </cfRule>
    <cfRule type="containsText" dxfId="5" priority="7" operator="containsText" text="RIESGO ALTO">
      <formula>NOT(ISERROR(SEARCH("RIESGO ALTO",V99)))</formula>
    </cfRule>
    <cfRule type="containsText" dxfId="4" priority="8" operator="containsText" text="RIESGO EXTREMO">
      <formula>NOT(ISERROR(SEARCH("RIESGO EXTREMO",V99)))</formula>
    </cfRule>
  </conditionalFormatting>
  <conditionalFormatting sqref="U99">
    <cfRule type="containsText" dxfId="3" priority="1" operator="containsText" text="RIESGO BAJO">
      <formula>NOT(ISERROR(SEARCH("RIESGO BAJO",U99)))</formula>
    </cfRule>
    <cfRule type="containsText" dxfId="2" priority="2" operator="containsText" text="RIESGO MODERADO">
      <formula>NOT(ISERROR(SEARCH("RIESGO MODERADO",U99)))</formula>
    </cfRule>
    <cfRule type="containsText" dxfId="1" priority="3" operator="containsText" text="RIESGO ALTO">
      <formula>NOT(ISERROR(SEARCH("RIESGO ALTO",U99)))</formula>
    </cfRule>
    <cfRule type="containsText" dxfId="0" priority="4" operator="containsText" text="RIESGO EXTREMO">
      <formula>NOT(ISERROR(SEARCH("RIESGO EXTREMO",U99)))</formula>
    </cfRule>
  </conditionalFormatting>
  <dataValidations count="32">
    <dataValidation type="list" allowBlank="1" showInputMessage="1" showErrorMessage="1" sqref="L40:L46 L76:L80 L64:L74 R120:R161 R37:R46 L37 L116:L128 L50:L52 L55:L62 L83:L90 L93:L94 L152:L160 L131:L138 L140:L150 L97:L113 R50:R116" xr:uid="{00000000-0002-0000-0000-000000000000}">
      <formula1>$L$6:$L$10</formula1>
    </dataValidation>
    <dataValidation type="list" allowBlank="1" showInputMessage="1" showErrorMessage="1" sqref="M37:M46 M76:M80 M64:M74 S37:S46 M116:M128 M50:M52 M55:M62 M83:M90 M93:M94 M152:M160 M131:M138 M140:M150 M97:M113 S50:S161" xr:uid="{00000000-0002-0000-0000-000001000000}">
      <formula1>$M$6:$M$10</formula1>
    </dataValidation>
    <dataValidation type="list" allowBlank="1" showInputMessage="1" showErrorMessage="1" sqref="AN114 AN136:AN161 AN112 AN116:AN133 AN37:AN110" xr:uid="{00000000-0002-0000-0000-000002000000}">
      <formula1>$AN$6:$AN$14</formula1>
    </dataValidation>
    <dataValidation type="list" allowBlank="1" showInputMessage="1" showErrorMessage="1" sqref="E37 E40:E46 E50:E161" xr:uid="{00000000-0002-0000-0000-000004000000}">
      <formula1>$E$6:$E$15</formula1>
    </dataValidation>
    <dataValidation type="list" allowBlank="1" showInputMessage="1" showErrorMessage="1" sqref="D37:E37 D43 D46 D40 E40:E46 D50:D161" xr:uid="{00000000-0002-0000-0000-000005000000}">
      <formula1>$D$6:$D$25</formula1>
    </dataValidation>
    <dataValidation type="list" allowBlank="1" showInputMessage="1" showErrorMessage="1" sqref="BM37:BM78 BM111:BM123 BM87:BM89 BM128:BM132 BM136" xr:uid="{BE1A900A-A0B1-4BB3-9D6E-2E4A026252E5}">
      <formula1>$BM$6:$BM$8</formula1>
    </dataValidation>
    <dataValidation type="list" allowBlank="1" showInputMessage="1" showErrorMessage="1" sqref="BM133:BM135 BL64:BM70 BM79:BM86 BL37:BL63 BL120:BL161 BM137:BM161 BL116:BM119 BM124:BM127 BM90:BM110 BL71:BL115" xr:uid="{9AAE9636-8A5C-44F2-B579-793A36673B2B}">
      <formula1>$BL$6:$BL$7</formula1>
    </dataValidation>
    <dataValidation type="list" allowBlank="1" showInputMessage="1" showErrorMessage="1" sqref="F37 F40:F46 F50 F52 F55:F57 F59:F60 F116 F71:F74 F76 F64 F79:F80 F83 F85 F87 F90 F93:F94 F152 F104 F106 F108:F111 F113 F120:F122 F124:F125 F128 F131 F133:F136 F138 F140 F62 F150 F143:F147 F154:F156 F158 F160 F67 F102 F97:F99" xr:uid="{4DF45490-691A-4A01-8071-CC4B6E713DB9}">
      <formula1>$F$6:$F$11</formula1>
    </dataValidation>
    <dataValidation type="list" allowBlank="1" showInputMessage="1" showErrorMessage="1" sqref="G37 G40:G46 G50 G52 G116 G55:G57 G59:G60 G67 G71:G74 G76 G64 G79:G80 G83 G85 G87 G90 G93:G94 G152 G104 G106 G108:G111 G113 G120:G122 G124:G125 G128 G131 G133:G136 G138 G140 G62 G150 G143:G147 G154:G156 G158 G160 G102 G97:G99" xr:uid="{F4FC5545-80A6-4B92-8CC3-0CA81419A1E3}">
      <formula1>$G$6:$G$11</formula1>
    </dataValidation>
    <dataValidation type="list" allowBlank="1" showInputMessage="1" showErrorMessage="1" sqref="H37 H40:H46 H50 H52 H55:H57 H59:H60 H116 H71:H74 H76 H64 H79:H80 H83 H85 H87 H90 H93:H94 H152 H104 H106 H108:H111 H113 H120:H122 H124:H125 H128 H131 H133:H136 H138 H140 H62 H150 H143:H147 H154:H156 H158 H160 H67 H102 H97:H99" xr:uid="{4F806164-50CF-457D-8476-34C4506AF9FA}">
      <formula1>$H$6:$H$12</formula1>
    </dataValidation>
    <dataValidation type="list" allowBlank="1" showInputMessage="1" showErrorMessage="1" sqref="X37:X45 X50:X161" xr:uid="{143F401B-C977-4677-958F-A34D5EFD658E}">
      <formula1>$X$6:$X$7</formula1>
    </dataValidation>
    <dataValidation type="list" allowBlank="1" showInputMessage="1" showErrorMessage="1" sqref="AN113 AN115:AN119 AN111" xr:uid="{1FC9C21E-4B42-4E80-8880-8D340D6092C8}">
      <formula1>$AN$6:$AN$15</formula1>
    </dataValidation>
    <dataValidation type="list" allowBlank="1" showInputMessage="1" showErrorMessage="1" sqref="AN67:AN70 AN116:AN119" xr:uid="{9772A17F-016F-43F1-963D-052AF0936CA9}">
      <formula1>$AM$24:$AM$36</formula1>
    </dataValidation>
    <dataValidation type="list" allowBlank="1" showInputMessage="1" showErrorMessage="1" sqref="AM67:AM70 AM116:AM119" xr:uid="{4D6E543A-83CD-4503-88CA-67EF38137728}">
      <formula1>$AL$24:$AL$25</formula1>
    </dataValidation>
    <dataValidation type="list" allowBlank="1" showInputMessage="1" showErrorMessage="1" sqref="AL67:AL70 AL116:AL119" xr:uid="{195D7312-3F53-4274-99B0-9DDD92C624D6}">
      <formula1>$AK$24:$AK$25</formula1>
    </dataValidation>
    <dataValidation type="list" allowBlank="1" showInputMessage="1" showErrorMessage="1" sqref="AK67:AK70 AK116:AK119 AA116:AA119 AA67 AA69" xr:uid="{B13F3D8A-64D5-45A1-992A-4904A6F86629}">
      <formula1>$AJ$24:$AJ$25</formula1>
    </dataValidation>
    <dataValidation type="list" allowBlank="1" showInputMessage="1" showErrorMessage="1" sqref="AJ67:AJ70 AJ116:AJ119" xr:uid="{0BCD2C4A-4D5E-43B8-8DA8-0112C064E483}">
      <formula1>$AA$24:$AA$25</formula1>
    </dataValidation>
    <dataValidation type="list" allowBlank="1" showInputMessage="1" showErrorMessage="1" sqref="Q37 Q46 Q43 Q40 Q50 Q52 Q55:Q57 Q59:Q60 Q62 Q71:Q74 Q76 Q64 Q79:Q80 Q83 Q85 Q87 Q90 Q93:Q94 Q116 Q104 Q106 Q108:Q111 Q113 Q120:Q122 Q124:Q125 Q128 Q131 Q133:Q136 Q138 Q140 Q143:Q147 Q150 Q152 Q154:Q156 Q158 Q160 Q67 Q102 Q97:Q99" xr:uid="{FC7460A8-05E4-4E55-8D68-35E5A53EA0C7}">
      <formula1>#REF!</formula1>
    </dataValidation>
    <dataValidation type="list" allowBlank="1" showInputMessage="1" showErrorMessage="1" sqref="AJ37:AJ161" xr:uid="{00000000-0002-0000-0000-000003000000}">
      <formula1>$AJ$6:$AJ$8</formula1>
    </dataValidation>
    <dataValidation type="list" allowBlank="1" showInputMessage="1" showErrorMessage="1" sqref="AA37:AA161" xr:uid="{00000000-0002-0000-0000-000006000000}">
      <formula1>$AA$6:$AA$7</formula1>
    </dataValidation>
    <dataValidation type="list" allowBlank="1" showInputMessage="1" showErrorMessage="1" sqref="AK37:AM161" xr:uid="{00000000-0002-0000-0000-000007000000}">
      <formula1>$AK$6:$AK$7</formula1>
    </dataValidation>
    <dataValidation type="list" allowBlank="1" showInputMessage="1" showErrorMessage="1" sqref="AP37:AP161" xr:uid="{4F3A0CCE-C745-4F0E-9CD7-70FEEB46BFC5}">
      <formula1>$AP$6:$AP$7</formula1>
    </dataValidation>
    <dataValidation type="list" allowBlank="1" showInputMessage="1" showErrorMessage="1" sqref="AQ37:AQ161" xr:uid="{56AA72C1-0F37-41D2-87CA-A5550691CC8B}">
      <formula1>$AQ$6:$AQ$7</formula1>
    </dataValidation>
    <dataValidation type="list" allowBlank="1" showInputMessage="1" showErrorMessage="1" sqref="AR37:AR161" xr:uid="{C043E3BC-7FED-4C52-831C-104C77B51599}">
      <formula1>$AR$6:$AR$7</formula1>
    </dataValidation>
    <dataValidation type="list" allowBlank="1" showInputMessage="1" showErrorMessage="1" sqref="AS37:AS161" xr:uid="{C1F0AA80-9FF1-4EC3-8100-DB94675F01AD}">
      <formula1>$AS$6:$AS$8</formula1>
    </dataValidation>
    <dataValidation type="list" allowBlank="1" showInputMessage="1" showErrorMessage="1" sqref="AT37:AT161" xr:uid="{3ABC2F2D-6CE9-4F8F-A800-C6B60830B7BB}">
      <formula1>$AT$6:$AT$7</formula1>
    </dataValidation>
    <dataValidation type="list" allowBlank="1" showInputMessage="1" showErrorMessage="1" sqref="AU37:AU161" xr:uid="{B73B33C9-5E26-46DA-AC7C-0169705FE715}">
      <formula1>$AU$6:$AU$7</formula1>
    </dataValidation>
    <dataValidation type="list" allowBlank="1" showInputMessage="1" showErrorMessage="1" sqref="AV37:AV161" xr:uid="{0E91EB07-21EA-4AF1-BB7D-AC5232DC3E7D}">
      <formula1>$AV$6:$AV$8</formula1>
    </dataValidation>
    <dataValidation type="list" allowBlank="1" showInputMessage="1" showErrorMessage="1" sqref="BF37:BF161" xr:uid="{282B10D4-9AC0-449A-A3F4-1117D3C66DAE}">
      <formula1>$BF$6:$BF$8</formula1>
    </dataValidation>
    <dataValidation type="list" allowBlank="1" showInputMessage="1" showErrorMessage="1" sqref="AC37:AC161" xr:uid="{C881C1A3-D619-4C39-9BBF-CCF258A1D7CB}">
      <formula1>$AC$6:$AC$7</formula1>
    </dataValidation>
    <dataValidation type="list" allowBlank="1" showInputMessage="1" showErrorMessage="1" sqref="AI37:AI161" xr:uid="{87C1E267-E3AE-45F5-B18F-86C3327CB616}">
      <formula1>$AI$6:$AI$7</formula1>
    </dataValidation>
    <dataValidation type="list" allowBlank="1" showInputMessage="1" showErrorMessage="1" sqref="AO37:AO161" xr:uid="{EC7E52CF-6005-4AA5-BCC8-6F79BCF42EA4}">
      <formula1>$AO$6:$AO$7</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DD85-317A-459E-BFB4-3FBD04C17C8E}">
  <dimension ref="A4:G11"/>
  <sheetViews>
    <sheetView workbookViewId="0">
      <selection activeCell="G13" sqref="G13"/>
    </sheetView>
  </sheetViews>
  <sheetFormatPr baseColWidth="10" defaultRowHeight="15" x14ac:dyDescent="0.25"/>
  <cols>
    <col min="2" max="2" width="12" customWidth="1"/>
    <col min="3" max="7" width="14.28515625" customWidth="1"/>
  </cols>
  <sheetData>
    <row r="4" spans="1:7" x14ac:dyDescent="0.25">
      <c r="C4" s="38"/>
      <c r="D4" s="38"/>
      <c r="E4" s="38"/>
      <c r="F4" s="38"/>
      <c r="G4" s="38"/>
    </row>
    <row r="5" spans="1:7" x14ac:dyDescent="0.25">
      <c r="A5">
        <v>5</v>
      </c>
      <c r="B5" t="s">
        <v>698</v>
      </c>
      <c r="C5" s="41" t="str">
        <f>CONCATENATE($A$5,C11)</f>
        <v>51</v>
      </c>
      <c r="D5" s="41" t="str">
        <f>CONCATENATE($A$5,D11)</f>
        <v>52</v>
      </c>
      <c r="E5" s="42" t="str">
        <f>CONCATENATE($A$5,E11)</f>
        <v>53</v>
      </c>
      <c r="F5" s="42" t="str">
        <f>CONCATENATE($A$5,F11)</f>
        <v>54</v>
      </c>
      <c r="G5" s="42" t="str">
        <f>CONCATENATE($A$5,G11)</f>
        <v>55</v>
      </c>
    </row>
    <row r="6" spans="1:7" x14ac:dyDescent="0.25">
      <c r="A6">
        <v>4</v>
      </c>
      <c r="B6" t="s">
        <v>699</v>
      </c>
      <c r="C6" s="40" t="str">
        <f>CONCATENATE($A$6,C11)</f>
        <v>41</v>
      </c>
      <c r="D6" s="41" t="str">
        <f>CONCATENATE($A$6,D11)</f>
        <v>42</v>
      </c>
      <c r="E6" s="41" t="str">
        <f>CONCATENATE($A$6,E11)</f>
        <v>43</v>
      </c>
      <c r="F6" s="42" t="str">
        <f>CONCATENATE($A$6,F11)</f>
        <v>44</v>
      </c>
      <c r="G6" s="42" t="str">
        <f>CONCATENATE($A$6,G11)</f>
        <v>45</v>
      </c>
    </row>
    <row r="7" spans="1:7" x14ac:dyDescent="0.25">
      <c r="A7">
        <v>3</v>
      </c>
      <c r="B7" t="s">
        <v>700</v>
      </c>
      <c r="C7" s="39" t="str">
        <f>CONCATENATE($A$7,C11)</f>
        <v>31</v>
      </c>
      <c r="D7" s="40" t="str">
        <f>CONCATENATE($A$7,D11)</f>
        <v>32</v>
      </c>
      <c r="E7" s="41" t="str">
        <f>CONCATENATE($A$7,E11)</f>
        <v>33</v>
      </c>
      <c r="F7" s="42" t="str">
        <f>CONCATENATE($A$7,F11)</f>
        <v>34</v>
      </c>
      <c r="G7" s="42" t="str">
        <f>CONCATENATE($A$7,G11)</f>
        <v>35</v>
      </c>
    </row>
    <row r="8" spans="1:7" x14ac:dyDescent="0.25">
      <c r="A8">
        <v>2</v>
      </c>
      <c r="B8" t="s">
        <v>701</v>
      </c>
      <c r="C8" s="39" t="str">
        <f>CONCATENATE($A$8,C11)</f>
        <v>21</v>
      </c>
      <c r="D8" s="39" t="str">
        <f>CONCATENATE($A$8,D11)</f>
        <v>22</v>
      </c>
      <c r="E8" s="40" t="str">
        <f>CONCATENATE($A$8,E11)</f>
        <v>23</v>
      </c>
      <c r="F8" s="41" t="str">
        <f>CONCATENATE($A$8,F11)</f>
        <v>24</v>
      </c>
      <c r="G8" s="42" t="str">
        <f>CONCATENATE($A$8,G11)</f>
        <v>25</v>
      </c>
    </row>
    <row r="9" spans="1:7" x14ac:dyDescent="0.25">
      <c r="A9">
        <v>1</v>
      </c>
      <c r="B9" t="s">
        <v>702</v>
      </c>
      <c r="C9" s="39" t="str">
        <f>CONCATENATE($A$9,C11)</f>
        <v>11</v>
      </c>
      <c r="D9" s="39" t="str">
        <f>CONCATENATE($A$9,D11)</f>
        <v>12</v>
      </c>
      <c r="E9" s="40" t="str">
        <f>CONCATENATE($A$9,E11)</f>
        <v>13</v>
      </c>
      <c r="F9" s="41" t="str">
        <f>CONCATENATE($A$9,F11)</f>
        <v>14</v>
      </c>
      <c r="G9" s="42" t="str">
        <f>CONCATENATE($A$9,G11)</f>
        <v>15</v>
      </c>
    </row>
    <row r="10" spans="1:7" x14ac:dyDescent="0.25">
      <c r="C10" s="38" t="s">
        <v>703</v>
      </c>
      <c r="D10" s="38" t="s">
        <v>704</v>
      </c>
      <c r="E10" s="38" t="s">
        <v>127</v>
      </c>
      <c r="F10" s="38" t="s">
        <v>705</v>
      </c>
      <c r="G10" s="38" t="s">
        <v>706</v>
      </c>
    </row>
    <row r="11" spans="1:7" x14ac:dyDescent="0.25">
      <c r="C11" s="38">
        <v>1</v>
      </c>
      <c r="D11" s="38">
        <v>2</v>
      </c>
      <c r="E11" s="38">
        <v>3</v>
      </c>
      <c r="F11" s="38">
        <v>4</v>
      </c>
      <c r="G11" s="38">
        <v>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2A93-60F1-43E7-8B96-718B1CA21ABF}">
  <sheetPr codeName="Hoja3"/>
  <dimension ref="A1:C23"/>
  <sheetViews>
    <sheetView showGridLines="0" workbookViewId="0">
      <selection sqref="A1:C21"/>
    </sheetView>
  </sheetViews>
  <sheetFormatPr baseColWidth="10" defaultRowHeight="15" x14ac:dyDescent="0.25"/>
  <cols>
    <col min="1" max="1" width="11.42578125" style="13" customWidth="1"/>
    <col min="2" max="2" width="60.7109375" style="13" customWidth="1"/>
    <col min="3" max="3" width="52.140625" style="13" customWidth="1"/>
    <col min="4" max="16384" width="11.42578125" style="13"/>
  </cols>
  <sheetData>
    <row r="1" spans="1:3" x14ac:dyDescent="0.25">
      <c r="A1" s="11" t="s">
        <v>4</v>
      </c>
      <c r="B1" s="12" t="s">
        <v>3</v>
      </c>
      <c r="C1" s="12" t="s">
        <v>5</v>
      </c>
    </row>
    <row r="2" spans="1:3" x14ac:dyDescent="0.25">
      <c r="A2" s="7">
        <v>1</v>
      </c>
      <c r="B2" s="14" t="s">
        <v>58</v>
      </c>
      <c r="C2" s="18" t="s">
        <v>624</v>
      </c>
    </row>
    <row r="3" spans="1:3" x14ac:dyDescent="0.25">
      <c r="A3" s="7">
        <v>2</v>
      </c>
      <c r="B3" s="14" t="s">
        <v>8</v>
      </c>
      <c r="C3" s="18" t="s">
        <v>611</v>
      </c>
    </row>
    <row r="4" spans="1:3" x14ac:dyDescent="0.25">
      <c r="A4" s="7">
        <v>3</v>
      </c>
      <c r="B4" s="14" t="s">
        <v>44</v>
      </c>
      <c r="C4" s="18" t="s">
        <v>615</v>
      </c>
    </row>
    <row r="5" spans="1:3" x14ac:dyDescent="0.25">
      <c r="A5" s="7">
        <v>4</v>
      </c>
      <c r="B5" s="14" t="s">
        <v>43</v>
      </c>
      <c r="C5" s="18" t="s">
        <v>202</v>
      </c>
    </row>
    <row r="6" spans="1:3" x14ac:dyDescent="0.25">
      <c r="A6" s="7">
        <v>5</v>
      </c>
      <c r="B6" s="14" t="s">
        <v>46</v>
      </c>
      <c r="C6" s="18" t="s">
        <v>616</v>
      </c>
    </row>
    <row r="7" spans="1:3" x14ac:dyDescent="0.25">
      <c r="A7" s="7">
        <v>6</v>
      </c>
      <c r="B7" s="14" t="s">
        <v>55</v>
      </c>
      <c r="C7" s="18" t="s">
        <v>620</v>
      </c>
    </row>
    <row r="8" spans="1:3" x14ac:dyDescent="0.25">
      <c r="A8" s="7">
        <v>7</v>
      </c>
      <c r="B8" s="14" t="s">
        <v>49</v>
      </c>
      <c r="C8" s="18" t="s">
        <v>612</v>
      </c>
    </row>
    <row r="9" spans="1:3" x14ac:dyDescent="0.25">
      <c r="A9" s="7">
        <v>8</v>
      </c>
      <c r="B9" s="14" t="s">
        <v>60</v>
      </c>
      <c r="C9" s="18" t="s">
        <v>622</v>
      </c>
    </row>
    <row r="10" spans="1:3" x14ac:dyDescent="0.25">
      <c r="A10" s="7">
        <v>9</v>
      </c>
      <c r="B10" s="14" t="s">
        <v>48</v>
      </c>
      <c r="C10" s="18" t="s">
        <v>618</v>
      </c>
    </row>
    <row r="11" spans="1:3" x14ac:dyDescent="0.25">
      <c r="A11" s="7">
        <v>10</v>
      </c>
      <c r="B11" s="14" t="s">
        <v>51</v>
      </c>
      <c r="C11" s="18" t="s">
        <v>203</v>
      </c>
    </row>
    <row r="12" spans="1:3" x14ac:dyDescent="0.25">
      <c r="A12" s="7">
        <v>11</v>
      </c>
      <c r="B12" s="14" t="s">
        <v>52</v>
      </c>
      <c r="C12" s="18" t="s">
        <v>621</v>
      </c>
    </row>
    <row r="13" spans="1:3" x14ac:dyDescent="0.25">
      <c r="A13" s="7">
        <v>12</v>
      </c>
      <c r="B13" s="14" t="s">
        <v>54</v>
      </c>
      <c r="C13" s="18" t="s">
        <v>625</v>
      </c>
    </row>
    <row r="14" spans="1:3" x14ac:dyDescent="0.25">
      <c r="A14" s="7">
        <v>13</v>
      </c>
      <c r="B14" s="14" t="s">
        <v>53</v>
      </c>
      <c r="C14" s="18" t="s">
        <v>623</v>
      </c>
    </row>
    <row r="15" spans="1:3" x14ac:dyDescent="0.25">
      <c r="A15" s="7">
        <v>14</v>
      </c>
      <c r="B15" s="14" t="s">
        <v>42</v>
      </c>
      <c r="C15" s="18" t="s">
        <v>614</v>
      </c>
    </row>
    <row r="16" spans="1:3" x14ac:dyDescent="0.25">
      <c r="A16" s="7">
        <v>15</v>
      </c>
      <c r="B16" s="14" t="s">
        <v>45</v>
      </c>
      <c r="C16" s="18" t="s">
        <v>617</v>
      </c>
    </row>
    <row r="17" spans="1:3" x14ac:dyDescent="0.25">
      <c r="A17" s="7">
        <v>16</v>
      </c>
      <c r="B17" s="14" t="s">
        <v>57</v>
      </c>
      <c r="C17" s="18" t="s">
        <v>204</v>
      </c>
    </row>
    <row r="18" spans="1:3" x14ac:dyDescent="0.25">
      <c r="A18" s="7">
        <v>17</v>
      </c>
      <c r="B18" s="14" t="s">
        <v>56</v>
      </c>
      <c r="C18" s="18" t="s">
        <v>619</v>
      </c>
    </row>
    <row r="19" spans="1:3" x14ac:dyDescent="0.25">
      <c r="A19" s="7">
        <v>18</v>
      </c>
      <c r="B19" s="14" t="s">
        <v>47</v>
      </c>
      <c r="C19" s="18" t="s">
        <v>613</v>
      </c>
    </row>
    <row r="20" spans="1:3" x14ac:dyDescent="0.25">
      <c r="A20" s="7">
        <v>19</v>
      </c>
      <c r="B20" s="14" t="s">
        <v>59</v>
      </c>
      <c r="C20" s="18" t="s">
        <v>612</v>
      </c>
    </row>
    <row r="21" spans="1:3" x14ac:dyDescent="0.25">
      <c r="A21" s="7">
        <v>20</v>
      </c>
      <c r="B21" s="14" t="s">
        <v>50</v>
      </c>
      <c r="C21" s="18" t="s">
        <v>626</v>
      </c>
    </row>
    <row r="22" spans="1:3" x14ac:dyDescent="0.25">
      <c r="C22" s="19"/>
    </row>
    <row r="23" spans="1:3" x14ac:dyDescent="0.25">
      <c r="C23"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general</vt:lpstr>
      <vt:lpstr>Matriz de riesgos IGAC 2020</vt:lpstr>
      <vt:lpstr>Mapa de calor</vt:lpstr>
      <vt:lpstr>OBJ_PRO</vt:lpstr>
      <vt:lpstr>'Matriz de riesgos IGAC 2020'!Área_de_impresión</vt:lpstr>
      <vt:lpstr>'Reporte general'!Área_de_impresión</vt:lpstr>
      <vt:lpstr>'Matriz de riesgos IGAC 2020'!Criterios</vt:lpstr>
    </vt:vector>
  </TitlesOfParts>
  <Manager>David Leonardo Caro</Manager>
  <Company>IGAC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 Institucionales IGAC 2020</dc:title>
  <dc:creator>dlcarop</dc:creator>
  <cp:keywords>Matriz de riesgos</cp:keywords>
  <cp:lastModifiedBy>DAVID</cp:lastModifiedBy>
  <cp:revision>1</cp:revision>
  <cp:lastPrinted>2020-08-31T19:39:24Z</cp:lastPrinted>
  <dcterms:created xsi:type="dcterms:W3CDTF">2019-10-25T02:25:03Z</dcterms:created>
  <dcterms:modified xsi:type="dcterms:W3CDTF">2020-08-31T19:40:33Z</dcterms:modified>
  <cp:version>1</cp:version>
</cp:coreProperties>
</file>